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72" windowWidth="11340" windowHeight="6480" tabRatio="906" activeTab="3"/>
  </bookViews>
  <sheets>
    <sheet name="Business Details" sheetId="17" r:id="rId1"/>
    <sheet name="SE Short" sheetId="18" r:id="rId2"/>
    <sheet name="SE Full" sheetId="16" r:id="rId3"/>
    <sheet name="Profit &amp; Loss Account" sheetId="6" r:id="rId4"/>
    <sheet name="Income Tax" sheetId="8" r:id="rId5"/>
    <sheet name="Wagesinterface" sheetId="12" r:id="rId6"/>
    <sheet name="StockControl" sheetId="13" r:id="rId7"/>
    <sheet name="Profit Forecast" sheetId="14" r:id="rId8"/>
    <sheet name="Admin" sheetId="15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nm.Print_Titles" localSheetId="3">'Profit &amp; Loss Account'!$2:$4</definedName>
  </definedNames>
  <calcPr calcId="145621"/>
</workbook>
</file>

<file path=xl/calcChain.xml><?xml version="1.0" encoding="utf-8"?>
<calcChain xmlns="http://schemas.openxmlformats.org/spreadsheetml/2006/main">
  <c r="D124" i="18" l="1"/>
  <c r="C8" i="8" l="1"/>
  <c r="S21" i="17" l="1"/>
  <c r="S16" i="17"/>
  <c r="D7" i="6" l="1"/>
  <c r="E11" i="6"/>
  <c r="F7" i="14" s="1"/>
  <c r="F24" i="14" s="1"/>
  <c r="E8" i="6"/>
  <c r="F8" i="6"/>
  <c r="H29" i="6"/>
  <c r="I11" i="6"/>
  <c r="J7" i="14" s="1"/>
  <c r="J24" i="14" s="1"/>
  <c r="K8" i="6"/>
  <c r="V26" i="13"/>
  <c r="M29" i="6"/>
  <c r="P28" i="13"/>
  <c r="J30" i="13"/>
  <c r="N11" i="6"/>
  <c r="O7" i="14" s="1"/>
  <c r="O24" i="14" s="1"/>
  <c r="J8" i="6"/>
  <c r="J12" i="13"/>
  <c r="D29" i="6"/>
  <c r="F8" i="13"/>
  <c r="F10" i="13"/>
  <c r="F12" i="13"/>
  <c r="F14" i="13"/>
  <c r="F16" i="13"/>
  <c r="F18" i="13"/>
  <c r="F20" i="13"/>
  <c r="F22" i="13"/>
  <c r="F24" i="13"/>
  <c r="F26" i="13"/>
  <c r="F28" i="13"/>
  <c r="F30" i="13"/>
  <c r="C4" i="12"/>
  <c r="H4" i="12"/>
  <c r="I4" i="12"/>
  <c r="C5" i="12"/>
  <c r="H5" i="12"/>
  <c r="I5" i="12"/>
  <c r="C6" i="12"/>
  <c r="H6" i="12"/>
  <c r="I6" i="12"/>
  <c r="C7" i="12"/>
  <c r="H7" i="12"/>
  <c r="I7" i="12"/>
  <c r="C8" i="12"/>
  <c r="H8" i="12"/>
  <c r="I8" i="12"/>
  <c r="C9" i="12"/>
  <c r="H9" i="12"/>
  <c r="I9" i="12"/>
  <c r="C10" i="12"/>
  <c r="H10" i="12"/>
  <c r="I10" i="12"/>
  <c r="C11" i="12"/>
  <c r="H11" i="12"/>
  <c r="I11" i="12"/>
  <c r="C12" i="12"/>
  <c r="H12" i="12"/>
  <c r="I12" i="12"/>
  <c r="C13" i="12"/>
  <c r="H13" i="12"/>
  <c r="I13" i="12"/>
  <c r="C14" i="12"/>
  <c r="H14" i="12"/>
  <c r="I14" i="12"/>
  <c r="C15" i="12"/>
  <c r="H15" i="12"/>
  <c r="I15" i="12"/>
  <c r="C30" i="6"/>
  <c r="D30" i="6"/>
  <c r="E30" i="6"/>
  <c r="F30" i="6"/>
  <c r="G30" i="6"/>
  <c r="H30" i="6"/>
  <c r="I30" i="6"/>
  <c r="J30" i="6"/>
  <c r="K30" i="6"/>
  <c r="L30" i="6"/>
  <c r="M30" i="6"/>
  <c r="N30" i="6"/>
  <c r="C31" i="6"/>
  <c r="D31" i="6"/>
  <c r="E31" i="6"/>
  <c r="F31" i="6"/>
  <c r="G31" i="6"/>
  <c r="H31" i="6"/>
  <c r="I31" i="6"/>
  <c r="J31" i="6"/>
  <c r="K31" i="6"/>
  <c r="L31" i="6"/>
  <c r="M31" i="6"/>
  <c r="N31" i="6"/>
  <c r="C38" i="6"/>
  <c r="D16" i="14" s="1"/>
  <c r="D33" i="14" s="1"/>
  <c r="D38" i="6"/>
  <c r="E16" i="14" s="1"/>
  <c r="E38" i="6"/>
  <c r="F16" i="14" s="1"/>
  <c r="F33" i="14" s="1"/>
  <c r="F38" i="6"/>
  <c r="G16" i="14" s="1"/>
  <c r="G33" i="14" s="1"/>
  <c r="G38" i="6"/>
  <c r="H16" i="14" s="1"/>
  <c r="H33" i="14" s="1"/>
  <c r="H38" i="6"/>
  <c r="I16" i="14" s="1"/>
  <c r="I33" i="14" s="1"/>
  <c r="I38" i="6"/>
  <c r="J16" i="14" s="1"/>
  <c r="J33" i="14" s="1"/>
  <c r="J38" i="6"/>
  <c r="K16" i="14" s="1"/>
  <c r="K33" i="14" s="1"/>
  <c r="K38" i="6"/>
  <c r="L16" i="14" s="1"/>
  <c r="L33" i="14" s="1"/>
  <c r="L38" i="6"/>
  <c r="M38" i="6"/>
  <c r="N16" i="14" s="1"/>
  <c r="N33" i="14" s="1"/>
  <c r="N38" i="6"/>
  <c r="O16" i="14" s="1"/>
  <c r="O33" i="14" s="1"/>
  <c r="G2" i="15"/>
  <c r="G288" i="16" s="1"/>
  <c r="J280" i="16"/>
  <c r="D169" i="16"/>
  <c r="G141" i="16"/>
  <c r="H136" i="16"/>
  <c r="D94" i="18"/>
  <c r="N43" i="6"/>
  <c r="M43" i="6"/>
  <c r="L43" i="6"/>
  <c r="K43" i="6"/>
  <c r="J43" i="6"/>
  <c r="I43" i="6"/>
  <c r="H43" i="6"/>
  <c r="G43" i="6"/>
  <c r="F43" i="6"/>
  <c r="E43" i="6"/>
  <c r="D43" i="6"/>
  <c r="C43" i="6"/>
  <c r="F15" i="12"/>
  <c r="E15" i="12"/>
  <c r="D15" i="12"/>
  <c r="F14" i="12"/>
  <c r="E14" i="12"/>
  <c r="D14" i="12"/>
  <c r="F13" i="12"/>
  <c r="E13" i="12"/>
  <c r="D13" i="12"/>
  <c r="F12" i="12"/>
  <c r="E12" i="12"/>
  <c r="D12" i="12"/>
  <c r="F11" i="12"/>
  <c r="E11" i="12"/>
  <c r="D11" i="12"/>
  <c r="F10" i="12"/>
  <c r="E10" i="12"/>
  <c r="D10" i="12"/>
  <c r="F9" i="12"/>
  <c r="E9" i="12"/>
  <c r="D9" i="12"/>
  <c r="F8" i="12"/>
  <c r="E8" i="12"/>
  <c r="D8" i="12"/>
  <c r="F7" i="12"/>
  <c r="E7" i="12"/>
  <c r="D7" i="12"/>
  <c r="F6" i="12"/>
  <c r="E6" i="12"/>
  <c r="D6" i="12"/>
  <c r="F5" i="12"/>
  <c r="E5" i="12"/>
  <c r="D5" i="12"/>
  <c r="F4" i="12"/>
  <c r="E4" i="12"/>
  <c r="D4" i="12"/>
  <c r="N46" i="6"/>
  <c r="N42" i="6"/>
  <c r="M46" i="6"/>
  <c r="M42" i="6"/>
  <c r="L46" i="6"/>
  <c r="L42" i="6"/>
  <c r="K46" i="6"/>
  <c r="K42" i="6"/>
  <c r="J46" i="6"/>
  <c r="J42" i="6"/>
  <c r="I46" i="6"/>
  <c r="I42" i="6"/>
  <c r="H46" i="6"/>
  <c r="H42" i="6"/>
  <c r="G46" i="6"/>
  <c r="G42" i="6"/>
  <c r="F46" i="6"/>
  <c r="F42" i="6"/>
  <c r="E46" i="6"/>
  <c r="E42" i="6"/>
  <c r="D46" i="6"/>
  <c r="D42" i="6"/>
  <c r="C46" i="6"/>
  <c r="C42" i="6"/>
  <c r="C25" i="8"/>
  <c r="S24" i="16"/>
  <c r="S19" i="16"/>
  <c r="N32" i="17"/>
  <c r="V2" i="18"/>
  <c r="S23" i="18" s="1"/>
  <c r="Q2" i="18"/>
  <c r="S17" i="18" s="1"/>
  <c r="V2" i="16"/>
  <c r="Q2" i="16"/>
  <c r="N31" i="18"/>
  <c r="N35" i="16"/>
  <c r="N15" i="18"/>
  <c r="R8" i="18"/>
  <c r="O8" i="18"/>
  <c r="R8" i="16"/>
  <c r="O8" i="16"/>
  <c r="N26" i="18"/>
  <c r="F22" i="18"/>
  <c r="C22" i="18"/>
  <c r="N20" i="18"/>
  <c r="C17" i="18"/>
  <c r="C15" i="18"/>
  <c r="C13" i="18"/>
  <c r="C8" i="18"/>
  <c r="N48" i="16"/>
  <c r="C48" i="16"/>
  <c r="N42" i="16"/>
  <c r="C42" i="16"/>
  <c r="F33" i="16"/>
  <c r="C33" i="16"/>
  <c r="N30" i="16"/>
  <c r="C30" i="16"/>
  <c r="C28" i="16"/>
  <c r="N27" i="16"/>
  <c r="C24" i="16"/>
  <c r="N22" i="16"/>
  <c r="C22" i="16"/>
  <c r="C20" i="16"/>
  <c r="N17" i="16"/>
  <c r="C17" i="16"/>
  <c r="C15" i="16"/>
  <c r="C10" i="16"/>
  <c r="C8" i="16"/>
  <c r="M16" i="14"/>
  <c r="M33" i="14" s="1"/>
  <c r="C40" i="14"/>
  <c r="L12" i="15"/>
  <c r="M11" i="15"/>
  <c r="L11" i="15"/>
  <c r="B30" i="13"/>
  <c r="B28" i="13"/>
  <c r="B26" i="13"/>
  <c r="B24" i="13"/>
  <c r="B22" i="13"/>
  <c r="B20" i="13"/>
  <c r="B18" i="13"/>
  <c r="B16" i="13"/>
  <c r="B14" i="13"/>
  <c r="B12" i="13"/>
  <c r="B10" i="13"/>
  <c r="B8" i="13"/>
  <c r="B6" i="13"/>
  <c r="N2" i="6"/>
  <c r="M2" i="6"/>
  <c r="L2" i="6"/>
  <c r="K2" i="6"/>
  <c r="J2" i="6"/>
  <c r="I2" i="6"/>
  <c r="H2" i="6"/>
  <c r="G2" i="6"/>
  <c r="F2" i="6"/>
  <c r="E2" i="6"/>
  <c r="D2" i="6"/>
  <c r="C2" i="6"/>
  <c r="B3" i="6"/>
  <c r="C20" i="14"/>
  <c r="C3" i="14"/>
  <c r="O2" i="14"/>
  <c r="N2" i="14"/>
  <c r="N19" i="14" s="1"/>
  <c r="M2" i="14"/>
  <c r="M19" i="14" s="1"/>
  <c r="L2" i="14"/>
  <c r="L19" i="14" s="1"/>
  <c r="K2" i="14"/>
  <c r="K19" i="14" s="1"/>
  <c r="J2" i="14"/>
  <c r="J19" i="14" s="1"/>
  <c r="I2" i="14"/>
  <c r="I19" i="14" s="1"/>
  <c r="H2" i="14"/>
  <c r="H19" i="14" s="1"/>
  <c r="G2" i="14"/>
  <c r="G19" i="14" s="1"/>
  <c r="F2" i="14"/>
  <c r="F19" i="14" s="1"/>
  <c r="E2" i="14"/>
  <c r="E19" i="14" s="1"/>
  <c r="D2" i="14"/>
  <c r="D19" i="14" s="1"/>
  <c r="B5" i="12"/>
  <c r="B6" i="12"/>
  <c r="B7" i="12"/>
  <c r="B8" i="12"/>
  <c r="B9" i="12"/>
  <c r="B10" i="12"/>
  <c r="B11" i="12"/>
  <c r="B12" i="12"/>
  <c r="B13" i="12"/>
  <c r="B14" i="12"/>
  <c r="B15" i="12"/>
  <c r="B4" i="12"/>
  <c r="D16" i="8"/>
  <c r="D15" i="8"/>
  <c r="D27" i="8"/>
  <c r="D26" i="8"/>
  <c r="C13" i="8"/>
  <c r="D9" i="8"/>
  <c r="D8" i="8"/>
  <c r="C9" i="8"/>
  <c r="O19" i="14"/>
  <c r="D6" i="13"/>
  <c r="H8" i="13"/>
  <c r="H10" i="13" s="1"/>
  <c r="H12" i="13" s="1"/>
  <c r="N8" i="13"/>
  <c r="N10" i="13" s="1"/>
  <c r="N12" i="13" s="1"/>
  <c r="N14" i="13" s="1"/>
  <c r="T8" i="13"/>
  <c r="T10" i="13" s="1"/>
  <c r="T12" i="13" s="1"/>
  <c r="D8" i="6"/>
  <c r="D11" i="6"/>
  <c r="E7" i="14" s="1"/>
  <c r="E24" i="14" s="1"/>
  <c r="V10" i="13"/>
  <c r="D6" i="6"/>
  <c r="P10" i="13"/>
  <c r="M6" i="6"/>
  <c r="N5" i="6"/>
  <c r="D222" i="16" l="1"/>
  <c r="N41" i="17"/>
  <c r="L14" i="15"/>
  <c r="R116" i="18"/>
  <c r="B42" i="6"/>
  <c r="G9" i="12"/>
  <c r="Q192" i="16"/>
  <c r="G13" i="12"/>
  <c r="L2" i="15"/>
  <c r="C2" i="8" s="1"/>
  <c r="C6" i="8" s="1"/>
  <c r="F216" i="16"/>
  <c r="R10" i="13"/>
  <c r="D112" i="18"/>
  <c r="C16" i="14"/>
  <c r="B38" i="6"/>
  <c r="O38" i="18" s="1"/>
  <c r="B30" i="6"/>
  <c r="D98" i="16" s="1"/>
  <c r="B31" i="6"/>
  <c r="D102" i="16" s="1"/>
  <c r="B46" i="6"/>
  <c r="G8" i="12"/>
  <c r="G4" i="12"/>
  <c r="G5" i="12"/>
  <c r="J20" i="13"/>
  <c r="I5" i="6"/>
  <c r="P18" i="13"/>
  <c r="H6" i="6"/>
  <c r="V16" i="13"/>
  <c r="G7" i="6"/>
  <c r="P16" i="13"/>
  <c r="G6" i="6"/>
  <c r="M11" i="6"/>
  <c r="N7" i="14" s="1"/>
  <c r="N24" i="14" s="1"/>
  <c r="L8" i="6"/>
  <c r="L29" i="6"/>
  <c r="K29" i="6"/>
  <c r="K11" i="6"/>
  <c r="L7" i="14" s="1"/>
  <c r="L24" i="14" s="1"/>
  <c r="I8" i="6"/>
  <c r="F11" i="6"/>
  <c r="G7" i="14" s="1"/>
  <c r="G24" i="14" s="1"/>
  <c r="E29" i="6"/>
  <c r="J10" i="13"/>
  <c r="L10" i="13" s="1"/>
  <c r="D5" i="6"/>
  <c r="D9" i="6" s="1"/>
  <c r="N29" i="6"/>
  <c r="L11" i="6"/>
  <c r="M7" i="14" s="1"/>
  <c r="M24" i="14" s="1"/>
  <c r="G8" i="6"/>
  <c r="G11" i="6"/>
  <c r="H7" i="14" s="1"/>
  <c r="H24" i="14" s="1"/>
  <c r="G29" i="6"/>
  <c r="F29" i="6"/>
  <c r="L7" i="6"/>
  <c r="E5" i="6"/>
  <c r="N8" i="6"/>
  <c r="M8" i="6"/>
  <c r="J29" i="6"/>
  <c r="J11" i="6"/>
  <c r="K7" i="14" s="1"/>
  <c r="K24" i="14" s="1"/>
  <c r="I29" i="6"/>
  <c r="H8" i="6"/>
  <c r="H11" i="6"/>
  <c r="I7" i="14" s="1"/>
  <c r="I24" i="14" s="1"/>
  <c r="B43" i="6"/>
  <c r="G6" i="12"/>
  <c r="G11" i="12"/>
  <c r="G7" i="12"/>
  <c r="G10" i="12"/>
  <c r="G15" i="12"/>
  <c r="G14" i="12"/>
  <c r="G12" i="12"/>
  <c r="O55" i="16"/>
  <c r="N16" i="13"/>
  <c r="H14" i="13"/>
  <c r="L12" i="13"/>
  <c r="T14" i="13"/>
  <c r="T16" i="13" s="1"/>
  <c r="T18" i="13" s="1"/>
  <c r="T20" i="13" s="1"/>
  <c r="X10" i="13"/>
  <c r="E33" i="14"/>
  <c r="C33" i="14" s="1"/>
  <c r="E11" i="8" l="1"/>
  <c r="D231" i="16"/>
  <c r="O124" i="18"/>
  <c r="I6" i="6"/>
  <c r="P20" i="13"/>
  <c r="J24" i="13"/>
  <c r="K5" i="6"/>
  <c r="P26" i="13"/>
  <c r="L6" i="6"/>
  <c r="F7" i="6"/>
  <c r="V14" i="13"/>
  <c r="V28" i="13"/>
  <c r="M7" i="6"/>
  <c r="F6" i="6"/>
  <c r="P14" i="13"/>
  <c r="R14" i="13" s="1"/>
  <c r="H5" i="6"/>
  <c r="J18" i="13"/>
  <c r="J22" i="13"/>
  <c r="J5" i="6"/>
  <c r="F5" i="6"/>
  <c r="J14" i="13"/>
  <c r="J28" i="13"/>
  <c r="M5" i="6"/>
  <c r="C8" i="6"/>
  <c r="B8" i="6" s="1"/>
  <c r="V12" i="13"/>
  <c r="X12" i="13" s="1"/>
  <c r="E7" i="6"/>
  <c r="C11" i="6"/>
  <c r="H7" i="6"/>
  <c r="V18" i="13"/>
  <c r="X18" i="13" s="1"/>
  <c r="L5" i="6"/>
  <c r="J26" i="13"/>
  <c r="J16" i="13"/>
  <c r="G5" i="6"/>
  <c r="G9" i="6" s="1"/>
  <c r="N7" i="6"/>
  <c r="V30" i="13"/>
  <c r="C29" i="6"/>
  <c r="B29" i="6" s="1"/>
  <c r="D106" i="16" s="1"/>
  <c r="V24" i="13"/>
  <c r="K7" i="6"/>
  <c r="P30" i="13"/>
  <c r="N6" i="6"/>
  <c r="J7" i="6"/>
  <c r="V22" i="13"/>
  <c r="V20" i="13"/>
  <c r="X20" i="13" s="1"/>
  <c r="I7" i="6"/>
  <c r="K6" i="6"/>
  <c r="P24" i="13"/>
  <c r="E6" i="6"/>
  <c r="E9" i="6" s="1"/>
  <c r="P12" i="13"/>
  <c r="R12" i="13" s="1"/>
  <c r="P22" i="13"/>
  <c r="J6" i="6"/>
  <c r="T22" i="13"/>
  <c r="H16" i="13"/>
  <c r="L14" i="13"/>
  <c r="E5" i="14"/>
  <c r="D44" i="6"/>
  <c r="X14" i="13"/>
  <c r="N18" i="13"/>
  <c r="R16" i="13"/>
  <c r="X16" i="13"/>
  <c r="L9" i="6" l="1"/>
  <c r="L44" i="6" s="1"/>
  <c r="J9" i="6"/>
  <c r="K5" i="14" s="1"/>
  <c r="K21" i="14" s="1"/>
  <c r="N9" i="6"/>
  <c r="N44" i="6" s="1"/>
  <c r="M9" i="6"/>
  <c r="N5" i="14" s="1"/>
  <c r="N21" i="14" s="1"/>
  <c r="P8" i="13"/>
  <c r="R8" i="13" s="1"/>
  <c r="C6" i="6"/>
  <c r="B6" i="6" s="1"/>
  <c r="H9" i="6"/>
  <c r="I9" i="6"/>
  <c r="C7" i="6"/>
  <c r="B7" i="6" s="1"/>
  <c r="V8" i="13"/>
  <c r="X8" i="13" s="1"/>
  <c r="F9" i="6"/>
  <c r="G44" i="6"/>
  <c r="H5" i="14"/>
  <c r="H21" i="14" s="1"/>
  <c r="D7" i="14"/>
  <c r="B11" i="6"/>
  <c r="C5" i="6"/>
  <c r="J8" i="13"/>
  <c r="L8" i="13" s="1"/>
  <c r="F5" i="14"/>
  <c r="F21" i="14" s="1"/>
  <c r="E44" i="6"/>
  <c r="K9" i="6"/>
  <c r="T24" i="13"/>
  <c r="X22" i="13"/>
  <c r="N20" i="13"/>
  <c r="R18" i="13"/>
  <c r="E21" i="14"/>
  <c r="H18" i="13"/>
  <c r="L16" i="13"/>
  <c r="M5" i="14" l="1"/>
  <c r="M21" i="14" s="1"/>
  <c r="J44" i="6"/>
  <c r="O5" i="14"/>
  <c r="O21" i="14" s="1"/>
  <c r="M44" i="6"/>
  <c r="J5" i="14"/>
  <c r="J21" i="14" s="1"/>
  <c r="I44" i="6"/>
  <c r="K44" i="6"/>
  <c r="L5" i="14"/>
  <c r="L21" i="14" s="1"/>
  <c r="H44" i="6"/>
  <c r="I5" i="14"/>
  <c r="I21" i="14" s="1"/>
  <c r="D24" i="14"/>
  <c r="C24" i="14" s="1"/>
  <c r="C7" i="14"/>
  <c r="AB8" i="13"/>
  <c r="D8" i="13"/>
  <c r="B5" i="6"/>
  <c r="B9" i="6" s="1"/>
  <c r="C9" i="6"/>
  <c r="O204" i="16"/>
  <c r="O99" i="18"/>
  <c r="G5" i="14"/>
  <c r="G21" i="14" s="1"/>
  <c r="F44" i="6"/>
  <c r="T26" i="13"/>
  <c r="X24" i="13"/>
  <c r="H20" i="13"/>
  <c r="L18" i="13"/>
  <c r="N22" i="13"/>
  <c r="R20" i="13"/>
  <c r="C44" i="6" l="1"/>
  <c r="B44" i="6" s="1"/>
  <c r="D5" i="14"/>
  <c r="D38" i="18"/>
  <c r="A33" i="18" s="1"/>
  <c r="D55" i="18"/>
  <c r="D51" i="18"/>
  <c r="D46" i="18"/>
  <c r="D55" i="16"/>
  <c r="O55" i="18"/>
  <c r="O51" i="18"/>
  <c r="O60" i="18"/>
  <c r="D60" i="18"/>
  <c r="O46" i="18"/>
  <c r="D64" i="18"/>
  <c r="Z8" i="13"/>
  <c r="D10" i="13" s="1"/>
  <c r="AB10" i="13"/>
  <c r="T28" i="13"/>
  <c r="X26" i="13"/>
  <c r="L20" i="13"/>
  <c r="H22" i="13"/>
  <c r="N24" i="13"/>
  <c r="R22" i="13"/>
  <c r="C5" i="14" l="1"/>
  <c r="D21" i="14"/>
  <c r="C21" i="14" s="1"/>
  <c r="Z10" i="13"/>
  <c r="D12" i="13" s="1"/>
  <c r="AB12" i="13"/>
  <c r="R24" i="13"/>
  <c r="N26" i="13"/>
  <c r="T30" i="13"/>
  <c r="X30" i="13" s="1"/>
  <c r="X28" i="13"/>
  <c r="H24" i="13"/>
  <c r="L22" i="13"/>
  <c r="AB14" i="13" l="1"/>
  <c r="Z12" i="13"/>
  <c r="D14" i="13" s="1"/>
  <c r="K26" i="14"/>
  <c r="L22" i="14"/>
  <c r="F22" i="14"/>
  <c r="M26" i="14"/>
  <c r="H26" i="14"/>
  <c r="F26" i="14"/>
  <c r="D30" i="14"/>
  <c r="N30" i="14"/>
  <c r="H30" i="14"/>
  <c r="D22" i="14"/>
  <c r="D26" i="14"/>
  <c r="H22" i="14"/>
  <c r="G22" i="14"/>
  <c r="E22" i="14"/>
  <c r="N22" i="14"/>
  <c r="G26" i="14"/>
  <c r="I26" i="14"/>
  <c r="M22" i="14"/>
  <c r="F30" i="14"/>
  <c r="K30" i="14"/>
  <c r="N26" i="14"/>
  <c r="E26" i="14"/>
  <c r="M30" i="14"/>
  <c r="L30" i="14"/>
  <c r="J26" i="14"/>
  <c r="I30" i="14"/>
  <c r="L26" i="14"/>
  <c r="K22" i="14"/>
  <c r="O30" i="14"/>
  <c r="J30" i="14"/>
  <c r="G30" i="14"/>
  <c r="O22" i="14"/>
  <c r="I22" i="14"/>
  <c r="I28" i="14" s="1"/>
  <c r="E30" i="14"/>
  <c r="J22" i="14"/>
  <c r="O26" i="14"/>
  <c r="N28" i="13"/>
  <c r="R26" i="13"/>
  <c r="H26" i="13"/>
  <c r="L24" i="13"/>
  <c r="M28" i="14" l="1"/>
  <c r="M32" i="14" s="1"/>
  <c r="M34" i="14" s="1"/>
  <c r="G28" i="14"/>
  <c r="G32" i="14" s="1"/>
  <c r="G34" i="14" s="1"/>
  <c r="K28" i="14"/>
  <c r="K32" i="14" s="1"/>
  <c r="K34" i="14" s="1"/>
  <c r="J28" i="14"/>
  <c r="J32" i="14" s="1"/>
  <c r="J34" i="14" s="1"/>
  <c r="F28" i="14"/>
  <c r="F32" i="14" s="1"/>
  <c r="F34" i="14" s="1"/>
  <c r="H28" i="14"/>
  <c r="H32" i="14" s="1"/>
  <c r="H34" i="14" s="1"/>
  <c r="C26" i="14"/>
  <c r="C22" i="14"/>
  <c r="D28" i="14"/>
  <c r="I32" i="14"/>
  <c r="I34" i="14" s="1"/>
  <c r="L28" i="14"/>
  <c r="L32" i="14" s="1"/>
  <c r="L34" i="14" s="1"/>
  <c r="O28" i="14"/>
  <c r="O32" i="14" s="1"/>
  <c r="O34" i="14" s="1"/>
  <c r="N28" i="14"/>
  <c r="N32" i="14" s="1"/>
  <c r="N34" i="14" s="1"/>
  <c r="C30" i="14"/>
  <c r="Z14" i="13"/>
  <c r="D16" i="13" s="1"/>
  <c r="AB16" i="13"/>
  <c r="E28" i="14"/>
  <c r="E32" i="14" s="1"/>
  <c r="E34" i="14" s="1"/>
  <c r="N30" i="13"/>
  <c r="R30" i="13" s="1"/>
  <c r="R28" i="13"/>
  <c r="H28" i="13"/>
  <c r="L26" i="13"/>
  <c r="AB18" i="13" l="1"/>
  <c r="Z16" i="13"/>
  <c r="D18" i="13" s="1"/>
  <c r="C28" i="14"/>
  <c r="D32" i="14"/>
  <c r="H30" i="13"/>
  <c r="L30" i="13" s="1"/>
  <c r="L28" i="13"/>
  <c r="D34" i="14" l="1"/>
  <c r="C34" i="14" s="1"/>
  <c r="C32" i="14"/>
  <c r="AB20" i="13"/>
  <c r="Z18" i="13"/>
  <c r="D20" i="13" s="1"/>
  <c r="Z20" i="13" l="1"/>
  <c r="D22" i="13" s="1"/>
  <c r="AB22" i="13"/>
  <c r="AB24" i="13" l="1"/>
  <c r="Z22" i="13"/>
  <c r="D24" i="13" s="1"/>
  <c r="AB26" i="13" l="1"/>
  <c r="Z24" i="13"/>
  <c r="D26" i="13" s="1"/>
  <c r="Z26" i="13" l="1"/>
  <c r="D28" i="13" s="1"/>
  <c r="AB28" i="13"/>
  <c r="Z28" i="13" l="1"/>
  <c r="D30" i="13" s="1"/>
  <c r="AB30" i="13"/>
  <c r="Z30" i="13" l="1"/>
  <c r="K23" i="6" l="1"/>
  <c r="H15" i="6"/>
  <c r="J16" i="6"/>
  <c r="I24" i="6"/>
  <c r="G23" i="6"/>
  <c r="L16" i="6"/>
  <c r="N23" i="6"/>
  <c r="K28" i="6"/>
  <c r="H32" i="6"/>
  <c r="F23" i="6"/>
  <c r="I28" i="6"/>
  <c r="F28" i="6"/>
  <c r="N32" i="6"/>
  <c r="M28" i="6"/>
  <c r="K15" i="6"/>
  <c r="J15" i="6"/>
  <c r="M24" i="6"/>
  <c r="J32" i="6"/>
  <c r="I15" i="6"/>
  <c r="H28" i="6"/>
  <c r="G24" i="6"/>
  <c r="G28" i="6"/>
  <c r="I14" i="6"/>
  <c r="I26" i="6"/>
  <c r="I21" i="6"/>
  <c r="I32" i="6"/>
  <c r="I22" i="6"/>
  <c r="H27" i="6"/>
  <c r="H22" i="6"/>
  <c r="H14" i="6"/>
  <c r="H26" i="6"/>
  <c r="H21" i="6"/>
  <c r="G16" i="6"/>
  <c r="G26" i="6"/>
  <c r="G21" i="6"/>
  <c r="G22" i="6"/>
  <c r="F32" i="6"/>
  <c r="F24" i="6"/>
  <c r="F27" i="6"/>
  <c r="F22" i="6"/>
  <c r="F14" i="6"/>
  <c r="F26" i="6"/>
  <c r="J14" i="6"/>
  <c r="H16" i="6"/>
  <c r="L26" i="6"/>
  <c r="K22" i="6"/>
  <c r="J21" i="6"/>
  <c r="L14" i="6"/>
  <c r="K27" i="6"/>
  <c r="H23" i="6"/>
  <c r="L23" i="6"/>
  <c r="L27" i="6"/>
  <c r="K26" i="6"/>
  <c r="L32" i="6"/>
  <c r="J28" i="6"/>
  <c r="F15" i="6"/>
  <c r="F16" i="6"/>
  <c r="M15" i="6"/>
  <c r="L15" i="6"/>
  <c r="L28" i="6"/>
  <c r="F21" i="6"/>
  <c r="I23" i="6"/>
  <c r="G15" i="6"/>
  <c r="L21" i="6"/>
  <c r="K24" i="6"/>
  <c r="J27" i="6"/>
  <c r="J23" i="6"/>
  <c r="N28" i="6"/>
  <c r="M23" i="6"/>
  <c r="N16" i="6"/>
  <c r="L24" i="6"/>
  <c r="K16" i="6"/>
  <c r="K21" i="6"/>
  <c r="J26" i="6"/>
  <c r="I27" i="6"/>
  <c r="I16" i="6"/>
  <c r="H24" i="6"/>
  <c r="G14" i="6"/>
  <c r="G32" i="6"/>
  <c r="G27" i="6"/>
  <c r="L22" i="6"/>
  <c r="J24" i="6"/>
  <c r="J22" i="6"/>
  <c r="M27" i="6"/>
  <c r="K14" i="6"/>
  <c r="K32" i="6"/>
  <c r="N22" i="6"/>
  <c r="N26" i="6"/>
  <c r="M16" i="6"/>
  <c r="M14" i="6"/>
  <c r="M21" i="6"/>
  <c r="N15" i="6"/>
  <c r="M32" i="6"/>
  <c r="N21" i="6"/>
  <c r="N24" i="6"/>
  <c r="N27" i="6"/>
  <c r="N14" i="6"/>
  <c r="M22" i="6"/>
  <c r="M26" i="6"/>
  <c r="K17" i="6" l="1"/>
  <c r="J17" i="6"/>
  <c r="K9" i="14" s="1"/>
  <c r="K11" i="14" s="1"/>
  <c r="N17" i="6"/>
  <c r="O9" i="14" s="1"/>
  <c r="O11" i="14" s="1"/>
  <c r="M17" i="6"/>
  <c r="N9" i="14" s="1"/>
  <c r="N11" i="14" s="1"/>
  <c r="G17" i="6"/>
  <c r="G19" i="6" s="1"/>
  <c r="L17" i="6"/>
  <c r="F17" i="6"/>
  <c r="H17" i="6"/>
  <c r="L9" i="14"/>
  <c r="L11" i="14" s="1"/>
  <c r="K19" i="6"/>
  <c r="I17" i="6"/>
  <c r="E28" i="6"/>
  <c r="E16" i="6"/>
  <c r="E32" i="6"/>
  <c r="E27" i="6"/>
  <c r="E21" i="6"/>
  <c r="D26" i="6"/>
  <c r="E14" i="6"/>
  <c r="E26" i="6"/>
  <c r="D27" i="6"/>
  <c r="D14" i="6"/>
  <c r="E22" i="6"/>
  <c r="C24" i="6"/>
  <c r="D28" i="6"/>
  <c r="D32" i="6"/>
  <c r="C16" i="6"/>
  <c r="C26" i="6"/>
  <c r="D15" i="6"/>
  <c r="E24" i="6"/>
  <c r="D22" i="6"/>
  <c r="C21" i="6"/>
  <c r="C15" i="6"/>
  <c r="D23" i="6"/>
  <c r="E23" i="6"/>
  <c r="D24" i="6"/>
  <c r="C28" i="6"/>
  <c r="C27" i="6"/>
  <c r="D16" i="6"/>
  <c r="C22" i="6"/>
  <c r="E15" i="6"/>
  <c r="C32" i="6"/>
  <c r="D21" i="6"/>
  <c r="C14" i="6"/>
  <c r="C23" i="6"/>
  <c r="J19" i="6" l="1"/>
  <c r="N19" i="6"/>
  <c r="M19" i="6"/>
  <c r="B27" i="6"/>
  <c r="D94" i="16" s="1"/>
  <c r="B32" i="6"/>
  <c r="D118" i="16" s="1"/>
  <c r="B22" i="6"/>
  <c r="D82" i="16" s="1"/>
  <c r="H9" i="14"/>
  <c r="H11" i="14" s="1"/>
  <c r="B23" i="6"/>
  <c r="D86" i="16" s="1"/>
  <c r="B28" i="6"/>
  <c r="D110" i="16" s="1"/>
  <c r="B26" i="6"/>
  <c r="B21" i="6"/>
  <c r="D74" i="16" s="1"/>
  <c r="D17" i="6"/>
  <c r="E17" i="6"/>
  <c r="G9" i="14"/>
  <c r="G11" i="14" s="1"/>
  <c r="F19" i="6"/>
  <c r="M9" i="14"/>
  <c r="M11" i="14" s="1"/>
  <c r="L19" i="6"/>
  <c r="C17" i="6"/>
  <c r="B14" i="6"/>
  <c r="B15" i="6"/>
  <c r="D70" i="16" s="1"/>
  <c r="B16" i="6"/>
  <c r="B24" i="6"/>
  <c r="D90" i="16" s="1"/>
  <c r="J9" i="14"/>
  <c r="J11" i="14" s="1"/>
  <c r="I19" i="6"/>
  <c r="I9" i="14"/>
  <c r="I11" i="14" s="1"/>
  <c r="H19" i="6"/>
  <c r="D9" i="14" l="1"/>
  <c r="C19" i="6"/>
  <c r="E9" i="14"/>
  <c r="E11" i="14" s="1"/>
  <c r="D19" i="6"/>
  <c r="B17" i="6"/>
  <c r="B19" i="6" s="1"/>
  <c r="D66" i="16"/>
  <c r="F9" i="14"/>
  <c r="F11" i="14" s="1"/>
  <c r="E19" i="6"/>
  <c r="D11" i="14" l="1"/>
  <c r="C11" i="14" s="1"/>
  <c r="C9" i="14"/>
  <c r="D152" i="16" l="1"/>
  <c r="O144" i="16" l="1"/>
  <c r="O160" i="16" l="1"/>
  <c r="O85" i="18"/>
  <c r="H33" i="6"/>
  <c r="I33" i="6"/>
  <c r="G33" i="6"/>
  <c r="N33" i="6"/>
  <c r="D33" i="6"/>
  <c r="E33" i="6"/>
  <c r="C33" i="6"/>
  <c r="M33" i="6"/>
  <c r="K33" i="6"/>
  <c r="J33" i="6"/>
  <c r="F33" i="6"/>
  <c r="L33" i="6"/>
  <c r="D80" i="18"/>
  <c r="D139" i="16"/>
  <c r="C38" i="14"/>
  <c r="O139" i="16"/>
  <c r="D144" i="16"/>
  <c r="O80" i="18"/>
  <c r="M34" i="6"/>
  <c r="H34" i="6"/>
  <c r="J34" i="6"/>
  <c r="N34" i="6"/>
  <c r="K34" i="6"/>
  <c r="C34" i="6"/>
  <c r="G34" i="6"/>
  <c r="E34" i="6"/>
  <c r="L34" i="6"/>
  <c r="F34" i="6"/>
  <c r="D34" i="6"/>
  <c r="I34" i="6"/>
  <c r="D85" i="18"/>
  <c r="O149" i="16" l="1"/>
  <c r="O169" i="16" s="1"/>
  <c r="B34" i="6"/>
  <c r="B33" i="6"/>
  <c r="C37" i="14" l="1"/>
  <c r="C39" i="14" s="1"/>
  <c r="C41" i="14" s="1"/>
  <c r="D114" i="16"/>
  <c r="O122" i="16"/>
  <c r="D174" i="16" s="1"/>
  <c r="O114" i="16"/>
  <c r="C44" i="14" l="1"/>
  <c r="C42" i="14"/>
  <c r="C43" i="14"/>
  <c r="C46" i="14" l="1"/>
  <c r="C25" i="6" l="1"/>
  <c r="D25" i="6"/>
  <c r="D35" i="6" s="1"/>
  <c r="C35" i="6" l="1"/>
  <c r="E13" i="14"/>
  <c r="E15" i="14" s="1"/>
  <c r="E17" i="14" s="1"/>
  <c r="D37" i="6"/>
  <c r="D39" i="6" s="1"/>
  <c r="D45" i="6" s="1"/>
  <c r="E25" i="6"/>
  <c r="E35" i="6" s="1"/>
  <c r="F13" i="14" l="1"/>
  <c r="F15" i="14" s="1"/>
  <c r="F17" i="14" s="1"/>
  <c r="E37" i="6"/>
  <c r="E39" i="6" s="1"/>
  <c r="E45" i="6" s="1"/>
  <c r="C37" i="6"/>
  <c r="C39" i="6" s="1"/>
  <c r="C45" i="6" s="1"/>
  <c r="D13" i="14"/>
  <c r="F25" i="6"/>
  <c r="F35" i="6" s="1"/>
  <c r="G13" i="14" l="1"/>
  <c r="G15" i="14" s="1"/>
  <c r="G17" i="14" s="1"/>
  <c r="F37" i="6"/>
  <c r="F39" i="6" s="1"/>
  <c r="F45" i="6" s="1"/>
  <c r="D15" i="14"/>
  <c r="G25" i="6"/>
  <c r="G35" i="6" s="1"/>
  <c r="D17" i="14" l="1"/>
  <c r="G37" i="6"/>
  <c r="G39" i="6" s="1"/>
  <c r="G45" i="6" s="1"/>
  <c r="H13" i="14"/>
  <c r="H25" i="6"/>
  <c r="H35" i="6" s="1"/>
  <c r="H37" i="6" l="1"/>
  <c r="H39" i="6" s="1"/>
  <c r="H45" i="6" s="1"/>
  <c r="I13" i="14"/>
  <c r="I15" i="14" s="1"/>
  <c r="I17" i="14" s="1"/>
  <c r="H15" i="14"/>
  <c r="I25" i="6"/>
  <c r="I35" i="6" s="1"/>
  <c r="H17" i="14" l="1"/>
  <c r="J13" i="14"/>
  <c r="I37" i="6"/>
  <c r="I39" i="6" s="1"/>
  <c r="I45" i="6" s="1"/>
  <c r="J25" i="6"/>
  <c r="J35" i="6" s="1"/>
  <c r="J15" i="14" l="1"/>
  <c r="J37" i="6"/>
  <c r="J39" i="6" s="1"/>
  <c r="J45" i="6" s="1"/>
  <c r="K13" i="14"/>
  <c r="K15" i="14" s="1"/>
  <c r="K17" i="14" s="1"/>
  <c r="K25" i="6"/>
  <c r="K35" i="6" s="1"/>
  <c r="K37" i="6" l="1"/>
  <c r="K39" i="6" s="1"/>
  <c r="K45" i="6" s="1"/>
  <c r="L13" i="14"/>
  <c r="L15" i="14" s="1"/>
  <c r="L17" i="14" s="1"/>
  <c r="J17" i="14"/>
  <c r="L25" i="6"/>
  <c r="L35" i="6" s="1"/>
  <c r="L37" i="6" l="1"/>
  <c r="L39" i="6" s="1"/>
  <c r="L45" i="6" s="1"/>
  <c r="M13" i="14"/>
  <c r="M15" i="14" s="1"/>
  <c r="M17" i="14" s="1"/>
  <c r="M25" i="6"/>
  <c r="M35" i="6" s="1"/>
  <c r="N25" i="6"/>
  <c r="N35" i="6" l="1"/>
  <c r="B25" i="6"/>
  <c r="M37" i="6"/>
  <c r="M39" i="6" s="1"/>
  <c r="M45" i="6" s="1"/>
  <c r="N13" i="14"/>
  <c r="N15" i="14" s="1"/>
  <c r="N17" i="14" l="1"/>
  <c r="D78" i="16"/>
  <c r="B35" i="6"/>
  <c r="O13" i="14"/>
  <c r="N37" i="6"/>
  <c r="N39" i="6" s="1"/>
  <c r="N45" i="6" s="1"/>
  <c r="B45" i="6" s="1"/>
  <c r="B37" i="6" l="1"/>
  <c r="B39" i="6" s="1"/>
  <c r="O64" i="18"/>
  <c r="D122" i="16"/>
  <c r="O15" i="14"/>
  <c r="C13" i="14"/>
  <c r="O17" i="14" l="1"/>
  <c r="C17" i="14" s="1"/>
  <c r="C15" i="14"/>
  <c r="D129" i="16"/>
  <c r="O174" i="16" s="1"/>
  <c r="O129" i="16"/>
  <c r="D71" i="18"/>
  <c r="O71" i="18"/>
  <c r="O106" i="18" s="1"/>
  <c r="O94" i="18" s="1"/>
  <c r="D55" i="17" s="1"/>
  <c r="O179" i="16" l="1"/>
  <c r="D219" i="16" s="1"/>
  <c r="O224" i="16" s="1"/>
  <c r="O194" i="16"/>
  <c r="O199" i="16" s="1"/>
  <c r="O210" i="16" s="1"/>
  <c r="E5" i="8" s="1"/>
  <c r="O55" i="17"/>
  <c r="D99" i="18"/>
  <c r="D106" i="18" s="1"/>
  <c r="E16" i="8" l="1"/>
  <c r="E6" i="8"/>
  <c r="E7" i="8"/>
  <c r="E15" i="8"/>
  <c r="E9" i="8" l="1"/>
  <c r="E8" i="8"/>
  <c r="E10" i="8" s="1"/>
  <c r="E18" i="8" s="1"/>
  <c r="E25" i="8" s="1"/>
  <c r="E26" i="8" l="1"/>
  <c r="E27" i="8"/>
</calcChain>
</file>

<file path=xl/sharedStrings.xml><?xml version="1.0" encoding="utf-8"?>
<sst xmlns="http://schemas.openxmlformats.org/spreadsheetml/2006/main" count="757" uniqueCount="408">
  <si>
    <t>Depreciation</t>
  </si>
  <si>
    <t>Sales Turnover</t>
  </si>
  <si>
    <t>Gross Profit</t>
  </si>
  <si>
    <t>Previous Year</t>
  </si>
  <si>
    <t>Deductions by contractors</t>
  </si>
  <si>
    <t>This section for your information only</t>
  </si>
  <si>
    <t>Working Tax Credit</t>
  </si>
  <si>
    <t>Not taxable and not added to self employment income for tax purposes</t>
  </si>
  <si>
    <t>UK residents aged 60 - 65 get 5 years bonus.</t>
  </si>
  <si>
    <t>To confirm current NI / Pension entitlement years the helpline number is 0845 3000 168</t>
  </si>
  <si>
    <t>Total expenses</t>
  </si>
  <si>
    <t>Disallowable expenses</t>
  </si>
  <si>
    <t>50% Payable</t>
  </si>
  <si>
    <t>Due Date</t>
  </si>
  <si>
    <t>Amount Payable</t>
  </si>
  <si>
    <t>FUTURE TAX LIABILITY (if over £500)</t>
  </si>
  <si>
    <t>This section an indication and for your information only</t>
  </si>
  <si>
    <t>NOTES:</t>
  </si>
  <si>
    <t>Business details</t>
  </si>
  <si>
    <t>Month</t>
  </si>
  <si>
    <t>Gross Wages paid</t>
  </si>
  <si>
    <t>Income Tax deducted</t>
  </si>
  <si>
    <t>Employees National Insurance deducted</t>
  </si>
  <si>
    <t>Other Deductions</t>
  </si>
  <si>
    <t>Net Wages Paid</t>
  </si>
  <si>
    <t>Employers National Insurance</t>
  </si>
  <si>
    <t>Recoverable Statutory Payments</t>
  </si>
  <si>
    <t>WAGES INTERFACE</t>
  </si>
  <si>
    <t>EMPLOYEES</t>
  </si>
  <si>
    <t>1. If you are using a DIY Accounting payroll package then no action is required for the pay periods during which that payroll package is relevant April to March each year.</t>
  </si>
  <si>
    <t>2. Non DIY Accounting Payroll employers should overwrite the formulae with the actual monthly payroll totals</t>
  </si>
  <si>
    <t>Calculation Of Stock Sold</t>
  </si>
  <si>
    <t>Date</t>
  </si>
  <si>
    <t>Calculated Stock value</t>
  </si>
  <si>
    <t>Direct Material BOUGHT</t>
  </si>
  <si>
    <t>Stock % Prod A</t>
  </si>
  <si>
    <t>Net Sales Product A</t>
  </si>
  <si>
    <t>Direct Material SOLD</t>
  </si>
  <si>
    <t>Stock % Prod B</t>
  </si>
  <si>
    <t>Net Sales Product B</t>
  </si>
  <si>
    <t>Stock % Prod C</t>
  </si>
  <si>
    <t>Net Sales Product C</t>
  </si>
  <si>
    <t>Stock Loss Adjustment</t>
  </si>
  <si>
    <t>ACTUAL STOCK VALUE</t>
  </si>
  <si>
    <t>Stock Control User Notes</t>
  </si>
  <si>
    <t>1. Enter the average percemtage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</si>
  <si>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 xml:space="preserve">Enter % to change % materials sold </t>
  </si>
  <si>
    <t>2. Optional: manually calculate the % of direct materials included in net sales value and enter this percentage in Column H against each month</t>
  </si>
  <si>
    <t>3. Column F automatically collects the value of direct materisl purchased from the monthly purchases worksheet</t>
  </si>
  <si>
    <t>4. Column L automatically calculates the value of direct materials sold by applying the stock sales % to the net sales value from the sales worksheet</t>
  </si>
  <si>
    <t>5. Optional: At the end of each month conduct a physical stock check and value the items counted at cost price. Enter this actual physical value in column P at the appropriate month end date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</si>
  <si>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</si>
  <si>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Monthly Management Accounts Profit and Loss Account</t>
  </si>
  <si>
    <t>£</t>
  </si>
  <si>
    <t>Sales Product A</t>
  </si>
  <si>
    <t>Sales Product B</t>
  </si>
  <si>
    <t>Sales Product C</t>
  </si>
  <si>
    <t>Other Income</t>
  </si>
  <si>
    <t>Investment Grants received</t>
  </si>
  <si>
    <t>Cost of Sales</t>
  </si>
  <si>
    <t>Sub contractors</t>
  </si>
  <si>
    <t>Other Direct Cost of Sales</t>
  </si>
  <si>
    <t>Administrative Expenses</t>
  </si>
  <si>
    <t>Wages and Salaries</t>
  </si>
  <si>
    <t>Repairs &amp; Maintenance</t>
  </si>
  <si>
    <t>Advertising &amp; Promotion</t>
  </si>
  <si>
    <t>Legal &amp; Professional Fees</t>
  </si>
  <si>
    <t>Bad Debts written off</t>
  </si>
  <si>
    <t>Bank Interest Paid</t>
  </si>
  <si>
    <t>Operating Profit</t>
  </si>
  <si>
    <t>Interest received</t>
  </si>
  <si>
    <t>Profit (Loss) before Tax</t>
  </si>
  <si>
    <t>Premises Rent Rates Power</t>
  </si>
  <si>
    <t>General Administrative Expenses</t>
  </si>
  <si>
    <t>Motor Expenses</t>
  </si>
  <si>
    <t>Travel Hotel &amp; Subsistence</t>
  </si>
  <si>
    <t>HP Interest Lease Bank Charges</t>
  </si>
  <si>
    <t>Other Expenses</t>
  </si>
  <si>
    <t>Self Employed Drawings</t>
  </si>
  <si>
    <t>Capital introduced</t>
  </si>
  <si>
    <t>To receive Full Pension entitlement NI has to be paid 44 years out of 49 years (16 - 65)</t>
  </si>
  <si>
    <t>Purchases after stock adjustment</t>
  </si>
  <si>
    <t>Direct Costs</t>
  </si>
  <si>
    <t>Loss (profit) disposal of assets</t>
  </si>
  <si>
    <t>Income Tax &amp; NI Liability</t>
  </si>
  <si>
    <t>Financial Business Health Check</t>
  </si>
  <si>
    <t>Investment Grants</t>
  </si>
  <si>
    <t>General Expenses</t>
  </si>
  <si>
    <t>Less Capital Allowances</t>
  </si>
  <si>
    <t>Add Depreciation</t>
  </si>
  <si>
    <t>Profit before Tax</t>
  </si>
  <si>
    <t>Personal Allowance</t>
  </si>
  <si>
    <t>Profit after Allowance</t>
  </si>
  <si>
    <t>Tax at standard rate</t>
  </si>
  <si>
    <t>Tax at higher rate</t>
  </si>
  <si>
    <t>National Insurance</t>
  </si>
  <si>
    <t>TAX &amp; NI LIABILITY</t>
  </si>
  <si>
    <t>FORECAST TAX CALCULATION</t>
  </si>
  <si>
    <t>Financial Health Check</t>
  </si>
  <si>
    <t>CIS Tax deducted</t>
  </si>
  <si>
    <t>Profit from Self employment</t>
  </si>
  <si>
    <t>Total income on which tax is due</t>
  </si>
  <si>
    <t>TOTAL Income Tax &amp; NI Liability</t>
  </si>
  <si>
    <t>Income Tax payable</t>
  </si>
  <si>
    <t>Dates</t>
  </si>
  <si>
    <t xml:space="preserve">Capital Tax Allowances </t>
  </si>
  <si>
    <t>Writing down allowance</t>
  </si>
  <si>
    <t>Depreciation Rates Applied</t>
  </si>
  <si>
    <t>Land &amp; Property</t>
  </si>
  <si>
    <t>Plant &amp; Machinery</t>
  </si>
  <si>
    <t>Fixtures &amp; Fittings</t>
  </si>
  <si>
    <t>Computer Equipment</t>
  </si>
  <si>
    <t>Motor Vehicles</t>
  </si>
  <si>
    <t>Allowances restricted on Motor vehicles</t>
  </si>
  <si>
    <t xml:space="preserve">Costing over </t>
  </si>
  <si>
    <t>Restricted to</t>
  </si>
  <si>
    <t>Mileage Allowances</t>
  </si>
  <si>
    <t>p per mile</t>
  </si>
  <si>
    <t>%</t>
  </si>
  <si>
    <t>Higher rate allowance up to</t>
  </si>
  <si>
    <t>Lower rate allowance over</t>
  </si>
  <si>
    <t>Miles</t>
  </si>
  <si>
    <t>Income Tax Rates</t>
  </si>
  <si>
    <t>Personal allowance</t>
  </si>
  <si>
    <t>Taxable Bands Allowances</t>
  </si>
  <si>
    <t>Start Level</t>
  </si>
  <si>
    <t xml:space="preserve"> End Level</t>
  </si>
  <si>
    <t>Basic rate</t>
  </si>
  <si>
    <t>Higher rate</t>
  </si>
  <si>
    <t xml:space="preserve">TAXATION CALCULATION </t>
  </si>
  <si>
    <t>Income Tax second band</t>
  </si>
  <si>
    <t>Income Tax first band</t>
  </si>
  <si>
    <t>Amounts Payable by</t>
  </si>
  <si>
    <t>Tax &amp; NI Assessment</t>
  </si>
  <si>
    <t>National Insurance rates</t>
  </si>
  <si>
    <t>NI Class 2 rate</t>
  </si>
  <si>
    <t>NI Class 4 rate between lower profits and upper profits limit</t>
  </si>
  <si>
    <t>NI Class 4 rate above upper profits limit</t>
  </si>
  <si>
    <t>Pension Entitlement</t>
  </si>
  <si>
    <t>Class 4 NI Contribution Upper profits</t>
  </si>
  <si>
    <t>Class 4 NI Contribution Lower - Upper profits</t>
  </si>
  <si>
    <t>Minus Personal Allowance</t>
  </si>
  <si>
    <t>Total Year</t>
  </si>
  <si>
    <t>Basic rate applicable on taxable income up to higher rate</t>
  </si>
  <si>
    <t>Higher rate applicable on taxable income over higher rate</t>
  </si>
  <si>
    <t>ACTUAL                        Profit and Loss Account</t>
  </si>
  <si>
    <t>FORECAST                   Profit and Loss Account</t>
  </si>
  <si>
    <t xml:space="preserve"> Tax Band </t>
  </si>
  <si>
    <r>
      <t xml:space="preserve">ENTER YOUR BUSINESS DETAILS </t>
    </r>
    <r>
      <rPr>
        <i/>
        <sz val="9"/>
        <rFont val="Arial"/>
        <family val="2"/>
      </rPr>
      <t>- which are then transferred to the Self-employment Tax Return</t>
    </r>
  </si>
  <si>
    <t>Your name</t>
  </si>
  <si>
    <t>Your unique taxpayer reference (UTR)</t>
  </si>
  <si>
    <r>
      <t xml:space="preserve">Business name - </t>
    </r>
    <r>
      <rPr>
        <i/>
        <sz val="8"/>
        <rFont val="Arial"/>
        <family val="2"/>
      </rPr>
      <t>unless it is in your own name</t>
    </r>
  </si>
  <si>
    <t>If the details in boxes 1,2,3 or 4 have changed in the</t>
  </si>
  <si>
    <t>12 months put 'X' in the box and give details in the</t>
  </si>
  <si>
    <t xml:space="preserve"> 'Any other information' box</t>
  </si>
  <si>
    <t>Description of business</t>
  </si>
  <si>
    <t>If your business started after</t>
  </si>
  <si>
    <r>
      <t xml:space="preserve"> enter the start date </t>
    </r>
    <r>
      <rPr>
        <i/>
        <sz val="8"/>
        <rFont val="Arial"/>
        <family val="2"/>
      </rPr>
      <t>DD/MM/YYYY</t>
    </r>
  </si>
  <si>
    <t xml:space="preserve">If your business ceased before </t>
  </si>
  <si>
    <t>enter the final date of trading</t>
  </si>
  <si>
    <r>
      <t xml:space="preserve">First line of your business address - </t>
    </r>
    <r>
      <rPr>
        <i/>
        <sz val="8"/>
        <rFont val="Arial"/>
        <family val="2"/>
      </rPr>
      <t>unless you work</t>
    </r>
  </si>
  <si>
    <t>from home</t>
  </si>
  <si>
    <r>
      <t xml:space="preserve">Date your books or accounts start - </t>
    </r>
    <r>
      <rPr>
        <i/>
        <sz val="8"/>
        <rFont val="Arial"/>
        <family val="2"/>
      </rPr>
      <t>the beginning of</t>
    </r>
  </si>
  <si>
    <t>your accounting period</t>
  </si>
  <si>
    <t>Postcode of your business</t>
  </si>
  <si>
    <t>Date your books or accounts are made up to or the end</t>
  </si>
  <si>
    <r>
      <t xml:space="preserve">of your accounting period - </t>
    </r>
    <r>
      <rPr>
        <i/>
        <sz val="8"/>
        <rFont val="Arial"/>
        <family val="2"/>
      </rPr>
      <t>read page SEFN 3 of the</t>
    </r>
  </si>
  <si>
    <t>notes if you have filled in box 6 or 7</t>
  </si>
  <si>
    <t>Other information</t>
  </si>
  <si>
    <t>If your accounting period has changed permanently</t>
  </si>
  <si>
    <t>If special arrangements apply put 'X' in the box - read</t>
  </si>
  <si>
    <t>put 'X' in the box</t>
  </si>
  <si>
    <t>page SEFN 3 of the notes</t>
  </si>
  <si>
    <t>If your accounting period has changed more than once</t>
  </si>
  <si>
    <t>If you have provided the information about your 2007-08</t>
  </si>
  <si>
    <t>since 2002 put 'X' in the box</t>
  </si>
  <si>
    <r>
      <t>profit on last year's Tax Return put 'X' in the box -</t>
    </r>
    <r>
      <rPr>
        <i/>
        <sz val="8"/>
        <rFont val="Arial"/>
        <family val="2"/>
      </rPr>
      <t xml:space="preserve"> read</t>
    </r>
  </si>
  <si>
    <r>
      <t>ENTER</t>
    </r>
    <r>
      <rPr>
        <sz val="8"/>
        <rFont val="Arial"/>
        <family val="2"/>
      </rPr>
      <t>: Total losses brought forward from earlier years</t>
    </r>
  </si>
  <si>
    <r>
      <t>ENTER</t>
    </r>
    <r>
      <rPr>
        <sz val="8"/>
        <rFont val="Arial"/>
        <family val="2"/>
      </rPr>
      <t>: Value of goods and services for your own use</t>
    </r>
  </si>
  <si>
    <t xml:space="preserve"> - read page SESN 7 of the notes</t>
  </si>
  <si>
    <t>.</t>
  </si>
  <si>
    <t>Loss used this year</t>
  </si>
  <si>
    <t>Total loss carried forward to future years</t>
  </si>
  <si>
    <t>Calculated no entry required</t>
  </si>
  <si>
    <t>HM Revenue             &amp; Customs</t>
  </si>
  <si>
    <t>Self-employment (full)</t>
  </si>
  <si>
    <t xml:space="preserve">Tax year </t>
  </si>
  <si>
    <t>to</t>
  </si>
  <si>
    <t>Business income</t>
  </si>
  <si>
    <r>
      <t>Your turnover -</t>
    </r>
    <r>
      <rPr>
        <i/>
        <sz val="8"/>
        <rFont val="Arial"/>
        <family val="2"/>
      </rPr>
      <t xml:space="preserve"> the takings, fees, sales or money earned</t>
    </r>
  </si>
  <si>
    <t>Any other business income not included in box 14</t>
  </si>
  <si>
    <t>by your business</t>
  </si>
  <si>
    <t xml:space="preserve"> - excluding Business Start-up Allowance</t>
  </si>
  <si>
    <t>Business expenses</t>
  </si>
  <si>
    <r>
      <t xml:space="preserve">Read pages SEFN 5 to SEFN 7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to see what expenses are allowed for tax purposes.</t>
    </r>
  </si>
  <si>
    <t>If your annual turnover was below £30,000 you may</t>
  </si>
  <si>
    <t>Use this column if the figures in boxes 16 to 29</t>
  </si>
  <si>
    <t>just put your total expenses in box 30</t>
  </si>
  <si>
    <t>include disallowable amounts</t>
  </si>
  <si>
    <t>Cost of goods bought for re-sale or goods used</t>
  </si>
  <si>
    <r>
      <t xml:space="preserve">Construction industry - </t>
    </r>
    <r>
      <rPr>
        <i/>
        <sz val="8"/>
        <rFont val="Arial"/>
        <family val="2"/>
      </rPr>
      <t>payments to subcontractors</t>
    </r>
  </si>
  <si>
    <t>Wages, salaries and other staff costs</t>
  </si>
  <si>
    <t>Car, van and other travel expenses</t>
  </si>
  <si>
    <t>Rent, rates, power and insurance costs</t>
  </si>
  <si>
    <t>Repairs and renewals pf property and equipment</t>
  </si>
  <si>
    <t>Telephone, fax, stationery and other office costs</t>
  </si>
  <si>
    <t>Advertising and business entertainment costs</t>
  </si>
  <si>
    <t>Interest on bank and other loans</t>
  </si>
  <si>
    <t>Bank, credit card and other financial charges</t>
  </si>
  <si>
    <t>Irrecoverable debts written off</t>
  </si>
  <si>
    <t>Accountancy, legal and other professional fees</t>
  </si>
  <si>
    <t>Depreciation and loss/profit on sale of assets</t>
  </si>
  <si>
    <t>Other business expenses</t>
  </si>
  <si>
    <t>Total expenses in boxes 16 to 29</t>
  </si>
  <si>
    <t>Total disallowable expenses in boxes 31 to 44</t>
  </si>
  <si>
    <t>Net profit or loss</t>
  </si>
  <si>
    <r>
      <t>Net profit -</t>
    </r>
    <r>
      <rPr>
        <i/>
        <sz val="8"/>
        <rFont val="Arial"/>
        <family val="2"/>
      </rPr>
      <t xml:space="preserve"> if your business income is more then your</t>
    </r>
  </si>
  <si>
    <r>
      <t>Or, net loss -</t>
    </r>
    <r>
      <rPr>
        <i/>
        <sz val="8"/>
        <rFont val="Arial"/>
        <family val="2"/>
      </rPr>
      <t xml:space="preserve"> if your expenses exceed your business</t>
    </r>
  </si>
  <si>
    <t>expenses (box 14 + box 15 minus box 30)</t>
  </si>
  <si>
    <t>income (box 14 + box 15 minus box 30 is negative)</t>
  </si>
  <si>
    <t>Tax allowances for vehicles and equipment (capital allowances)</t>
  </si>
  <si>
    <t>There are 'capital' tax allowances for vehicles, equipment and certain buildings used in your business (you should not have</t>
  </si>
  <si>
    <t>Working Sheets to work out your capital allowances.</t>
  </si>
  <si>
    <t xml:space="preserve">Annual allowances at </t>
  </si>
  <si>
    <t>on cars costing £12,000</t>
  </si>
  <si>
    <r>
      <t xml:space="preserve">Enhanced 100% and other capital allowances - </t>
    </r>
    <r>
      <rPr>
        <i/>
        <sz val="8"/>
        <rFont val="Arial"/>
        <family val="2"/>
      </rPr>
      <t>read</t>
    </r>
  </si>
  <si>
    <t>or less, and equipment</t>
  </si>
  <si>
    <t>Allowances on sale or cessation of business use (where</t>
  </si>
  <si>
    <t>you have disposed of assets for less than their tax value)</t>
  </si>
  <si>
    <t>Restricted annual allowances for cars costing more</t>
  </si>
  <si>
    <t>than £12,000</t>
  </si>
  <si>
    <t>Agricultural or Industrial Buildings Allowance</t>
  </si>
  <si>
    <t>Charges on cessation of business use (only where Business</t>
  </si>
  <si>
    <t>Premises Renovation Allowance has been claimed before</t>
  </si>
  <si>
    <t>Business Premises Renovation Allowance (Assisted Areas</t>
  </si>
  <si>
    <t>Calculating your taxable profit or loss</t>
  </si>
  <si>
    <t>You may have to adjust your net profit or loss for disallowable expenses or capital allowances to arrive at your taxable profit or</t>
  </si>
  <si>
    <t>Total deductions from net profit or additions to</t>
  </si>
  <si>
    <t>of the notes</t>
  </si>
  <si>
    <t>Total additions to net profit or deductions from net loss</t>
  </si>
  <si>
    <t>Income, receipts and other profits included in business</t>
  </si>
  <si>
    <t>income or expense but not taxable as business profits</t>
  </si>
  <si>
    <t>Calculating your taxable profit or loss (continued)</t>
  </si>
  <si>
    <t>If you start or finish self-employment and your accounting period is not the same as your basis period (or there are overlaps, or</t>
  </si>
  <si>
    <t>gaps in your basis periods), or in certain situations or trades or professions, you may need to make further adjustments</t>
  </si>
  <si>
    <t xml:space="preserve"> - read pages SEFN 13 to SEFN 15 of the notes.</t>
  </si>
  <si>
    <r>
      <t xml:space="preserve">Date your basis period began </t>
    </r>
    <r>
      <rPr>
        <i/>
        <sz val="8"/>
        <rFont val="Arial"/>
        <family val="2"/>
      </rPr>
      <t>DD/MM/YYYY</t>
    </r>
  </si>
  <si>
    <t>Averaging adjustment (only for farmers, market gardeners</t>
  </si>
  <si>
    <r>
      <t>and creators of literary or artistic works) -</t>
    </r>
    <r>
      <rPr>
        <i/>
        <sz val="8"/>
        <rFont val="Arial"/>
        <family val="2"/>
      </rPr>
      <t xml:space="preserve"> if the </t>
    </r>
  </si>
  <si>
    <t>adjustment needs to be taken off the profit figure put a</t>
  </si>
  <si>
    <t>Date your basis period ended</t>
  </si>
  <si>
    <t>minus sign (-) in the box</t>
  </si>
  <si>
    <t xml:space="preserve"> —</t>
  </si>
  <si>
    <t>If your basis period is not the same as your accounting</t>
  </si>
  <si>
    <t xml:space="preserve">Adjusted profit for </t>
  </si>
  <si>
    <t>period, enter the adjustment needed to arrive at the</t>
  </si>
  <si>
    <r>
      <t>profit or loss for the basis period -</t>
    </r>
    <r>
      <rPr>
        <i/>
        <sz val="8"/>
        <rFont val="Arial"/>
        <family val="2"/>
      </rPr>
      <t xml:space="preserve"> if the adjustment</t>
    </r>
  </si>
  <si>
    <t>needs to be taken off the profit figure put a minus</t>
  </si>
  <si>
    <t>sign (-) in the box</t>
  </si>
  <si>
    <t>Loss brought forward from earlier years set-off against</t>
  </si>
  <si>
    <t>Any other business income not included in boxes 14, 15</t>
  </si>
  <si>
    <r>
      <t xml:space="preserve">Adjustment for change of accounting practise - </t>
    </r>
    <r>
      <rPr>
        <i/>
        <sz val="8"/>
        <rFont val="Arial"/>
        <family val="2"/>
      </rPr>
      <t>read</t>
    </r>
  </si>
  <si>
    <t>Losses</t>
  </si>
  <si>
    <r>
      <t xml:space="preserve">If you have made a net loss for tax purposes (in box 63), or if you have losses from previous years, read page SEFN 15 of the </t>
    </r>
    <r>
      <rPr>
        <i/>
        <sz val="8"/>
        <rFont val="Arial"/>
        <family val="2"/>
      </rPr>
      <t>notes</t>
    </r>
  </si>
  <si>
    <t>and fill in boxes 75 to 78 as appropriate.</t>
  </si>
  <si>
    <t>Adjusted loss</t>
  </si>
  <si>
    <t>Loss to be carried back to previous year(s) and set off</t>
  </si>
  <si>
    <t>against income (or capital gains)</t>
  </si>
  <si>
    <t>Loss from this tax year set off against other income</t>
  </si>
  <si>
    <t>Total loss to carry forward after all other set-offs</t>
  </si>
  <si>
    <t xml:space="preserve">for </t>
  </si>
  <si>
    <t xml:space="preserve"> - including unused losses brought forward</t>
  </si>
  <si>
    <t>Deductions and tax taken off</t>
  </si>
  <si>
    <t>Deductions on payment and deduction statements from</t>
  </si>
  <si>
    <t>Other tax taken off trading income</t>
  </si>
  <si>
    <r>
      <t xml:space="preserve">contractors - </t>
    </r>
    <r>
      <rPr>
        <i/>
        <sz val="8"/>
        <rFont val="Arial"/>
        <family val="2"/>
      </rPr>
      <t>construction industry subcontractors only</t>
    </r>
  </si>
  <si>
    <t>If your business accounts include a Balance Sheet showing the assets, liabilities, and capital of the business, fill in the relevant</t>
  </si>
  <si>
    <t>Assets</t>
  </si>
  <si>
    <t>Liabilities</t>
  </si>
  <si>
    <t>Equipment, machinery and vehicles</t>
  </si>
  <si>
    <t>Trade creditors</t>
  </si>
  <si>
    <t>Other fixed assets</t>
  </si>
  <si>
    <t>Loans and overdrawn bank account balances</t>
  </si>
  <si>
    <t>Stock and work in progress</t>
  </si>
  <si>
    <t>Other liabilities and accruals</t>
  </si>
  <si>
    <t>Trade debtors</t>
  </si>
  <si>
    <t>Net business assets</t>
  </si>
  <si>
    <t>Net business assets (box 88 minus (boxes 89 to 91))</t>
  </si>
  <si>
    <t>Bank/building society balances</t>
  </si>
  <si>
    <t>Capital account</t>
  </si>
  <si>
    <t>Cash in hand</t>
  </si>
  <si>
    <t>Balance at start of period</t>
  </si>
  <si>
    <t>Other current assets and prepayments</t>
  </si>
  <si>
    <t>Net profit or loss (box 46 or box 47)</t>
  </si>
  <si>
    <t>Total assets (total of boxes 81 to 87)</t>
  </si>
  <si>
    <t>Drawings</t>
  </si>
  <si>
    <t>Balance at end of period</t>
  </si>
  <si>
    <t>Class 4 National Insurance contributions (NICs)</t>
  </si>
  <si>
    <t>If your self employed profits are more than £</t>
  </si>
  <si>
    <t>you must pay Class 4 NICs (unless you are exempt or your contributions</t>
  </si>
  <si>
    <t>If you are exempt from paying Class 4 NICs put 'X' in the</t>
  </si>
  <si>
    <r>
      <t>Adjustment to profits chargeable to Class 4 NICs -</t>
    </r>
    <r>
      <rPr>
        <i/>
        <sz val="8"/>
        <rFont val="Arial"/>
        <family val="2"/>
      </rPr>
      <t xml:space="preserve"> this</t>
    </r>
  </si>
  <si>
    <t>will not apply to most people</t>
  </si>
  <si>
    <t xml:space="preserve">If you have been given a </t>
  </si>
  <si>
    <t>Class 4 NICs deferment</t>
  </si>
  <si>
    <t>the notes</t>
  </si>
  <si>
    <t>Any other information</t>
  </si>
  <si>
    <t>Please give any other information in this page</t>
  </si>
  <si>
    <t>HM Revenue                  &amp; Customs</t>
  </si>
  <si>
    <t>Self-employment (short)</t>
  </si>
  <si>
    <t>If you are a foster carer or adult placement carer, put 'X'</t>
  </si>
  <si>
    <r>
      <t xml:space="preserve">in the box - </t>
    </r>
    <r>
      <rPr>
        <i/>
        <sz val="8"/>
        <rFont val="Arial"/>
        <family val="2"/>
      </rPr>
      <t>read page SESN 2 of the notes</t>
    </r>
  </si>
  <si>
    <r>
      <t xml:space="preserve">enter the start date </t>
    </r>
    <r>
      <rPr>
        <i/>
        <sz val="8"/>
        <rFont val="Arial"/>
        <family val="2"/>
      </rPr>
      <t>DD/MM/YYYY</t>
    </r>
  </si>
  <si>
    <t>If your business ceased before</t>
  </si>
  <si>
    <t>If your business name, description, address or postcode</t>
  </si>
  <si>
    <t>have changed in the last 12 months, put 'X' in the box</t>
  </si>
  <si>
    <t>and give details in the 'Any other information' box of</t>
  </si>
  <si>
    <t>of your Tax Return</t>
  </si>
  <si>
    <r>
      <t>Date your books or accounts are made up to -</t>
    </r>
    <r>
      <rPr>
        <i/>
        <sz val="8"/>
        <rFont val="Arial"/>
        <family val="2"/>
      </rPr>
      <t xml:space="preserve"> read</t>
    </r>
  </si>
  <si>
    <t>page SESN 2 of the notes</t>
  </si>
  <si>
    <t>Any other business income not included in box 8</t>
  </si>
  <si>
    <t>Allowable business expenses</t>
  </si>
  <si>
    <r>
      <t xml:space="preserve">Read pages SESN 3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to see which expenses are allowed for tax purposes. If your annual turnover was below £30,000</t>
    </r>
  </si>
  <si>
    <t>you may just put your total expenses in box 19, rather than filling in the whole section.</t>
  </si>
  <si>
    <r>
      <t xml:space="preserve">Car, van and other travel expenses - </t>
    </r>
    <r>
      <rPr>
        <i/>
        <sz val="8"/>
        <rFont val="Arial"/>
        <family val="2"/>
      </rPr>
      <t>after private</t>
    </r>
  </si>
  <si>
    <t>Interest and bank and credit card etc. financial charges</t>
  </si>
  <si>
    <t>use proportion</t>
  </si>
  <si>
    <r>
      <t xml:space="preserve">Other allowable business expenses - </t>
    </r>
    <r>
      <rPr>
        <i/>
        <sz val="8"/>
        <rFont val="Arial"/>
        <family val="2"/>
      </rPr>
      <t>client entertaining</t>
    </r>
  </si>
  <si>
    <t>costs are not an allowable expense</t>
  </si>
  <si>
    <t>Repairs and renewals of property and equipment</t>
  </si>
  <si>
    <r>
      <t xml:space="preserve">Total allowable expenses - </t>
    </r>
    <r>
      <rPr>
        <i/>
        <sz val="8"/>
        <rFont val="Arial"/>
        <family val="2"/>
      </rPr>
      <t>total of boxes 10 to 18</t>
    </r>
  </si>
  <si>
    <t>expenses (box 8 + box 9 minus box 19)</t>
  </si>
  <si>
    <t>income (box 8 + box 9 minus box 19 is negative)</t>
  </si>
  <si>
    <t>There are 'capital' tax allowances for vehicles and equipment used in your business (you should not have included the cost of</t>
  </si>
  <si>
    <r>
      <t xml:space="preserve">these in your business expenses)  Read pages SESN 3 to SEFN 6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and use the example and Working Sheets to work out</t>
    </r>
  </si>
  <si>
    <t>your capital allowances.</t>
  </si>
  <si>
    <t>Total balancing charges - where you have disposed of</t>
  </si>
  <si>
    <t>Calculating your taxable profits</t>
  </si>
  <si>
    <r>
      <t xml:space="preserve">Your taxable profit may not be the same as your net profit. Read page SESN 7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to see if you need to make any</t>
    </r>
  </si>
  <si>
    <t>adjustments and fill in the boxes which apply to arrive at your taxable profit for the year.</t>
  </si>
  <si>
    <r>
      <t xml:space="preserve">Goods and services for your own use - </t>
    </r>
    <r>
      <rPr>
        <i/>
        <sz val="8"/>
        <rFont val="Arial"/>
        <family val="2"/>
      </rPr>
      <t>read page</t>
    </r>
  </si>
  <si>
    <t>Any other business income not included in boxes 8 or 9</t>
  </si>
  <si>
    <t xml:space="preserve"> - for example, Business Start-up Allowance</t>
  </si>
  <si>
    <t>Total taxable profits or net business loss</t>
  </si>
  <si>
    <t>Losses, Class 4 NICs and deductions</t>
  </si>
  <si>
    <r>
      <t xml:space="preserve">If you have made a loss for tax purposes (box 29), read page SESN 7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and fill in boxes 30 to 32 as appropriate.</t>
    </r>
  </si>
  <si>
    <t>Loss from this tax year set-off against other income</t>
  </si>
  <si>
    <t>If you are exempt from paying Class 4 NICs, put 'X' in the</t>
  </si>
  <si>
    <t>Loss to be carried back to previous year(s) and set-off</t>
  </si>
  <si>
    <t>Class 4 NICs</t>
  </si>
  <si>
    <r>
      <t>contractors -</t>
    </r>
    <r>
      <rPr>
        <i/>
        <sz val="8"/>
        <rFont val="Arial"/>
        <family val="2"/>
      </rPr>
      <t xml:space="preserve"> construction industry subcontractors only</t>
    </r>
  </si>
  <si>
    <t>Annual Invetsment Allowances at</t>
  </si>
  <si>
    <t>Annual Investment Allowance</t>
  </si>
  <si>
    <t xml:space="preserve">If your business started after </t>
  </si>
  <si>
    <t>2011-12</t>
  </si>
  <si>
    <t>included the cost of these in your business expenses)  Read pages SEFN 10 to SEFN 15 of the notes and use the example and</t>
  </si>
  <si>
    <t>page SEFN 12 of the notes</t>
  </si>
  <si>
    <t>Annual Allowances at</t>
  </si>
  <si>
    <t>Total allowances (total of boxes 48 to 55)</t>
  </si>
  <si>
    <t>Balancing charge on sales of other assets or on the</t>
  </si>
  <si>
    <t>cessation of business use (where you have disposed of</t>
  </si>
  <si>
    <r>
      <t>only) -</t>
    </r>
    <r>
      <rPr>
        <i/>
        <sz val="8"/>
        <rFont val="Arial"/>
        <family val="2"/>
      </rPr>
      <t xml:space="preserve"> read page SEFN 12 of the notes</t>
    </r>
  </si>
  <si>
    <t xml:space="preserve"> assets for more than their tax value)</t>
  </si>
  <si>
    <t>your loss for tax purposes. Read pages SEFN 15 and SEFN 16 of the notes and fill in the boxes below that apply.</t>
  </si>
  <si>
    <r>
      <t xml:space="preserve">Goods and services for your own use - </t>
    </r>
    <r>
      <rPr>
        <i/>
        <sz val="8"/>
        <rFont val="Arial"/>
        <family val="2"/>
      </rPr>
      <t>read page SEFN 15</t>
    </r>
  </si>
  <si>
    <t>net loss (box 56 + box 61)</t>
  </si>
  <si>
    <t>Net business profit for tax purposes (if box 46 + box 60</t>
  </si>
  <si>
    <t>(box 45 + box 57 + box 58 + box 59)</t>
  </si>
  <si>
    <t>minus (box 47 + box 62) is positive)</t>
  </si>
  <si>
    <t>Net business loss for tax purposes (if box 47+ box 62</t>
  </si>
  <si>
    <t>minus (box 46 + box 60) is negative)</t>
  </si>
  <si>
    <t>(box 63 or 64 + box 67 minus</t>
  </si>
  <si>
    <t>box 68 +box 70 +box 71) - if a loss, enter it in box 76</t>
  </si>
  <si>
    <r>
      <t xml:space="preserve">this year's profits - </t>
    </r>
    <r>
      <rPr>
        <i/>
        <sz val="8"/>
        <rFont val="Arial"/>
        <family val="2"/>
      </rPr>
      <t>up to the amount in box 63 or box 72</t>
    </r>
  </si>
  <si>
    <t>whichever is greater</t>
  </si>
  <si>
    <r>
      <t xml:space="preserve">Overlap relief used this year - </t>
    </r>
    <r>
      <rPr>
        <i/>
        <sz val="8"/>
        <rFont val="Arial"/>
        <family val="2"/>
      </rPr>
      <t>read page SEFN 17 of the notes</t>
    </r>
  </si>
  <si>
    <r>
      <t>or 59 -</t>
    </r>
    <r>
      <rPr>
        <i/>
        <sz val="8"/>
        <rFont val="Arial"/>
        <family val="2"/>
      </rPr>
      <t xml:space="preserve"> for example, Business Start -up Allowance</t>
    </r>
  </si>
  <si>
    <t>Overlap profit carried forward</t>
  </si>
  <si>
    <t>Total taxable profits from this business (box 72 minus</t>
  </si>
  <si>
    <r>
      <t xml:space="preserve">box 73 + box 74 - </t>
    </r>
    <r>
      <rPr>
        <i/>
        <sz val="8"/>
        <rFont val="Arial"/>
        <family val="2"/>
      </rPr>
      <t>or use the Working Sheet on</t>
    </r>
  </si>
  <si>
    <t>page SEFN 18)</t>
  </si>
  <si>
    <t>page SEFN 17 of the notes</t>
  </si>
  <si>
    <t>(box 63 or 64 + box 67</t>
  </si>
  <si>
    <t>,minus box 68 + box 70 + box 71)</t>
  </si>
  <si>
    <t>Balance Sheet Optional</t>
  </si>
  <si>
    <t>boxes below. If you do not have a Balance Sheet, go to box 99.</t>
  </si>
  <si>
    <r>
      <t>have been deferred) -</t>
    </r>
    <r>
      <rPr>
        <i/>
        <sz val="8"/>
        <rFont val="Arial"/>
        <family val="2"/>
      </rPr>
      <t xml:space="preserve"> read page SEFN 20 of the notes.</t>
    </r>
  </si>
  <si>
    <r>
      <t xml:space="preserve">box - </t>
    </r>
    <r>
      <rPr>
        <i/>
        <sz val="8"/>
        <rFont val="Arial"/>
        <family val="2"/>
      </rPr>
      <t>read page SEFN 20 of the notes</t>
    </r>
  </si>
  <si>
    <r>
      <t xml:space="preserve">certificate, put 'X' in the box - </t>
    </r>
    <r>
      <rPr>
        <i/>
        <sz val="8"/>
        <rFont val="Arial"/>
        <family val="2"/>
      </rPr>
      <t xml:space="preserve">read page SEFN 20 of </t>
    </r>
  </si>
  <si>
    <t>Other Capital Allowances</t>
  </si>
  <si>
    <t>Allowance of small balance of unrelieved</t>
  </si>
  <si>
    <t>expenditure</t>
  </si>
  <si>
    <t>items for more than their value</t>
  </si>
  <si>
    <t>SESN 9 of the notes</t>
  </si>
  <si>
    <r>
      <t xml:space="preserve">this year's profits - </t>
    </r>
    <r>
      <rPr>
        <i/>
        <sz val="8"/>
        <rFont val="Arial"/>
        <family val="2"/>
      </rPr>
      <t>up to the amount in box 27</t>
    </r>
  </si>
  <si>
    <t>Net business profit for tax purposes (if box 20 + box 25 +</t>
  </si>
  <si>
    <t>box 26 minus boxes 21 to 24) is positive)</t>
  </si>
  <si>
    <t>Total taxable profits from this business</t>
  </si>
  <si>
    <t>Net business loss for tax purposes (if boxes 21 to 24</t>
  </si>
  <si>
    <t>if box 27 + box 29 minus box 28 is positive</t>
  </si>
  <si>
    <t>minus (box 20 + box 25 + box 26) is positive)</t>
  </si>
  <si>
    <r>
      <t xml:space="preserve">box - </t>
    </r>
    <r>
      <rPr>
        <i/>
        <sz val="8"/>
        <rFont val="Arial"/>
        <family val="2"/>
      </rPr>
      <t>read page SESN 10 of the notes</t>
    </r>
  </si>
  <si>
    <r>
      <t xml:space="preserve">deferment certificate, put 'X' in the box - </t>
    </r>
    <r>
      <rPr>
        <i/>
        <sz val="8"/>
        <rFont val="Arial"/>
        <family val="2"/>
      </rPr>
      <t>read page SESN 10</t>
    </r>
  </si>
  <si>
    <t>NIC class 4 lower limit</t>
  </si>
  <si>
    <t>NIC class 4 upper limit</t>
  </si>
  <si>
    <t>2012-13</t>
  </si>
  <si>
    <t>COPY DETAILS TO HMRC FORM          Submit HMRC paper return                               by 31st October 2012                        OR PRINT &amp; FILE RETURN ONLINE                   by 31st January 2013</t>
  </si>
  <si>
    <t>COPY DETAILS TO HMRC FORM          Submit HMRC paper return                               by 31st October 2012                             OR PRINT &amp; FILE RETURN ONLINE                   by 31st January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</si>
</sst>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_ ;[Red]\-0.00\ "/>
    <numFmt numFmtId="165" formatCode="#,##0.00_ ;[Red]\-#,##0.00\ "/>
    <numFmt numFmtId="166" formatCode="#,##0_ ;[Red]\-#,##0\ "/>
    <numFmt numFmtId="167" formatCode="0_ ;[Red]\-0\ "/>
    <numFmt numFmtId="168" formatCode="[$-F800]dddd\,\ mmmm\ dd\,\ yyyy"/>
    <numFmt numFmtId="169" formatCode="dd/mm/yyyy;@"/>
  </numFmts>
  <fonts count="46" x14ac:knownFonts="1">
    <font>
      <sz val="10"/>
      <name val="Arial"/>
    </font>
    <font>
      <sz val="10"/>
      <name val="Times New Roman"/>
      <family val="1"/>
    </font>
    <font>
      <sz val="8"/>
      <name val="Arial"/>
    </font>
    <font>
      <b/>
      <sz val="10"/>
      <name val="Times New Roman"/>
      <family val="1"/>
    </font>
    <font>
      <b/>
      <i/>
      <sz val="10"/>
      <name val="Times New Roman"/>
      <family val="1"/>
    </font>
    <font>
      <b/>
      <sz val="10"/>
      <color indexed="12"/>
      <name val="Times New Roman"/>
      <family val="1"/>
    </font>
    <font>
      <sz val="9"/>
      <name val="Times New Roman"/>
      <family val="1"/>
    </font>
    <font>
      <b/>
      <i/>
      <sz val="9"/>
      <name val="Times New Roman"/>
      <family val="1"/>
    </font>
    <font>
      <b/>
      <i/>
      <sz val="10"/>
      <name val="Arial"/>
    </font>
    <font>
      <sz val="9"/>
      <color indexed="56"/>
      <name val="Times New Roman"/>
      <family val="1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color indexed="56"/>
      <name val="Arial"/>
    </font>
    <font>
      <b/>
      <sz val="9"/>
      <name val="Times New Roman"/>
      <family val="1"/>
    </font>
    <font>
      <sz val="9"/>
      <name val="Arial"/>
    </font>
    <font>
      <b/>
      <sz val="10"/>
      <name val="Arial"/>
    </font>
    <font>
      <sz val="10"/>
      <color indexed="12"/>
      <name val="Times New Roman"/>
      <family val="1"/>
    </font>
    <font>
      <sz val="9"/>
      <color indexed="12"/>
      <name val="Times New Roman"/>
      <family val="1"/>
    </font>
    <font>
      <b/>
      <sz val="9"/>
      <name val="Arial"/>
      <family val="2"/>
    </font>
    <font>
      <b/>
      <sz val="10"/>
      <name val="Arial"/>
      <family val="2"/>
    </font>
    <font>
      <b/>
      <sz val="9"/>
      <name val="Arial"/>
    </font>
    <font>
      <i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i/>
      <sz val="8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sz val="10"/>
      <color indexed="48"/>
      <name val="Arial"/>
      <family val="2"/>
    </font>
    <font>
      <b/>
      <sz val="12"/>
      <name val="Arial"/>
      <family val="2"/>
    </font>
    <font>
      <i/>
      <sz val="8"/>
      <color indexed="12"/>
      <name val="Arial"/>
      <family val="2"/>
    </font>
    <font>
      <b/>
      <sz val="14"/>
      <color indexed="62"/>
      <name val="Arial"/>
      <family val="2"/>
    </font>
    <font>
      <b/>
      <sz val="8"/>
      <color indexed="53"/>
      <name val="Arial"/>
      <family val="2"/>
    </font>
    <font>
      <b/>
      <sz val="16"/>
      <color indexed="62"/>
      <name val="Arial"/>
      <family val="2"/>
    </font>
    <font>
      <b/>
      <sz val="10"/>
      <color indexed="62"/>
      <name val="Arial"/>
      <family val="2"/>
    </font>
    <font>
      <sz val="11"/>
      <color indexed="48"/>
      <name val="Arial"/>
      <family val="2"/>
    </font>
    <font>
      <sz val="10"/>
      <name val="Arial"/>
      <family val="2"/>
    </font>
    <font>
      <b/>
      <sz val="11"/>
      <color indexed="62"/>
      <name val="Arial"/>
      <family val="2"/>
    </font>
    <font>
      <b/>
      <sz val="11"/>
      <color indexed="9"/>
      <name val="Arial"/>
    </font>
    <font>
      <sz val="13"/>
      <name val="Arial"/>
      <family val="2"/>
    </font>
    <font>
      <sz val="9"/>
      <color indexed="48"/>
      <name val="Arial"/>
      <family val="2"/>
    </font>
    <font>
      <i/>
      <sz val="8"/>
      <color indexed="10"/>
      <name val="Arial"/>
      <family val="2"/>
    </font>
    <font>
      <sz val="8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0"/>
      </left>
      <right/>
      <top style="thin">
        <color indexed="40"/>
      </top>
      <bottom/>
      <diagonal/>
    </border>
    <border>
      <left/>
      <right/>
      <top style="thin">
        <color indexed="40"/>
      </top>
      <bottom/>
      <diagonal/>
    </border>
    <border>
      <left/>
      <right style="thin">
        <color indexed="40"/>
      </right>
      <top style="thin">
        <color indexed="40"/>
      </top>
      <bottom/>
      <diagonal/>
    </border>
    <border>
      <left style="thin">
        <color indexed="40"/>
      </left>
      <right/>
      <top/>
      <bottom/>
      <diagonal/>
    </border>
    <border>
      <left/>
      <right style="thin">
        <color indexed="40"/>
      </right>
      <top/>
      <bottom/>
      <diagonal/>
    </border>
    <border>
      <left style="thin">
        <color indexed="44"/>
      </left>
      <right/>
      <top/>
      <bottom/>
      <diagonal/>
    </border>
    <border>
      <left/>
      <right style="thin">
        <color indexed="44"/>
      </right>
      <top/>
      <bottom/>
      <diagonal/>
    </border>
    <border>
      <left style="thin">
        <color indexed="40"/>
      </left>
      <right/>
      <top/>
      <bottom style="thin">
        <color indexed="40"/>
      </bottom>
      <diagonal/>
    </border>
    <border>
      <left/>
      <right/>
      <top/>
      <bottom style="thin">
        <color indexed="40"/>
      </bottom>
      <diagonal/>
    </border>
    <border>
      <left/>
      <right style="thin">
        <color indexed="40"/>
      </right>
      <top/>
      <bottom style="thin">
        <color indexed="40"/>
      </bottom>
      <diagonal/>
    </border>
    <border>
      <left style="thin">
        <color indexed="44"/>
      </left>
      <right/>
      <top style="thin">
        <color indexed="44"/>
      </top>
      <bottom/>
      <diagonal/>
    </border>
    <border>
      <left/>
      <right/>
      <top style="thin">
        <color indexed="44"/>
      </top>
      <bottom/>
      <diagonal/>
    </border>
    <border>
      <left/>
      <right style="thin">
        <color indexed="44"/>
      </right>
      <top style="thin">
        <color indexed="44"/>
      </top>
      <bottom/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/>
      <top/>
      <bottom style="thin">
        <color indexed="44"/>
      </bottom>
      <diagonal/>
    </border>
    <border>
      <left/>
      <right/>
      <top/>
      <bottom style="thin">
        <color indexed="44"/>
      </bottom>
      <diagonal/>
    </border>
    <border>
      <left/>
      <right style="thin">
        <color indexed="44"/>
      </right>
      <top/>
      <bottom style="thin">
        <color indexed="44"/>
      </bottom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 style="thin">
        <color indexed="40"/>
      </left>
      <right/>
      <top style="thin">
        <color indexed="40"/>
      </top>
      <bottom style="thin">
        <color indexed="40"/>
      </bottom>
      <diagonal/>
    </border>
    <border>
      <left/>
      <right/>
      <top style="thin">
        <color indexed="40"/>
      </top>
      <bottom style="thin">
        <color indexed="40"/>
      </bottom>
      <diagonal/>
    </border>
    <border>
      <left/>
      <right style="thin">
        <color indexed="40"/>
      </right>
      <top style="thin">
        <color indexed="40"/>
      </top>
      <bottom style="thin">
        <color indexed="4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5">
    <xf numFmtId="0" fontId="0" fillId="0" borderId="0" xfId="0"/>
    <xf numFmtId="0" fontId="1" fillId="0" borderId="0" xfId="0" applyFont="1" applyProtection="1">
      <protection hidden="1"/>
    </xf>
    <xf numFmtId="166" fontId="1" fillId="0" borderId="0" xfId="0" applyNumberFormat="1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center"/>
      <protection hidden="1"/>
    </xf>
    <xf numFmtId="2" fontId="1" fillId="0" borderId="0" xfId="0" applyNumberFormat="1" applyFont="1" applyAlignment="1" applyProtection="1">
      <alignment horizontal="center"/>
      <protection hidden="1"/>
    </xf>
    <xf numFmtId="165" fontId="1" fillId="0" borderId="0" xfId="0" applyNumberFormat="1" applyFont="1" applyAlignment="1" applyProtection="1">
      <alignment horizontal="center"/>
      <protection hidden="1"/>
    </xf>
    <xf numFmtId="0" fontId="1" fillId="0" borderId="0" xfId="0" applyFont="1" applyFill="1" applyProtection="1">
      <protection hidden="1"/>
    </xf>
    <xf numFmtId="0" fontId="1" fillId="0" borderId="0" xfId="0" applyFont="1" applyAlignment="1" applyProtection="1">
      <protection hidden="1"/>
    </xf>
    <xf numFmtId="0" fontId="6" fillId="2" borderId="1" xfId="0" applyFont="1" applyFill="1" applyBorder="1"/>
    <xf numFmtId="0" fontId="6" fillId="2" borderId="2" xfId="0" applyFont="1" applyFill="1" applyBorder="1" applyAlignment="1">
      <alignment horizontal="center"/>
    </xf>
    <xf numFmtId="165" fontId="6" fillId="2" borderId="2" xfId="0" applyNumberFormat="1" applyFont="1" applyFill="1" applyBorder="1"/>
    <xf numFmtId="0" fontId="6" fillId="2" borderId="2" xfId="0" applyFont="1" applyFill="1" applyBorder="1"/>
    <xf numFmtId="0" fontId="6" fillId="2" borderId="3" xfId="0" applyFont="1" applyFill="1" applyBorder="1"/>
    <xf numFmtId="0" fontId="6" fillId="0" borderId="0" xfId="0" applyFont="1"/>
    <xf numFmtId="0" fontId="6" fillId="2" borderId="4" xfId="0" applyFont="1" applyFill="1" applyBorder="1" applyAlignment="1">
      <alignment wrapText="1"/>
    </xf>
    <xf numFmtId="0" fontId="6" fillId="2" borderId="5" xfId="0" applyFont="1" applyFill="1" applyBorder="1" applyAlignment="1">
      <alignment horizontal="center" vertical="center" wrapText="1"/>
    </xf>
    <xf numFmtId="165" fontId="6" fillId="2" borderId="5" xfId="0" applyNumberFormat="1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wrapText="1"/>
    </xf>
    <xf numFmtId="0" fontId="6" fillId="2" borderId="6" xfId="0" applyFont="1" applyFill="1" applyBorder="1" applyAlignment="1">
      <alignment wrapText="1"/>
    </xf>
    <xf numFmtId="0" fontId="6" fillId="0" borderId="0" xfId="0" applyFont="1" applyAlignment="1">
      <alignment wrapText="1"/>
    </xf>
    <xf numFmtId="165" fontId="6" fillId="2" borderId="0" xfId="0" applyNumberFormat="1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4" xfId="0" applyFont="1" applyFill="1" applyBorder="1"/>
    <xf numFmtId="17" fontId="6" fillId="2" borderId="0" xfId="0" applyNumberFormat="1" applyFont="1" applyFill="1" applyBorder="1" applyAlignment="1">
      <alignment horizontal="center"/>
    </xf>
    <xf numFmtId="165" fontId="6" fillId="0" borderId="0" xfId="0" applyNumberFormat="1" applyFont="1" applyBorder="1"/>
    <xf numFmtId="0" fontId="6" fillId="2" borderId="0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6" fillId="2" borderId="8" xfId="0" applyFont="1" applyFill="1" applyBorder="1" applyAlignment="1">
      <alignment horizontal="center"/>
    </xf>
    <xf numFmtId="165" fontId="6" fillId="2" borderId="8" xfId="0" applyNumberFormat="1" applyFont="1" applyFill="1" applyBorder="1"/>
    <xf numFmtId="0" fontId="6" fillId="2" borderId="8" xfId="0" applyFont="1" applyFill="1" applyBorder="1"/>
    <xf numFmtId="0" fontId="6" fillId="2" borderId="9" xfId="0" applyFont="1" applyFill="1" applyBorder="1"/>
    <xf numFmtId="0" fontId="6" fillId="0" borderId="0" xfId="0" applyFont="1" applyAlignment="1">
      <alignment horizontal="center"/>
    </xf>
    <xf numFmtId="165" fontId="6" fillId="0" borderId="0" xfId="0" applyNumberFormat="1" applyFont="1"/>
    <xf numFmtId="15" fontId="6" fillId="2" borderId="2" xfId="0" applyNumberFormat="1" applyFont="1" applyFill="1" applyBorder="1"/>
    <xf numFmtId="166" fontId="6" fillId="2" borderId="2" xfId="0" applyNumberFormat="1" applyFont="1" applyFill="1" applyBorder="1"/>
    <xf numFmtId="166" fontId="6" fillId="2" borderId="1" xfId="0" applyNumberFormat="1" applyFont="1" applyFill="1" applyBorder="1"/>
    <xf numFmtId="0" fontId="9" fillId="2" borderId="1" xfId="0" applyFont="1" applyFill="1" applyBorder="1"/>
    <xf numFmtId="0" fontId="9" fillId="2" borderId="2" xfId="0" applyFont="1" applyFill="1" applyBorder="1"/>
    <xf numFmtId="0" fontId="6" fillId="2" borderId="4" xfId="0" applyFont="1" applyFill="1" applyBorder="1" applyAlignment="1">
      <alignment horizontal="center" vertical="center" wrapText="1"/>
    </xf>
    <xf numFmtId="15" fontId="6" fillId="2" borderId="5" xfId="0" applyNumberFormat="1" applyFont="1" applyFill="1" applyBorder="1" applyAlignment="1">
      <alignment horizontal="center" vertical="center" wrapText="1"/>
    </xf>
    <xf numFmtId="15" fontId="6" fillId="2" borderId="0" xfId="0" applyNumberFormat="1" applyFont="1" applyFill="1" applyBorder="1" applyAlignment="1">
      <alignment horizontal="center" vertical="center" wrapText="1"/>
    </xf>
    <xf numFmtId="166" fontId="6" fillId="2" borderId="5" xfId="0" applyNumberFormat="1" applyFont="1" applyFill="1" applyBorder="1" applyAlignment="1">
      <alignment horizontal="center" vertical="center" wrapText="1"/>
    </xf>
    <xf numFmtId="166" fontId="6" fillId="2" borderId="0" xfId="0" applyNumberFormat="1" applyFont="1" applyFill="1" applyBorder="1" applyAlignment="1">
      <alignment horizontal="center" vertical="center" wrapText="1"/>
    </xf>
    <xf numFmtId="9" fontId="6" fillId="2" borderId="5" xfId="0" applyNumberFormat="1" applyFont="1" applyFill="1" applyBorder="1" applyAlignment="1">
      <alignment horizontal="center" vertical="center" wrapText="1"/>
    </xf>
    <xf numFmtId="166" fontId="6" fillId="2" borderId="10" xfId="0" applyNumberFormat="1" applyFont="1" applyFill="1" applyBorder="1" applyAlignment="1">
      <alignment horizontal="center" vertical="center" wrapText="1"/>
    </xf>
    <xf numFmtId="166" fontId="6" fillId="2" borderId="4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5" fontId="6" fillId="2" borderId="0" xfId="0" applyNumberFormat="1" applyFont="1" applyFill="1" applyBorder="1" applyAlignment="1">
      <alignment horizontal="center" wrapText="1"/>
    </xf>
    <xf numFmtId="166" fontId="6" fillId="2" borderId="0" xfId="0" applyNumberFormat="1" applyFont="1" applyFill="1" applyBorder="1" applyAlignment="1">
      <alignment horizontal="center" wrapText="1"/>
    </xf>
    <xf numFmtId="166" fontId="6" fillId="2" borderId="0" xfId="0" applyNumberFormat="1" applyFont="1" applyFill="1" applyBorder="1" applyAlignment="1">
      <alignment wrapText="1"/>
    </xf>
    <xf numFmtId="9" fontId="6" fillId="2" borderId="11" xfId="0" applyNumberFormat="1" applyFont="1" applyFill="1" applyBorder="1" applyAlignment="1">
      <alignment horizontal="center" wrapText="1"/>
    </xf>
    <xf numFmtId="166" fontId="6" fillId="2" borderId="12" xfId="0" applyNumberFormat="1" applyFont="1" applyFill="1" applyBorder="1" applyAlignment="1">
      <alignment wrapText="1"/>
    </xf>
    <xf numFmtId="166" fontId="6" fillId="2" borderId="4" xfId="0" applyNumberFormat="1" applyFont="1" applyFill="1" applyBorder="1" applyAlignment="1">
      <alignment wrapText="1"/>
    </xf>
    <xf numFmtId="9" fontId="6" fillId="0" borderId="5" xfId="0" applyNumberFormat="1" applyFont="1" applyFill="1" applyBorder="1" applyAlignment="1">
      <alignment horizontal="center" wrapText="1"/>
    </xf>
    <xf numFmtId="15" fontId="6" fillId="2" borderId="0" xfId="0" applyNumberFormat="1" applyFont="1" applyFill="1" applyBorder="1"/>
    <xf numFmtId="166" fontId="6" fillId="2" borderId="0" xfId="0" applyNumberFormat="1" applyFont="1" applyFill="1" applyBorder="1"/>
    <xf numFmtId="9" fontId="6" fillId="2" borderId="11" xfId="0" applyNumberFormat="1" applyFont="1" applyFill="1" applyBorder="1" applyAlignment="1">
      <alignment horizontal="center"/>
    </xf>
    <xf numFmtId="166" fontId="6" fillId="2" borderId="12" xfId="0" applyNumberFormat="1" applyFont="1" applyFill="1" applyBorder="1"/>
    <xf numFmtId="166" fontId="6" fillId="2" borderId="4" xfId="0" applyNumberFormat="1" applyFont="1" applyFill="1" applyBorder="1"/>
    <xf numFmtId="15" fontId="6" fillId="2" borderId="5" xfId="0" applyNumberFormat="1" applyFont="1" applyFill="1" applyBorder="1" applyAlignment="1">
      <alignment horizontal="left" indent="1"/>
    </xf>
    <xf numFmtId="15" fontId="6" fillId="2" borderId="0" xfId="0" applyNumberFormat="1" applyFont="1" applyFill="1" applyBorder="1" applyAlignment="1">
      <alignment horizontal="left" indent="1"/>
    </xf>
    <xf numFmtId="166" fontId="6" fillId="2" borderId="5" xfId="0" applyNumberFormat="1" applyFont="1" applyFill="1" applyBorder="1" applyAlignment="1"/>
    <xf numFmtId="166" fontId="6" fillId="2" borderId="0" xfId="0" applyNumberFormat="1" applyFont="1" applyFill="1" applyBorder="1" applyAlignment="1"/>
    <xf numFmtId="9" fontId="6" fillId="2" borderId="5" xfId="0" applyNumberFormat="1" applyFont="1" applyFill="1" applyBorder="1" applyAlignment="1">
      <alignment horizontal="center"/>
    </xf>
    <xf numFmtId="166" fontId="6" fillId="0" borderId="5" xfId="0" applyNumberFormat="1" applyFont="1" applyFill="1" applyBorder="1"/>
    <xf numFmtId="0" fontId="12" fillId="2" borderId="4" xfId="0" applyFont="1" applyFill="1" applyBorder="1" applyAlignment="1">
      <alignment horizontal="left" vertical="center" wrapText="1" indent="1"/>
    </xf>
    <xf numFmtId="0" fontId="12" fillId="2" borderId="0" xfId="0" applyFont="1" applyFill="1" applyBorder="1" applyAlignment="1">
      <alignment horizontal="left" vertical="center" wrapText="1" indent="1"/>
    </xf>
    <xf numFmtId="0" fontId="9" fillId="2" borderId="4" xfId="0" applyFont="1" applyFill="1" applyBorder="1"/>
    <xf numFmtId="0" fontId="9" fillId="2" borderId="0" xfId="0" applyFont="1" applyFill="1" applyBorder="1"/>
    <xf numFmtId="15" fontId="6" fillId="2" borderId="8" xfId="0" applyNumberFormat="1" applyFont="1" applyFill="1" applyBorder="1"/>
    <xf numFmtId="166" fontId="6" fillId="2" borderId="8" xfId="0" applyNumberFormat="1" applyFont="1" applyFill="1" applyBorder="1"/>
    <xf numFmtId="9" fontId="6" fillId="2" borderId="13" xfId="0" applyNumberFormat="1" applyFont="1" applyFill="1" applyBorder="1" applyAlignment="1">
      <alignment horizontal="center"/>
    </xf>
    <xf numFmtId="166" fontId="6" fillId="2" borderId="14" xfId="0" applyNumberFormat="1" applyFont="1" applyFill="1" applyBorder="1"/>
    <xf numFmtId="166" fontId="6" fillId="2" borderId="7" xfId="0" applyNumberFormat="1" applyFont="1" applyFill="1" applyBorder="1"/>
    <xf numFmtId="0" fontId="9" fillId="2" borderId="7" xfId="0" applyFont="1" applyFill="1" applyBorder="1"/>
    <xf numFmtId="0" fontId="9" fillId="2" borderId="8" xfId="0" applyFont="1" applyFill="1" applyBorder="1"/>
    <xf numFmtId="15" fontId="6" fillId="0" borderId="0" xfId="0" applyNumberFormat="1" applyFont="1"/>
    <xf numFmtId="15" fontId="6" fillId="0" borderId="0" xfId="0" applyNumberFormat="1" applyFont="1" applyFill="1"/>
    <xf numFmtId="166" fontId="6" fillId="0" borderId="0" xfId="0" applyNumberFormat="1" applyFont="1"/>
    <xf numFmtId="166" fontId="6" fillId="0" borderId="0" xfId="0" applyNumberFormat="1" applyFont="1" applyFill="1"/>
    <xf numFmtId="9" fontId="6" fillId="0" borderId="0" xfId="0" applyNumberFormat="1" applyFont="1" applyAlignment="1">
      <alignment horizontal="center"/>
    </xf>
    <xf numFmtId="9" fontId="6" fillId="0" borderId="11" xfId="0" applyNumberFormat="1" applyFont="1" applyBorder="1" applyAlignment="1">
      <alignment horizontal="center"/>
    </xf>
    <xf numFmtId="166" fontId="6" fillId="0" borderId="0" xfId="0" applyNumberFormat="1" applyFont="1" applyBorder="1"/>
    <xf numFmtId="166" fontId="6" fillId="0" borderId="12" xfId="0" applyNumberFormat="1" applyFont="1" applyBorder="1"/>
    <xf numFmtId="0" fontId="9" fillId="0" borderId="0" xfId="0" applyFont="1"/>
    <xf numFmtId="3" fontId="6" fillId="2" borderId="5" xfId="0" applyNumberFormat="1" applyFont="1" applyFill="1" applyBorder="1" applyAlignment="1">
      <alignment horizontal="center"/>
    </xf>
    <xf numFmtId="3" fontId="6" fillId="2" borderId="4" xfId="0" applyNumberFormat="1" applyFont="1" applyFill="1" applyBorder="1" applyAlignment="1">
      <alignment horizontal="left" indent="1"/>
    </xf>
    <xf numFmtId="166" fontId="6" fillId="0" borderId="5" xfId="0" applyNumberFormat="1" applyFont="1" applyBorder="1"/>
    <xf numFmtId="3" fontId="13" fillId="2" borderId="4" xfId="0" applyNumberFormat="1" applyFont="1" applyFill="1" applyBorder="1" applyAlignment="1">
      <alignment horizontal="right" indent="1"/>
    </xf>
    <xf numFmtId="0" fontId="13" fillId="2" borderId="6" xfId="0" applyFont="1" applyFill="1" applyBorder="1"/>
    <xf numFmtId="0" fontId="13" fillId="0" borderId="0" xfId="0" applyFont="1"/>
    <xf numFmtId="3" fontId="13" fillId="2" borderId="4" xfId="0" applyNumberFormat="1" applyFont="1" applyFill="1" applyBorder="1" applyAlignment="1">
      <alignment horizontal="left" indent="1"/>
    </xf>
    <xf numFmtId="166" fontId="13" fillId="2" borderId="0" xfId="0" applyNumberFormat="1" applyFont="1" applyFill="1" applyBorder="1"/>
    <xf numFmtId="0" fontId="6" fillId="2" borderId="4" xfId="0" applyFont="1" applyFill="1" applyBorder="1" applyAlignment="1">
      <alignment horizontal="left" indent="1"/>
    </xf>
    <xf numFmtId="3" fontId="6" fillId="2" borderId="4" xfId="0" applyNumberFormat="1" applyFont="1" applyFill="1" applyBorder="1" applyAlignment="1">
      <alignment horizontal="right"/>
    </xf>
    <xf numFmtId="3" fontId="6" fillId="2" borderId="7" xfId="0" applyNumberFormat="1" applyFont="1" applyFill="1" applyBorder="1"/>
    <xf numFmtId="3" fontId="6" fillId="0" borderId="0" xfId="0" applyNumberFormat="1" applyFont="1"/>
    <xf numFmtId="3" fontId="6" fillId="2" borderId="2" xfId="0" applyNumberFormat="1" applyFont="1" applyFill="1" applyBorder="1"/>
    <xf numFmtId="3" fontId="6" fillId="2" borderId="8" xfId="0" applyNumberFormat="1" applyFont="1" applyFill="1" applyBorder="1"/>
    <xf numFmtId="0" fontId="13" fillId="2" borderId="1" xfId="0" applyFont="1" applyFill="1" applyBorder="1" applyAlignment="1">
      <alignment horizontal="left" indent="1"/>
    </xf>
    <xf numFmtId="3" fontId="6" fillId="2" borderId="1" xfId="0" applyNumberFormat="1" applyFont="1" applyFill="1" applyBorder="1"/>
    <xf numFmtId="3" fontId="6" fillId="2" borderId="10" xfId="0" applyNumberFormat="1" applyFont="1" applyFill="1" applyBorder="1" applyAlignment="1">
      <alignment horizontal="center"/>
    </xf>
    <xf numFmtId="0" fontId="1" fillId="2" borderId="0" xfId="0" applyFont="1" applyFill="1" applyProtection="1">
      <protection hidden="1"/>
    </xf>
    <xf numFmtId="164" fontId="1" fillId="2" borderId="0" xfId="0" applyNumberFormat="1" applyFont="1" applyFill="1" applyBorder="1" applyAlignment="1" applyProtection="1">
      <alignment horizontal="center"/>
      <protection hidden="1"/>
    </xf>
    <xf numFmtId="165" fontId="1" fillId="2" borderId="0" xfId="0" applyNumberFormat="1" applyFont="1" applyFill="1" applyBorder="1" applyAlignment="1" applyProtection="1">
      <protection hidden="1"/>
    </xf>
    <xf numFmtId="165" fontId="1" fillId="2" borderId="0" xfId="0" applyNumberFormat="1" applyFont="1" applyFill="1" applyBorder="1" applyAlignment="1" applyProtection="1">
      <alignment horizontal="center"/>
      <protection hidden="1"/>
    </xf>
    <xf numFmtId="0" fontId="1" fillId="2" borderId="0" xfId="0" applyFont="1" applyFill="1" applyBorder="1" applyAlignment="1" applyProtection="1">
      <protection hidden="1"/>
    </xf>
    <xf numFmtId="167" fontId="1" fillId="2" borderId="0" xfId="0" applyNumberFormat="1" applyFont="1" applyFill="1" applyBorder="1" applyAlignment="1" applyProtection="1">
      <alignment horizontal="center"/>
      <protection hidden="1"/>
    </xf>
    <xf numFmtId="164" fontId="1" fillId="2" borderId="0" xfId="0" applyNumberFormat="1" applyFont="1" applyFill="1" applyBorder="1" applyAlignment="1" applyProtection="1">
      <protection hidden="1"/>
    </xf>
    <xf numFmtId="165" fontId="1" fillId="2" borderId="5" xfId="0" applyNumberFormat="1" applyFont="1" applyFill="1" applyBorder="1" applyAlignment="1" applyProtection="1">
      <alignment horizontal="center"/>
      <protection hidden="1"/>
    </xf>
    <xf numFmtId="15" fontId="1" fillId="2" borderId="0" xfId="0" applyNumberFormat="1" applyFont="1" applyFill="1" applyAlignment="1" applyProtection="1">
      <alignment horizontal="center"/>
      <protection hidden="1"/>
    </xf>
    <xf numFmtId="165" fontId="3" fillId="2" borderId="0" xfId="0" applyNumberFormat="1" applyFont="1" applyFill="1" applyBorder="1" applyAlignment="1" applyProtection="1">
      <alignment horizontal="center"/>
      <protection hidden="1"/>
    </xf>
    <xf numFmtId="2" fontId="1" fillId="2" borderId="0" xfId="0" applyNumberFormat="1" applyFont="1" applyFill="1" applyAlignment="1" applyProtection="1">
      <alignment horizontal="center"/>
      <protection hidden="1"/>
    </xf>
    <xf numFmtId="166" fontId="1" fillId="2" borderId="0" xfId="0" applyNumberFormat="1" applyFont="1" applyFill="1" applyBorder="1" applyAlignment="1" applyProtection="1"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1" fillId="2" borderId="0" xfId="0" applyFont="1" applyFill="1" applyBorder="1" applyAlignment="1" applyProtection="1">
      <alignment horizontal="left" indent="1"/>
      <protection hidden="1"/>
    </xf>
    <xf numFmtId="0" fontId="1" fillId="2" borderId="0" xfId="0" applyFont="1" applyFill="1" applyAlignment="1" applyProtection="1">
      <alignment horizontal="center"/>
      <protection hidden="1"/>
    </xf>
    <xf numFmtId="2" fontId="1" fillId="2" borderId="5" xfId="0" applyNumberFormat="1" applyFont="1" applyFill="1" applyBorder="1" applyAlignment="1" applyProtection="1">
      <alignment horizontal="center"/>
      <protection hidden="1"/>
    </xf>
    <xf numFmtId="15" fontId="1" fillId="2" borderId="5" xfId="0" applyNumberFormat="1" applyFont="1" applyFill="1" applyBorder="1" applyAlignment="1" applyProtection="1">
      <alignment horizontal="center"/>
      <protection hidden="1"/>
    </xf>
    <xf numFmtId="0" fontId="1" fillId="2" borderId="0" xfId="0" applyFont="1" applyFill="1" applyAlignment="1" applyProtection="1">
      <protection hidden="1"/>
    </xf>
    <xf numFmtId="165" fontId="3" fillId="2" borderId="0" xfId="0" applyNumberFormat="1" applyFont="1" applyFill="1" applyBorder="1" applyAlignment="1" applyProtection="1">
      <protection hidden="1"/>
    </xf>
    <xf numFmtId="15" fontId="1" fillId="2" borderId="0" xfId="0" applyNumberFormat="1" applyFont="1" applyFill="1" applyAlignment="1" applyProtection="1">
      <protection hidden="1"/>
    </xf>
    <xf numFmtId="0" fontId="1" fillId="2" borderId="1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Alignment="1" applyProtection="1">
      <alignment horizontal="left" indent="1"/>
      <protection hidden="1"/>
    </xf>
    <xf numFmtId="0" fontId="6" fillId="2" borderId="5" xfId="0" applyFont="1" applyFill="1" applyBorder="1" applyAlignment="1" applyProtection="1">
      <alignment horizontal="left" indent="1"/>
      <protection hidden="1"/>
    </xf>
    <xf numFmtId="0" fontId="13" fillId="2" borderId="0" xfId="0" applyFont="1" applyFill="1" applyBorder="1" applyAlignment="1" applyProtection="1">
      <alignment horizontal="left" indent="1"/>
      <protection hidden="1"/>
    </xf>
    <xf numFmtId="15" fontId="6" fillId="2" borderId="0" xfId="0" applyNumberFormat="1" applyFont="1" applyFill="1" applyAlignment="1" applyProtection="1">
      <alignment horizontal="left" indent="1"/>
      <protection hidden="1"/>
    </xf>
    <xf numFmtId="0" fontId="6" fillId="2" borderId="0" xfId="0" applyFont="1" applyFill="1" applyBorder="1" applyAlignment="1" applyProtection="1">
      <alignment horizontal="left" indent="1"/>
      <protection hidden="1"/>
    </xf>
    <xf numFmtId="166" fontId="6" fillId="2" borderId="5" xfId="0" applyNumberFormat="1" applyFont="1" applyFill="1" applyBorder="1"/>
    <xf numFmtId="0" fontId="13" fillId="2" borderId="0" xfId="0" applyFont="1" applyFill="1"/>
    <xf numFmtId="0" fontId="6" fillId="2" borderId="0" xfId="0" applyFont="1" applyFill="1"/>
    <xf numFmtId="166" fontId="1" fillId="2" borderId="0" xfId="0" applyNumberFormat="1" applyFont="1" applyFill="1" applyAlignment="1" applyProtection="1">
      <alignment horizontal="center"/>
      <protection hidden="1"/>
    </xf>
    <xf numFmtId="166" fontId="1" fillId="2" borderId="0" xfId="0" applyNumberFormat="1" applyFont="1" applyFill="1" applyBorder="1" applyAlignment="1" applyProtection="1">
      <alignment horizontal="center"/>
      <protection hidden="1"/>
    </xf>
    <xf numFmtId="166" fontId="3" fillId="2" borderId="0" xfId="0" applyNumberFormat="1" applyFont="1" applyFill="1" applyBorder="1" applyAlignment="1" applyProtection="1">
      <alignment horizontal="center"/>
      <protection hidden="1"/>
    </xf>
    <xf numFmtId="166" fontId="3" fillId="2" borderId="0" xfId="0" applyNumberFormat="1" applyFont="1" applyFill="1" applyAlignment="1" applyProtection="1">
      <alignment horizontal="center"/>
      <protection hidden="1"/>
    </xf>
    <xf numFmtId="1" fontId="1" fillId="2" borderId="0" xfId="0" applyNumberFormat="1" applyFont="1" applyFill="1" applyProtection="1">
      <protection hidden="1"/>
    </xf>
    <xf numFmtId="1" fontId="1" fillId="2" borderId="0" xfId="0" applyNumberFormat="1" applyFont="1" applyFill="1" applyBorder="1" applyProtection="1">
      <protection hidden="1"/>
    </xf>
    <xf numFmtId="1" fontId="5" fillId="2" borderId="0" xfId="0" applyNumberFormat="1" applyFont="1" applyFill="1" applyBorder="1" applyAlignment="1" applyProtection="1">
      <alignment horizontal="center"/>
      <protection hidden="1"/>
    </xf>
    <xf numFmtId="1" fontId="1" fillId="2" borderId="0" xfId="0" applyNumberFormat="1" applyFont="1" applyFill="1" applyBorder="1" applyAlignment="1" applyProtection="1">
      <protection hidden="1"/>
    </xf>
    <xf numFmtId="1" fontId="1" fillId="2" borderId="0" xfId="0" applyNumberFormat="1" applyFont="1" applyFill="1" applyBorder="1" applyAlignment="1" applyProtection="1">
      <alignment horizontal="center"/>
      <protection hidden="1"/>
    </xf>
    <xf numFmtId="1" fontId="1" fillId="2" borderId="0" xfId="0" applyNumberFormat="1" applyFont="1" applyFill="1" applyAlignment="1" applyProtection="1">
      <protection hidden="1"/>
    </xf>
    <xf numFmtId="1" fontId="1" fillId="0" borderId="0" xfId="0" applyNumberFormat="1" applyFont="1" applyProtection="1">
      <protection hidden="1"/>
    </xf>
    <xf numFmtId="0" fontId="13" fillId="0" borderId="0" xfId="0" applyFont="1" applyFill="1"/>
    <xf numFmtId="0" fontId="6" fillId="0" borderId="0" xfId="0" applyFont="1" applyFill="1"/>
    <xf numFmtId="3" fontId="6" fillId="2" borderId="0" xfId="0" applyNumberFormat="1" applyFont="1" applyFill="1" applyBorder="1" applyAlignment="1">
      <alignment horizontal="left" indent="1"/>
    </xf>
    <xf numFmtId="0" fontId="6" fillId="0" borderId="0" xfId="0" applyFont="1" applyBorder="1"/>
    <xf numFmtId="3" fontId="13" fillId="2" borderId="0" xfId="0" applyNumberFormat="1" applyFont="1" applyFill="1" applyBorder="1" applyAlignment="1">
      <alignment horizontal="right" indent="1"/>
    </xf>
    <xf numFmtId="166" fontId="6" fillId="2" borderId="6" xfId="0" applyNumberFormat="1" applyFont="1" applyFill="1" applyBorder="1"/>
    <xf numFmtId="3" fontId="6" fillId="2" borderId="16" xfId="0" applyNumberFormat="1" applyFont="1" applyFill="1" applyBorder="1" applyAlignment="1">
      <alignment horizontal="center"/>
    </xf>
    <xf numFmtId="3" fontId="13" fillId="2" borderId="0" xfId="0" applyNumberFormat="1" applyFont="1" applyFill="1" applyBorder="1" applyAlignment="1"/>
    <xf numFmtId="0" fontId="13" fillId="2" borderId="0" xfId="0" applyFont="1" applyFill="1" applyBorder="1"/>
    <xf numFmtId="166" fontId="13" fillId="2" borderId="17" xfId="0" applyNumberFormat="1" applyFont="1" applyFill="1" applyBorder="1"/>
    <xf numFmtId="166" fontId="6" fillId="2" borderId="16" xfId="0" applyNumberFormat="1" applyFont="1" applyFill="1" applyBorder="1"/>
    <xf numFmtId="166" fontId="13" fillId="2" borderId="15" xfId="0" applyNumberFormat="1" applyFont="1" applyFill="1" applyBorder="1"/>
    <xf numFmtId="0" fontId="13" fillId="2" borderId="15" xfId="0" applyFont="1" applyFill="1" applyBorder="1" applyAlignment="1">
      <alignment horizontal="left" indent="1"/>
    </xf>
    <xf numFmtId="3" fontId="6" fillId="2" borderId="0" xfId="0" applyNumberFormat="1" applyFont="1" applyFill="1" applyBorder="1"/>
    <xf numFmtId="0" fontId="15" fillId="2" borderId="0" xfId="0" applyFont="1" applyFill="1" applyBorder="1" applyAlignment="1">
      <alignment horizontal="left" vertical="center" indent="1"/>
    </xf>
    <xf numFmtId="0" fontId="16" fillId="0" borderId="0" xfId="0" applyFont="1" applyProtection="1">
      <protection hidden="1"/>
    </xf>
    <xf numFmtId="0" fontId="17" fillId="2" borderId="0" xfId="0" applyFont="1" applyFill="1"/>
    <xf numFmtId="0" fontId="1" fillId="2" borderId="0" xfId="0" applyFont="1" applyFill="1" applyBorder="1" applyAlignment="1" applyProtection="1">
      <alignment horizontal="left" vertical="center" indent="1"/>
      <protection hidden="1"/>
    </xf>
    <xf numFmtId="0" fontId="1" fillId="2" borderId="18" xfId="0" applyFont="1" applyFill="1" applyBorder="1" applyAlignment="1" applyProtection="1">
      <alignment horizontal="left" vertical="center" indent="1"/>
      <protection hidden="1"/>
    </xf>
    <xf numFmtId="0" fontId="0" fillId="2" borderId="0" xfId="0" applyFill="1" applyBorder="1" applyAlignment="1">
      <alignment horizontal="left" vertical="center" wrapText="1" indent="1"/>
    </xf>
    <xf numFmtId="0" fontId="0" fillId="2" borderId="0" xfId="0" applyFill="1" applyAlignment="1">
      <alignment horizontal="left" vertical="center" wrapText="1" indent="1"/>
    </xf>
    <xf numFmtId="0" fontId="1" fillId="2" borderId="0" xfId="0" applyFont="1" applyFill="1" applyBorder="1" applyProtection="1">
      <protection hidden="1"/>
    </xf>
    <xf numFmtId="0" fontId="19" fillId="2" borderId="18" xfId="0" applyFont="1" applyFill="1" applyBorder="1" applyAlignment="1" applyProtection="1">
      <alignment horizontal="left" vertical="center" wrapText="1" indent="1"/>
      <protection hidden="1"/>
    </xf>
    <xf numFmtId="0" fontId="19" fillId="2" borderId="19" xfId="0" applyFont="1" applyFill="1" applyBorder="1" applyAlignment="1">
      <alignment horizontal="left" vertical="center" wrapText="1" indent="1"/>
    </xf>
    <xf numFmtId="9" fontId="1" fillId="2" borderId="0" xfId="0" applyNumberFormat="1" applyFont="1" applyFill="1" applyBorder="1" applyAlignment="1" applyProtection="1">
      <alignment horizontal="center"/>
      <protection hidden="1"/>
    </xf>
    <xf numFmtId="1" fontId="14" fillId="0" borderId="5" xfId="0" applyNumberFormat="1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horizontal="center"/>
      <protection hidden="1"/>
    </xf>
    <xf numFmtId="0" fontId="14" fillId="2" borderId="0" xfId="0" applyFont="1" applyFill="1" applyProtection="1">
      <protection hidden="1"/>
    </xf>
    <xf numFmtId="9" fontId="14" fillId="0" borderId="5" xfId="0" applyNumberFormat="1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horizontal="center" vertical="center" wrapText="1"/>
      <protection hidden="1"/>
    </xf>
    <xf numFmtId="0" fontId="14" fillId="2" borderId="0" xfId="0" applyFont="1" applyFill="1" applyAlignment="1" applyProtection="1">
      <alignment horizontal="center" wrapText="1"/>
      <protection hidden="1"/>
    </xf>
    <xf numFmtId="9" fontId="14" fillId="2" borderId="0" xfId="0" applyNumberFormat="1" applyFont="1" applyFill="1" applyAlignment="1" applyProtection="1">
      <alignment horizontal="center"/>
      <protection hidden="1"/>
    </xf>
    <xf numFmtId="0" fontId="14" fillId="0" borderId="5" xfId="0" applyFont="1" applyFill="1" applyBorder="1" applyAlignment="1" applyProtection="1">
      <alignment horizontal="center"/>
      <protection hidden="1"/>
    </xf>
    <xf numFmtId="15" fontId="1" fillId="2" borderId="0" xfId="0" applyNumberFormat="1" applyFont="1" applyFill="1" applyAlignment="1" applyProtection="1">
      <alignment horizontal="left" indent="1"/>
      <protection hidden="1"/>
    </xf>
    <xf numFmtId="15" fontId="13" fillId="2" borderId="0" xfId="0" applyNumberFormat="1" applyFont="1" applyFill="1" applyAlignment="1" applyProtection="1">
      <alignment horizontal="left" indent="1"/>
      <protection hidden="1"/>
    </xf>
    <xf numFmtId="9" fontId="1" fillId="2" borderId="0" xfId="0" applyNumberFormat="1" applyFont="1" applyFill="1" applyAlignment="1" applyProtection="1">
      <alignment horizontal="center"/>
      <protection hidden="1"/>
    </xf>
    <xf numFmtId="0" fontId="4" fillId="2" borderId="0" xfId="0" applyFont="1" applyFill="1" applyBorder="1" applyAlignment="1" applyProtection="1">
      <alignment horizontal="right"/>
      <protection hidden="1"/>
    </xf>
    <xf numFmtId="3" fontId="6" fillId="2" borderId="20" xfId="0" applyNumberFormat="1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 vertical="center" wrapText="1"/>
    </xf>
    <xf numFmtId="15" fontId="6" fillId="2" borderId="22" xfId="0" applyNumberFormat="1" applyFont="1" applyFill="1" applyBorder="1" applyAlignment="1">
      <alignment horizontal="center" vertical="center" wrapText="1"/>
    </xf>
    <xf numFmtId="3" fontId="6" fillId="2" borderId="23" xfId="0" applyNumberFormat="1" applyFont="1" applyFill="1" applyBorder="1"/>
    <xf numFmtId="0" fontId="6" fillId="2" borderId="24" xfId="0" applyFont="1" applyFill="1" applyBorder="1"/>
    <xf numFmtId="15" fontId="2" fillId="2" borderId="8" xfId="0" applyNumberFormat="1" applyFont="1" applyFill="1" applyBorder="1" applyAlignment="1" applyProtection="1">
      <alignment horizontal="center"/>
      <protection hidden="1"/>
    </xf>
    <xf numFmtId="0" fontId="20" fillId="2" borderId="0" xfId="0" applyFont="1" applyFill="1" applyAlignment="1" applyProtection="1">
      <alignment horizontal="center"/>
      <protection hidden="1"/>
    </xf>
    <xf numFmtId="0" fontId="14" fillId="0" borderId="0" xfId="0" applyFont="1" applyProtection="1">
      <protection hidden="1"/>
    </xf>
    <xf numFmtId="15" fontId="2" fillId="0" borderId="21" xfId="0" applyNumberFormat="1" applyFont="1" applyFill="1" applyBorder="1" applyAlignment="1" applyProtection="1">
      <alignment horizontal="center"/>
      <protection hidden="1"/>
    </xf>
    <xf numFmtId="0" fontId="20" fillId="0" borderId="5" xfId="0" applyFont="1" applyBorder="1" applyAlignment="1" applyProtection="1">
      <alignment horizontal="center"/>
      <protection hidden="1"/>
    </xf>
    <xf numFmtId="0" fontId="20" fillId="2" borderId="0" xfId="0" applyFont="1" applyFill="1" applyBorder="1" applyAlignment="1" applyProtection="1">
      <alignment horizontal="center" vertical="center"/>
      <protection hidden="1"/>
    </xf>
    <xf numFmtId="0" fontId="20" fillId="2" borderId="0" xfId="0" applyFont="1" applyFill="1" applyBorder="1" applyAlignment="1" applyProtection="1">
      <alignment horizontal="center"/>
      <protection hidden="1"/>
    </xf>
    <xf numFmtId="15" fontId="2" fillId="0" borderId="21" xfId="0" applyNumberFormat="1" applyFont="1" applyBorder="1" applyAlignment="1" applyProtection="1">
      <alignment horizontal="center"/>
      <protection hidden="1"/>
    </xf>
    <xf numFmtId="0" fontId="14" fillId="0" borderId="5" xfId="0" applyFont="1" applyBorder="1" applyAlignment="1" applyProtection="1">
      <alignment horizontal="center"/>
      <protection hidden="1"/>
    </xf>
    <xf numFmtId="0" fontId="18" fillId="0" borderId="5" xfId="0" applyFont="1" applyBorder="1" applyAlignment="1" applyProtection="1">
      <alignment horizontal="center"/>
      <protection hidden="1"/>
    </xf>
    <xf numFmtId="2" fontId="14" fillId="0" borderId="5" xfId="0" applyNumberFormat="1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wrapText="1"/>
      <protection hidden="1"/>
    </xf>
    <xf numFmtId="2" fontId="14" fillId="2" borderId="0" xfId="0" applyNumberFormat="1" applyFont="1" applyFill="1" applyAlignment="1" applyProtection="1">
      <alignment horizontal="center"/>
      <protection hidden="1"/>
    </xf>
    <xf numFmtId="15" fontId="2" fillId="2" borderId="0" xfId="0" applyNumberFormat="1" applyFont="1" applyFill="1" applyAlignment="1" applyProtection="1">
      <alignment horizontal="center"/>
      <protection hidden="1"/>
    </xf>
    <xf numFmtId="15" fontId="2" fillId="0" borderId="0" xfId="0" applyNumberFormat="1" applyFont="1" applyAlignment="1" applyProtection="1">
      <alignment horizontal="center"/>
      <protection hidden="1"/>
    </xf>
    <xf numFmtId="0" fontId="14" fillId="0" borderId="0" xfId="0" applyFont="1" applyAlignment="1" applyProtection="1">
      <alignment horizontal="center"/>
      <protection hidden="1"/>
    </xf>
    <xf numFmtId="3" fontId="6" fillId="2" borderId="0" xfId="0" applyNumberFormat="1" applyFont="1" applyFill="1" applyBorder="1" applyAlignment="1">
      <alignment horizontal="right" indent="1"/>
    </xf>
    <xf numFmtId="15" fontId="2" fillId="0" borderId="15" xfId="0" applyNumberFormat="1" applyFont="1" applyBorder="1" applyAlignment="1" applyProtection="1">
      <alignment horizontal="center"/>
      <protection hidden="1"/>
    </xf>
    <xf numFmtId="0" fontId="22" fillId="0" borderId="0" xfId="0" applyFont="1"/>
    <xf numFmtId="0" fontId="22" fillId="2" borderId="25" xfId="0" applyFont="1" applyFill="1" applyBorder="1"/>
    <xf numFmtId="0" fontId="22" fillId="2" borderId="26" xfId="0" applyFont="1" applyFill="1" applyBorder="1"/>
    <xf numFmtId="0" fontId="22" fillId="2" borderId="27" xfId="0" applyFont="1" applyFill="1" applyBorder="1"/>
    <xf numFmtId="0" fontId="22" fillId="2" borderId="28" xfId="0" applyFont="1" applyFill="1" applyBorder="1"/>
    <xf numFmtId="0" fontId="22" fillId="2" borderId="0" xfId="0" applyFont="1" applyFill="1" applyBorder="1"/>
    <xf numFmtId="0" fontId="23" fillId="2" borderId="0" xfId="0" applyFont="1" applyFill="1" applyBorder="1"/>
    <xf numFmtId="0" fontId="23" fillId="2" borderId="29" xfId="0" applyFont="1" applyFill="1" applyBorder="1"/>
    <xf numFmtId="0" fontId="22" fillId="2" borderId="0" xfId="0" applyFont="1" applyFill="1" applyBorder="1" applyAlignment="1"/>
    <xf numFmtId="0" fontId="22" fillId="2" borderId="29" xfId="0" applyFont="1" applyFill="1" applyBorder="1" applyAlignment="1"/>
    <xf numFmtId="0" fontId="22" fillId="2" borderId="30" xfId="0" applyFont="1" applyFill="1" applyBorder="1"/>
    <xf numFmtId="0" fontId="23" fillId="2" borderId="0" xfId="0" quotePrefix="1" applyFont="1" applyFill="1" applyBorder="1"/>
    <xf numFmtId="0" fontId="23" fillId="2" borderId="31" xfId="0" applyFont="1" applyFill="1" applyBorder="1"/>
    <xf numFmtId="0" fontId="22" fillId="2" borderId="32" xfId="0" applyFont="1" applyFill="1" applyBorder="1"/>
    <xf numFmtId="0" fontId="22" fillId="2" borderId="33" xfId="0" applyFont="1" applyFill="1" applyBorder="1"/>
    <xf numFmtId="0" fontId="22" fillId="2" borderId="34" xfId="0" applyFont="1" applyFill="1" applyBorder="1"/>
    <xf numFmtId="0" fontId="22" fillId="0" borderId="0" xfId="0" applyFont="1" applyFill="1"/>
    <xf numFmtId="0" fontId="22" fillId="2" borderId="35" xfId="0" applyFont="1" applyFill="1" applyBorder="1"/>
    <xf numFmtId="0" fontId="22" fillId="2" borderId="36" xfId="0" applyFont="1" applyFill="1" applyBorder="1"/>
    <xf numFmtId="0" fontId="22" fillId="2" borderId="37" xfId="0" applyFont="1" applyFill="1" applyBorder="1"/>
    <xf numFmtId="0" fontId="23" fillId="0" borderId="38" xfId="0" applyFont="1" applyFill="1" applyBorder="1"/>
    <xf numFmtId="0" fontId="23" fillId="2" borderId="0" xfId="0" applyFont="1" applyFill="1" applyBorder="1" applyAlignment="1">
      <alignment vertical="center"/>
    </xf>
    <xf numFmtId="0" fontId="28" fillId="0" borderId="38" xfId="0" applyFont="1" applyFill="1" applyBorder="1" applyAlignment="1">
      <alignment horizontal="center"/>
    </xf>
    <xf numFmtId="0" fontId="22" fillId="2" borderId="31" xfId="0" applyFont="1" applyFill="1" applyBorder="1"/>
    <xf numFmtId="0" fontId="22" fillId="2" borderId="0" xfId="0" applyFont="1" applyFill="1"/>
    <xf numFmtId="0" fontId="22" fillId="2" borderId="0" xfId="0" applyFont="1" applyFill="1" applyBorder="1" applyAlignment="1">
      <alignment vertical="center"/>
    </xf>
    <xf numFmtId="0" fontId="23" fillId="2" borderId="31" xfId="0" applyFont="1" applyFill="1" applyBorder="1" applyAlignment="1">
      <alignment vertical="center"/>
    </xf>
    <xf numFmtId="0" fontId="27" fillId="2" borderId="0" xfId="0" applyFont="1" applyFill="1" applyBorder="1" applyAlignment="1">
      <alignment vertical="center"/>
    </xf>
    <xf numFmtId="0" fontId="27" fillId="2" borderId="0" xfId="0" applyFont="1" applyFill="1" applyBorder="1"/>
    <xf numFmtId="0" fontId="22" fillId="2" borderId="30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9" fillId="0" borderId="38" xfId="0" applyFont="1" applyFill="1" applyBorder="1"/>
    <xf numFmtId="0" fontId="22" fillId="2" borderId="39" xfId="0" applyFont="1" applyFill="1" applyBorder="1"/>
    <xf numFmtId="0" fontId="22" fillId="2" borderId="40" xfId="0" applyFont="1" applyFill="1" applyBorder="1"/>
    <xf numFmtId="0" fontId="22" fillId="2" borderId="41" xfId="0" applyFont="1" applyFill="1" applyBorder="1"/>
    <xf numFmtId="0" fontId="30" fillId="2" borderId="0" xfId="0" applyFont="1" applyFill="1" applyBorder="1"/>
    <xf numFmtId="0" fontId="31" fillId="2" borderId="38" xfId="0" applyFont="1" applyFill="1" applyBorder="1" applyAlignment="1">
      <alignment horizontal="center" vertical="center"/>
    </xf>
    <xf numFmtId="0" fontId="32" fillId="2" borderId="0" xfId="0" applyFont="1" applyFill="1" applyBorder="1" applyAlignment="1">
      <alignment horizontal="center" vertical="center"/>
    </xf>
    <xf numFmtId="1" fontId="31" fillId="2" borderId="38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center" vertical="center"/>
    </xf>
    <xf numFmtId="3" fontId="24" fillId="2" borderId="0" xfId="0" applyNumberFormat="1" applyFont="1" applyFill="1" applyBorder="1" applyAlignment="1">
      <alignment vertical="center"/>
    </xf>
    <xf numFmtId="1" fontId="31" fillId="2" borderId="0" xfId="0" applyNumberFormat="1" applyFont="1" applyFill="1" applyBorder="1" applyAlignment="1">
      <alignment horizontal="center" vertical="center"/>
    </xf>
    <xf numFmtId="0" fontId="22" fillId="2" borderId="31" xfId="0" applyFont="1" applyFill="1" applyBorder="1" applyAlignment="1">
      <alignment vertical="center"/>
    </xf>
    <xf numFmtId="0" fontId="33" fillId="2" borderId="0" xfId="0" applyFont="1" applyFill="1" applyBorder="1" applyAlignment="1">
      <alignment vertical="center"/>
    </xf>
    <xf numFmtId="0" fontId="31" fillId="2" borderId="38" xfId="0" applyFont="1" applyFill="1" applyBorder="1" applyAlignment="1" applyProtection="1">
      <alignment horizontal="center" vertical="center"/>
      <protection hidden="1"/>
    </xf>
    <xf numFmtId="0" fontId="32" fillId="2" borderId="0" xfId="0" applyFont="1" applyFill="1" applyBorder="1" applyAlignment="1" applyProtection="1">
      <alignment horizontal="center" vertical="center"/>
      <protection hidden="1"/>
    </xf>
    <xf numFmtId="1" fontId="31" fillId="2" borderId="38" xfId="0" applyNumberFormat="1" applyFont="1" applyFill="1" applyBorder="1" applyAlignment="1" applyProtection="1">
      <alignment horizontal="center" vertical="center"/>
      <protection hidden="1"/>
    </xf>
    <xf numFmtId="0" fontId="22" fillId="2" borderId="0" xfId="0" applyFont="1" applyFill="1" applyBorder="1" applyProtection="1">
      <protection hidden="1"/>
    </xf>
    <xf numFmtId="0" fontId="22" fillId="0" borderId="0" xfId="0" applyFont="1" applyProtection="1">
      <protection hidden="1"/>
    </xf>
    <xf numFmtId="0" fontId="37" fillId="0" borderId="0" xfId="0" applyFont="1" applyAlignment="1" applyProtection="1">
      <alignment horizontal="center" vertical="center"/>
      <protection hidden="1"/>
    </xf>
    <xf numFmtId="0" fontId="22" fillId="2" borderId="25" xfId="0" applyFont="1" applyFill="1" applyBorder="1" applyProtection="1">
      <protection hidden="1"/>
    </xf>
    <xf numFmtId="0" fontId="22" fillId="2" borderId="26" xfId="0" applyFont="1" applyFill="1" applyBorder="1" applyProtection="1">
      <protection hidden="1"/>
    </xf>
    <xf numFmtId="0" fontId="22" fillId="2" borderId="27" xfId="0" applyFont="1" applyFill="1" applyBorder="1" applyProtection="1">
      <protection hidden="1"/>
    </xf>
    <xf numFmtId="0" fontId="22" fillId="2" borderId="28" xfId="0" applyFont="1" applyFill="1" applyBorder="1" applyProtection="1">
      <protection hidden="1"/>
    </xf>
    <xf numFmtId="0" fontId="23" fillId="2" borderId="0" xfId="0" applyFont="1" applyFill="1" applyBorder="1" applyProtection="1">
      <protection hidden="1"/>
    </xf>
    <xf numFmtId="0" fontId="23" fillId="2" borderId="29" xfId="0" applyFont="1" applyFill="1" applyBorder="1" applyProtection="1">
      <protection hidden="1"/>
    </xf>
    <xf numFmtId="0" fontId="22" fillId="2" borderId="0" xfId="0" applyFont="1" applyFill="1" applyBorder="1" applyAlignment="1" applyProtection="1">
      <protection hidden="1"/>
    </xf>
    <xf numFmtId="0" fontId="22" fillId="2" borderId="29" xfId="0" applyFont="1" applyFill="1" applyBorder="1" applyAlignment="1" applyProtection="1">
      <protection hidden="1"/>
    </xf>
    <xf numFmtId="0" fontId="22" fillId="2" borderId="32" xfId="0" applyFont="1" applyFill="1" applyBorder="1" applyProtection="1">
      <protection hidden="1"/>
    </xf>
    <xf numFmtId="0" fontId="22" fillId="2" borderId="33" xfId="0" applyFont="1" applyFill="1" applyBorder="1" applyProtection="1">
      <protection hidden="1"/>
    </xf>
    <xf numFmtId="0" fontId="22" fillId="2" borderId="34" xfId="0" applyFont="1" applyFill="1" applyBorder="1" applyProtection="1">
      <protection hidden="1"/>
    </xf>
    <xf numFmtId="0" fontId="22" fillId="0" borderId="0" xfId="0" applyFont="1" applyFill="1" applyProtection="1">
      <protection hidden="1"/>
    </xf>
    <xf numFmtId="0" fontId="22" fillId="2" borderId="35" xfId="0" applyFont="1" applyFill="1" applyBorder="1" applyProtection="1">
      <protection hidden="1"/>
    </xf>
    <xf numFmtId="0" fontId="22" fillId="2" borderId="36" xfId="0" applyFont="1" applyFill="1" applyBorder="1" applyProtection="1">
      <protection hidden="1"/>
    </xf>
    <xf numFmtId="0" fontId="22" fillId="2" borderId="37" xfId="0" applyFont="1" applyFill="1" applyBorder="1" applyProtection="1">
      <protection hidden="1"/>
    </xf>
    <xf numFmtId="0" fontId="23" fillId="0" borderId="38" xfId="0" applyFont="1" applyFill="1" applyBorder="1" applyProtection="1">
      <protection hidden="1"/>
    </xf>
    <xf numFmtId="168" fontId="23" fillId="2" borderId="0" xfId="0" applyNumberFormat="1" applyFont="1" applyFill="1" applyBorder="1" applyAlignment="1" applyProtection="1">
      <protection hidden="1"/>
    </xf>
    <xf numFmtId="0" fontId="0" fillId="2" borderId="0" xfId="0" applyFill="1" applyBorder="1" applyAlignment="1" applyProtection="1">
      <protection hidden="1"/>
    </xf>
    <xf numFmtId="0" fontId="0" fillId="2" borderId="0" xfId="0" applyFill="1" applyAlignment="1" applyProtection="1">
      <protection hidden="1"/>
    </xf>
    <xf numFmtId="0" fontId="23" fillId="2" borderId="0" xfId="0" applyFont="1" applyFill="1" applyBorder="1" applyAlignment="1" applyProtection="1">
      <protection hidden="1"/>
    </xf>
    <xf numFmtId="0" fontId="23" fillId="2" borderId="31" xfId="0" applyFont="1" applyFill="1" applyBorder="1" applyAlignment="1" applyProtection="1">
      <protection hidden="1"/>
    </xf>
    <xf numFmtId="0" fontId="22" fillId="2" borderId="30" xfId="0" applyFont="1" applyFill="1" applyBorder="1" applyProtection="1">
      <protection hidden="1"/>
    </xf>
    <xf numFmtId="0" fontId="23" fillId="2" borderId="0" xfId="0" applyFont="1" applyFill="1" applyBorder="1" applyAlignment="1" applyProtection="1">
      <alignment vertical="center"/>
      <protection hidden="1"/>
    </xf>
    <xf numFmtId="0" fontId="23" fillId="2" borderId="31" xfId="0" applyFont="1" applyFill="1" applyBorder="1" applyProtection="1">
      <protection hidden="1"/>
    </xf>
    <xf numFmtId="0" fontId="22" fillId="2" borderId="0" xfId="0" applyFont="1" applyFill="1" applyBorder="1" applyAlignment="1" applyProtection="1">
      <alignment vertical="center"/>
      <protection hidden="1"/>
    </xf>
    <xf numFmtId="0" fontId="22" fillId="2" borderId="31" xfId="0" applyFont="1" applyFill="1" applyBorder="1" applyProtection="1">
      <protection hidden="1"/>
    </xf>
    <xf numFmtId="0" fontId="22" fillId="0" borderId="38" xfId="0" applyFont="1" applyFill="1" applyBorder="1" applyAlignment="1" applyProtection="1">
      <alignment horizontal="left"/>
      <protection hidden="1"/>
    </xf>
    <xf numFmtId="0" fontId="23" fillId="2" borderId="31" xfId="0" applyFont="1" applyFill="1" applyBorder="1" applyAlignment="1" applyProtection="1">
      <alignment vertical="center"/>
      <protection hidden="1"/>
    </xf>
    <xf numFmtId="0" fontId="22" fillId="2" borderId="0" xfId="0" applyFont="1" applyFill="1" applyProtection="1">
      <protection hidden="1"/>
    </xf>
    <xf numFmtId="0" fontId="27" fillId="2" borderId="0" xfId="0" applyFont="1" applyFill="1" applyBorder="1" applyProtection="1">
      <protection hidden="1"/>
    </xf>
    <xf numFmtId="0" fontId="28" fillId="0" borderId="38" xfId="0" applyFont="1" applyFill="1" applyBorder="1" applyAlignment="1" applyProtection="1">
      <alignment horizontal="center"/>
      <protection hidden="1"/>
    </xf>
    <xf numFmtId="0" fontId="27" fillId="2" borderId="0" xfId="0" applyFont="1" applyFill="1" applyBorder="1" applyAlignment="1" applyProtection="1">
      <alignment vertical="center"/>
      <protection hidden="1"/>
    </xf>
    <xf numFmtId="0" fontId="22" fillId="2" borderId="39" xfId="0" applyFont="1" applyFill="1" applyBorder="1" applyProtection="1">
      <protection hidden="1"/>
    </xf>
    <xf numFmtId="0" fontId="22" fillId="2" borderId="40" xfId="0" applyFont="1" applyFill="1" applyBorder="1" applyProtection="1">
      <protection hidden="1"/>
    </xf>
    <xf numFmtId="0" fontId="22" fillId="2" borderId="41" xfId="0" applyFont="1" applyFill="1" applyBorder="1" applyProtection="1">
      <protection hidden="1"/>
    </xf>
    <xf numFmtId="1" fontId="38" fillId="2" borderId="30" xfId="0" applyNumberFormat="1" applyFont="1" applyFill="1" applyBorder="1" applyAlignment="1" applyProtection="1">
      <alignment horizontal="center" vertical="center"/>
      <protection hidden="1"/>
    </xf>
    <xf numFmtId="1" fontId="38" fillId="2" borderId="0" xfId="0" applyNumberFormat="1" applyFont="1" applyFill="1" applyBorder="1" applyAlignment="1" applyProtection="1">
      <alignment horizontal="center" vertical="center"/>
      <protection hidden="1"/>
    </xf>
    <xf numFmtId="0" fontId="39" fillId="0" borderId="0" xfId="0" applyFont="1" applyProtection="1">
      <protection hidden="1"/>
    </xf>
    <xf numFmtId="0" fontId="23" fillId="2" borderId="30" xfId="0" applyFont="1" applyFill="1" applyBorder="1" applyProtection="1">
      <protection hidden="1"/>
    </xf>
    <xf numFmtId="0" fontId="22" fillId="2" borderId="31" xfId="0" applyFont="1" applyFill="1" applyBorder="1" applyAlignment="1" applyProtection="1">
      <alignment horizontal="center"/>
      <protection hidden="1"/>
    </xf>
    <xf numFmtId="3" fontId="22" fillId="0" borderId="0" xfId="0" applyNumberFormat="1" applyFont="1" applyProtection="1">
      <protection hidden="1"/>
    </xf>
    <xf numFmtId="0" fontId="21" fillId="2" borderId="0" xfId="0" applyFont="1" applyFill="1" applyBorder="1" applyProtection="1">
      <protection hidden="1"/>
    </xf>
    <xf numFmtId="0" fontId="22" fillId="0" borderId="0" xfId="0" applyFont="1" applyBorder="1" applyProtection="1">
      <protection hidden="1"/>
    </xf>
    <xf numFmtId="0" fontId="24" fillId="2" borderId="0" xfId="0" applyFont="1" applyFill="1" applyBorder="1" applyAlignment="1" applyProtection="1">
      <alignment vertical="center"/>
      <protection hidden="1"/>
    </xf>
    <xf numFmtId="0" fontId="22" fillId="2" borderId="40" xfId="0" applyFont="1" applyFill="1" applyBorder="1" applyAlignment="1" applyProtection="1">
      <protection hidden="1"/>
    </xf>
    <xf numFmtId="0" fontId="23" fillId="2" borderId="40" xfId="0" applyFont="1" applyFill="1" applyBorder="1" applyAlignment="1" applyProtection="1">
      <protection hidden="1"/>
    </xf>
    <xf numFmtId="0" fontId="22" fillId="2" borderId="35" xfId="0" applyFont="1" applyFill="1" applyBorder="1" applyAlignment="1" applyProtection="1">
      <protection hidden="1"/>
    </xf>
    <xf numFmtId="0" fontId="22" fillId="2" borderId="36" xfId="0" applyFont="1" applyFill="1" applyBorder="1" applyAlignment="1" applyProtection="1">
      <protection hidden="1"/>
    </xf>
    <xf numFmtId="0" fontId="22" fillId="2" borderId="37" xfId="0" applyFont="1" applyFill="1" applyBorder="1" applyAlignment="1" applyProtection="1">
      <protection hidden="1"/>
    </xf>
    <xf numFmtId="0" fontId="22" fillId="2" borderId="30" xfId="0" applyFont="1" applyFill="1" applyBorder="1" applyAlignment="1" applyProtection="1">
      <protection hidden="1"/>
    </xf>
    <xf numFmtId="0" fontId="38" fillId="2" borderId="0" xfId="0" applyFont="1" applyFill="1" applyBorder="1" applyAlignment="1" applyProtection="1">
      <alignment horizontal="center" vertical="center"/>
      <protection hidden="1"/>
    </xf>
    <xf numFmtId="0" fontId="22" fillId="2" borderId="39" xfId="0" applyFont="1" applyFill="1" applyBorder="1" applyAlignment="1" applyProtection="1">
      <protection hidden="1"/>
    </xf>
    <xf numFmtId="0" fontId="23" fillId="2" borderId="40" xfId="0" applyFont="1" applyFill="1" applyBorder="1" applyProtection="1">
      <protection hidden="1"/>
    </xf>
    <xf numFmtId="0" fontId="38" fillId="2" borderId="40" xfId="0" applyFont="1" applyFill="1" applyBorder="1" applyAlignment="1" applyProtection="1">
      <alignment horizontal="center" vertical="center"/>
      <protection hidden="1"/>
    </xf>
    <xf numFmtId="0" fontId="24" fillId="2" borderId="40" xfId="0" applyFont="1" applyFill="1" applyBorder="1" applyAlignment="1" applyProtection="1">
      <alignment vertical="center"/>
      <protection hidden="1"/>
    </xf>
    <xf numFmtId="0" fontId="32" fillId="2" borderId="40" xfId="0" applyFont="1" applyFill="1" applyBorder="1" applyAlignment="1" applyProtection="1">
      <alignment horizontal="center" vertical="center"/>
      <protection hidden="1"/>
    </xf>
    <xf numFmtId="1" fontId="38" fillId="2" borderId="40" xfId="0" applyNumberFormat="1" applyFont="1" applyFill="1" applyBorder="1" applyAlignment="1" applyProtection="1">
      <alignment horizontal="center" vertical="center"/>
      <protection hidden="1"/>
    </xf>
    <xf numFmtId="0" fontId="24" fillId="0" borderId="38" xfId="0" applyFont="1" applyFill="1" applyBorder="1" applyAlignment="1" applyProtection="1">
      <alignment horizontal="left"/>
      <protection hidden="1"/>
    </xf>
    <xf numFmtId="0" fontId="24" fillId="2" borderId="0" xfId="0" applyFont="1" applyFill="1" applyBorder="1" applyProtection="1">
      <protection hidden="1"/>
    </xf>
    <xf numFmtId="0" fontId="23" fillId="2" borderId="0" xfId="0" quotePrefix="1" applyFont="1" applyFill="1" applyBorder="1" applyProtection="1">
      <protection hidden="1"/>
    </xf>
    <xf numFmtId="0" fontId="24" fillId="0" borderId="38" xfId="0" applyFont="1" applyFill="1" applyBorder="1" applyProtection="1">
      <protection hidden="1"/>
    </xf>
    <xf numFmtId="0" fontId="22" fillId="2" borderId="30" xfId="0" applyFont="1" applyFill="1" applyBorder="1" applyAlignment="1" applyProtection="1">
      <alignment vertical="center"/>
      <protection hidden="1"/>
    </xf>
    <xf numFmtId="0" fontId="22" fillId="0" borderId="0" xfId="0" applyFont="1" applyAlignment="1" applyProtection="1">
      <alignment vertical="center"/>
      <protection hidden="1"/>
    </xf>
    <xf numFmtId="0" fontId="24" fillId="0" borderId="38" xfId="0" applyFont="1" applyFill="1" applyBorder="1" applyAlignment="1" applyProtection="1">
      <alignment horizontal="center"/>
      <protection hidden="1"/>
    </xf>
    <xf numFmtId="0" fontId="40" fillId="2" borderId="0" xfId="0" applyFont="1" applyFill="1" applyBorder="1" applyProtection="1">
      <protection hidden="1"/>
    </xf>
    <xf numFmtId="0" fontId="44" fillId="2" borderId="0" xfId="0" applyFont="1" applyFill="1" applyBorder="1" applyProtection="1">
      <protection hidden="1"/>
    </xf>
    <xf numFmtId="0" fontId="41" fillId="3" borderId="42" xfId="0" applyFont="1" applyFill="1" applyBorder="1" applyAlignment="1" applyProtection="1">
      <alignment vertical="center"/>
      <protection hidden="1"/>
    </xf>
    <xf numFmtId="0" fontId="32" fillId="2" borderId="0" xfId="0" applyFont="1" applyFill="1" applyBorder="1" applyAlignment="1" applyProtection="1">
      <alignment vertical="center"/>
      <protection hidden="1"/>
    </xf>
    <xf numFmtId="1" fontId="29" fillId="2" borderId="0" xfId="0" applyNumberFormat="1" applyFont="1" applyFill="1" applyBorder="1" applyAlignment="1" applyProtection="1">
      <alignment vertical="center"/>
      <protection hidden="1"/>
    </xf>
    <xf numFmtId="0" fontId="22" fillId="2" borderId="31" xfId="0" applyFont="1" applyFill="1" applyBorder="1" applyAlignment="1" applyProtection="1">
      <protection hidden="1"/>
    </xf>
    <xf numFmtId="0" fontId="23" fillId="2" borderId="36" xfId="0" applyFont="1" applyFill="1" applyBorder="1" applyAlignment="1" applyProtection="1">
      <protection hidden="1"/>
    </xf>
    <xf numFmtId="0" fontId="38" fillId="2" borderId="36" xfId="0" applyFont="1" applyFill="1" applyBorder="1" applyAlignment="1" applyProtection="1">
      <alignment horizontal="center" vertical="center"/>
      <protection hidden="1"/>
    </xf>
    <xf numFmtId="0" fontId="24" fillId="2" borderId="36" xfId="0" applyFont="1" applyFill="1" applyBorder="1" applyAlignment="1" applyProtection="1">
      <alignment vertical="center"/>
      <protection hidden="1"/>
    </xf>
    <xf numFmtId="0" fontId="32" fillId="2" borderId="36" xfId="0" applyFont="1" applyFill="1" applyBorder="1" applyAlignment="1" applyProtection="1">
      <alignment horizontal="center" vertical="center"/>
      <protection hidden="1"/>
    </xf>
    <xf numFmtId="1" fontId="38" fillId="2" borderId="36" xfId="0" applyNumberFormat="1" applyFont="1" applyFill="1" applyBorder="1" applyAlignment="1" applyProtection="1">
      <alignment horizontal="center" vertical="center"/>
      <protection hidden="1"/>
    </xf>
    <xf numFmtId="0" fontId="22" fillId="0" borderId="0" xfId="0" applyFont="1" applyFill="1" applyBorder="1" applyProtection="1">
      <protection hidden="1"/>
    </xf>
    <xf numFmtId="0" fontId="43" fillId="2" borderId="38" xfId="0" applyFont="1" applyFill="1" applyBorder="1" applyAlignment="1" applyProtection="1">
      <alignment horizontal="center" vertical="center"/>
      <protection hidden="1"/>
    </xf>
    <xf numFmtId="0" fontId="41" fillId="3" borderId="42" xfId="0" applyFont="1" applyFill="1" applyBorder="1" applyAlignment="1" applyProtection="1">
      <alignment horizontal="center" vertical="center"/>
      <protection hidden="1"/>
    </xf>
    <xf numFmtId="0" fontId="23" fillId="2" borderId="30" xfId="0" applyFont="1" applyFill="1" applyBorder="1" applyAlignment="1" applyProtection="1">
      <protection hidden="1"/>
    </xf>
    <xf numFmtId="1" fontId="23" fillId="0" borderId="0" xfId="0" applyNumberFormat="1" applyFont="1" applyFill="1" applyAlignment="1" applyProtection="1">
      <alignment horizontal="center" vertical="center"/>
      <protection hidden="1"/>
    </xf>
    <xf numFmtId="0" fontId="27" fillId="2" borderId="0" xfId="0" applyFont="1" applyFill="1" applyBorder="1" applyAlignment="1" applyProtection="1">
      <protection hidden="1"/>
    </xf>
    <xf numFmtId="0" fontId="22" fillId="0" borderId="38" xfId="0" applyFont="1" applyFill="1" applyBorder="1" applyAlignment="1" applyProtection="1">
      <protection hidden="1"/>
    </xf>
    <xf numFmtId="0" fontId="22" fillId="2" borderId="41" xfId="0" applyFont="1" applyFill="1" applyBorder="1" applyAlignment="1" applyProtection="1">
      <protection hidden="1"/>
    </xf>
    <xf numFmtId="15" fontId="20" fillId="0" borderId="5" xfId="0" applyNumberFormat="1" applyFont="1" applyBorder="1" applyAlignment="1" applyProtection="1">
      <alignment horizontal="center"/>
      <protection hidden="1"/>
    </xf>
    <xf numFmtId="0" fontId="45" fillId="2" borderId="0" xfId="0" applyFont="1" applyFill="1" applyBorder="1" applyProtection="1">
      <protection hidden="1"/>
    </xf>
    <xf numFmtId="0" fontId="23" fillId="2" borderId="0" xfId="0" applyFont="1" applyFill="1" applyProtection="1">
      <protection hidden="1"/>
    </xf>
    <xf numFmtId="15" fontId="23" fillId="2" borderId="0" xfId="0" applyNumberFormat="1" applyFont="1" applyFill="1" applyBorder="1" applyAlignment="1" applyProtection="1">
      <alignment horizontal="left"/>
      <protection hidden="1"/>
    </xf>
    <xf numFmtId="15" fontId="23" fillId="2" borderId="0" xfId="0" applyNumberFormat="1" applyFont="1" applyFill="1" applyBorder="1" applyProtection="1">
      <protection hidden="1"/>
    </xf>
    <xf numFmtId="0" fontId="14" fillId="2" borderId="0" xfId="0" applyFont="1" applyFill="1" applyAlignment="1" applyProtection="1">
      <protection hidden="1"/>
    </xf>
    <xf numFmtId="2" fontId="14" fillId="2" borderId="0" xfId="0" applyNumberFormat="1" applyFont="1" applyFill="1" applyBorder="1" applyAlignment="1" applyProtection="1">
      <alignment horizontal="center"/>
      <protection hidden="1"/>
    </xf>
    <xf numFmtId="165" fontId="1" fillId="0" borderId="5" xfId="0" applyNumberFormat="1" applyFont="1" applyFill="1" applyBorder="1" applyAlignment="1" applyProtection="1">
      <alignment horizontal="center"/>
      <protection hidden="1"/>
    </xf>
    <xf numFmtId="165" fontId="3" fillId="0" borderId="15" xfId="0" applyNumberFormat="1" applyFont="1" applyFill="1" applyBorder="1" applyAlignment="1" applyProtection="1">
      <alignment horizontal="center"/>
      <protection hidden="1"/>
    </xf>
    <xf numFmtId="0" fontId="29" fillId="0" borderId="42" xfId="0" applyFont="1" applyFill="1" applyBorder="1" applyAlignment="1"/>
    <xf numFmtId="0" fontId="29" fillId="0" borderId="43" xfId="0" applyFont="1" applyBorder="1" applyAlignment="1"/>
    <xf numFmtId="3" fontId="24" fillId="2" borderId="42" xfId="0" applyNumberFormat="1" applyFont="1" applyFill="1" applyBorder="1" applyAlignment="1">
      <alignment vertical="center"/>
    </xf>
    <xf numFmtId="3" fontId="24" fillId="2" borderId="44" xfId="0" applyNumberFormat="1" applyFont="1" applyFill="1" applyBorder="1" applyAlignment="1">
      <alignment vertical="center"/>
    </xf>
    <xf numFmtId="3" fontId="24" fillId="2" borderId="43" xfId="0" applyNumberFormat="1" applyFont="1" applyFill="1" applyBorder="1" applyAlignment="1">
      <alignment vertical="center"/>
    </xf>
    <xf numFmtId="169" fontId="24" fillId="0" borderId="42" xfId="0" applyNumberFormat="1" applyFont="1" applyFill="1" applyBorder="1" applyAlignment="1">
      <alignment horizontal="center" vertical="center"/>
    </xf>
    <xf numFmtId="169" fontId="24" fillId="0" borderId="44" xfId="0" applyNumberFormat="1" applyFont="1" applyFill="1" applyBorder="1" applyAlignment="1">
      <alignment horizontal="center" vertical="center"/>
    </xf>
    <xf numFmtId="169" fontId="24" fillId="0" borderId="43" xfId="0" applyNumberFormat="1" applyFont="1" applyFill="1" applyBorder="1" applyAlignment="1">
      <alignment horizontal="center" vertical="center"/>
    </xf>
    <xf numFmtId="0" fontId="26" fillId="0" borderId="36" xfId="0" applyFont="1" applyFill="1" applyBorder="1" applyAlignment="1">
      <alignment vertical="center"/>
    </xf>
    <xf numFmtId="0" fontId="26" fillId="0" borderId="36" xfId="0" applyFont="1" applyBorder="1" applyAlignment="1">
      <alignment vertical="center"/>
    </xf>
    <xf numFmtId="3" fontId="24" fillId="0" borderId="42" xfId="0" applyNumberFormat="1" applyFont="1" applyFill="1" applyBorder="1" applyAlignment="1">
      <alignment vertical="center"/>
    </xf>
    <xf numFmtId="3" fontId="24" fillId="0" borderId="44" xfId="0" applyNumberFormat="1" applyFont="1" applyBorder="1" applyAlignment="1">
      <alignment vertical="center"/>
    </xf>
    <xf numFmtId="3" fontId="24" fillId="0" borderId="43" xfId="0" applyNumberFormat="1" applyFont="1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43" xfId="0" applyBorder="1" applyAlignment="1">
      <alignment vertical="center"/>
    </xf>
    <xf numFmtId="0" fontId="24" fillId="0" borderId="42" xfId="0" applyFont="1" applyFill="1" applyBorder="1" applyAlignment="1">
      <alignment vertical="center"/>
    </xf>
    <xf numFmtId="0" fontId="24" fillId="0" borderId="44" xfId="0" applyFont="1" applyFill="1" applyBorder="1" applyAlignment="1">
      <alignment vertical="center"/>
    </xf>
    <xf numFmtId="0" fontId="24" fillId="0" borderId="43" xfId="0" applyFont="1" applyFill="1" applyBorder="1" applyAlignment="1">
      <alignment vertical="center"/>
    </xf>
    <xf numFmtId="168" fontId="23" fillId="2" borderId="0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23" fillId="2" borderId="0" xfId="0" applyFont="1" applyFill="1" applyBorder="1" applyAlignment="1">
      <alignment vertical="center"/>
    </xf>
    <xf numFmtId="0" fontId="25" fillId="0" borderId="26" xfId="0" applyFont="1" applyFill="1" applyBorder="1" applyAlignment="1">
      <alignment vertical="center"/>
    </xf>
    <xf numFmtId="0" fontId="26" fillId="0" borderId="26" xfId="0" applyFont="1" applyBorder="1" applyAlignment="1">
      <alignment vertical="center"/>
    </xf>
    <xf numFmtId="0" fontId="18" fillId="0" borderId="45" xfId="0" applyFont="1" applyFill="1" applyBorder="1" applyAlignment="1">
      <alignment horizontal="left" vertical="center" indent="1"/>
    </xf>
    <xf numFmtId="0" fontId="18" fillId="0" borderId="46" xfId="0" applyFont="1" applyFill="1" applyBorder="1" applyAlignment="1">
      <alignment horizontal="left" vertical="center" indent="1"/>
    </xf>
    <xf numFmtId="0" fontId="18" fillId="0" borderId="47" xfId="0" applyFont="1" applyFill="1" applyBorder="1" applyAlignment="1">
      <alignment horizontal="left" vertical="center" indent="1"/>
    </xf>
    <xf numFmtId="0" fontId="24" fillId="0" borderId="44" xfId="0" applyFont="1" applyBorder="1" applyAlignment="1">
      <alignment vertical="center"/>
    </xf>
    <xf numFmtId="0" fontId="24" fillId="0" borderId="43" xfId="0" applyFont="1" applyBorder="1" applyAlignment="1">
      <alignment vertical="center"/>
    </xf>
    <xf numFmtId="3" fontId="24" fillId="0" borderId="42" xfId="0" applyNumberFormat="1" applyFont="1" applyFill="1" applyBorder="1" applyAlignment="1" applyProtection="1">
      <alignment vertical="center"/>
      <protection hidden="1"/>
    </xf>
    <xf numFmtId="3" fontId="24" fillId="0" borderId="44" xfId="0" applyNumberFormat="1" applyFont="1" applyBorder="1" applyAlignment="1" applyProtection="1">
      <alignment vertical="center"/>
      <protection hidden="1"/>
    </xf>
    <xf numFmtId="3" fontId="24" fillId="0" borderId="43" xfId="0" applyNumberFormat="1" applyFont="1" applyBorder="1" applyAlignment="1" applyProtection="1">
      <alignment vertical="center"/>
      <protection hidden="1"/>
    </xf>
    <xf numFmtId="0" fontId="23" fillId="0" borderId="0" xfId="0" applyFont="1" applyFill="1" applyAlignment="1" applyProtection="1">
      <alignment vertical="center"/>
      <protection hidden="1"/>
    </xf>
    <xf numFmtId="15" fontId="23" fillId="2" borderId="0" xfId="0" applyNumberFormat="1" applyFont="1" applyFill="1" applyBorder="1" applyAlignment="1" applyProtection="1">
      <alignment horizontal="left"/>
      <protection hidden="1"/>
    </xf>
    <xf numFmtId="0" fontId="23" fillId="2" borderId="0" xfId="0" applyFont="1" applyFill="1" applyBorder="1" applyAlignment="1" applyProtection="1">
      <alignment horizontal="left"/>
      <protection hidden="1"/>
    </xf>
    <xf numFmtId="15" fontId="23" fillId="2" borderId="0" xfId="0" applyNumberFormat="1" applyFont="1" applyFill="1" applyBorder="1" applyAlignment="1" applyProtection="1">
      <protection hidden="1"/>
    </xf>
    <xf numFmtId="0" fontId="23" fillId="2" borderId="0" xfId="0" applyFont="1" applyFill="1" applyBorder="1" applyAlignment="1" applyProtection="1">
      <protection hidden="1"/>
    </xf>
    <xf numFmtId="0" fontId="26" fillId="0" borderId="36" xfId="0" applyFont="1" applyFill="1" applyBorder="1" applyAlignment="1" applyProtection="1">
      <alignment vertical="center"/>
      <protection hidden="1"/>
    </xf>
    <xf numFmtId="3" fontId="24" fillId="0" borderId="44" xfId="0" applyNumberFormat="1" applyFont="1" applyFill="1" applyBorder="1" applyAlignment="1" applyProtection="1">
      <alignment vertical="center"/>
      <protection hidden="1"/>
    </xf>
    <xf numFmtId="3" fontId="24" fillId="0" borderId="43" xfId="0" applyNumberFormat="1" applyFont="1" applyFill="1" applyBorder="1" applyAlignment="1" applyProtection="1">
      <alignment vertical="center"/>
      <protection hidden="1"/>
    </xf>
    <xf numFmtId="0" fontId="26" fillId="0" borderId="36" xfId="0" applyFont="1" applyBorder="1" applyAlignment="1" applyProtection="1">
      <alignment vertical="center"/>
      <protection hidden="1"/>
    </xf>
    <xf numFmtId="0" fontId="26" fillId="0" borderId="0" xfId="0" applyFont="1" applyFill="1" applyBorder="1" applyAlignment="1" applyProtection="1">
      <alignment vertical="center"/>
      <protection hidden="1"/>
    </xf>
    <xf numFmtId="0" fontId="26" fillId="0" borderId="40" xfId="0" applyFont="1" applyFill="1" applyBorder="1" applyAlignment="1" applyProtection="1">
      <alignment vertical="center"/>
      <protection hidden="1"/>
    </xf>
    <xf numFmtId="0" fontId="26" fillId="0" borderId="0" xfId="0" applyFont="1" applyFill="1" applyAlignment="1" applyProtection="1">
      <alignment vertical="center"/>
      <protection hidden="1"/>
    </xf>
    <xf numFmtId="0" fontId="22" fillId="0" borderId="42" xfId="0" applyFont="1" applyFill="1" applyBorder="1" applyAlignment="1" applyProtection="1">
      <alignment horizontal="right"/>
      <protection hidden="1"/>
    </xf>
    <xf numFmtId="0" fontId="22" fillId="0" borderId="43" xfId="0" applyFont="1" applyFill="1" applyBorder="1" applyAlignment="1" applyProtection="1">
      <alignment horizontal="right"/>
      <protection hidden="1"/>
    </xf>
    <xf numFmtId="168" fontId="23" fillId="2" borderId="0" xfId="0" applyNumberFormat="1" applyFont="1" applyFill="1" applyBorder="1" applyAlignment="1" applyProtection="1">
      <alignment horizontal="left"/>
      <protection hidden="1"/>
    </xf>
    <xf numFmtId="0" fontId="0" fillId="0" borderId="0" xfId="0" applyAlignment="1" applyProtection="1">
      <alignment horizontal="left"/>
      <protection hidden="1"/>
    </xf>
    <xf numFmtId="169" fontId="24" fillId="0" borderId="42" xfId="0" applyNumberFormat="1" applyFont="1" applyFill="1" applyBorder="1" applyAlignment="1" applyProtection="1">
      <alignment horizontal="center" vertical="center"/>
      <protection hidden="1"/>
    </xf>
    <xf numFmtId="169" fontId="24" fillId="0" borderId="44" xfId="0" applyNumberFormat="1" applyFont="1" applyBorder="1" applyAlignment="1" applyProtection="1">
      <alignment horizontal="center" vertical="center"/>
      <protection hidden="1"/>
    </xf>
    <xf numFmtId="169" fontId="0" fillId="0" borderId="43" xfId="0" applyNumberFormat="1" applyBorder="1" applyAlignment="1" applyProtection="1">
      <alignment horizontal="center"/>
      <protection hidden="1"/>
    </xf>
    <xf numFmtId="0" fontId="32" fillId="0" borderId="0" xfId="0" applyFont="1" applyFill="1" applyAlignment="1" applyProtection="1">
      <alignment vertical="center"/>
      <protection hidden="1"/>
    </xf>
    <xf numFmtId="169" fontId="24" fillId="0" borderId="44" xfId="0" applyNumberFormat="1" applyFont="1" applyFill="1" applyBorder="1" applyAlignment="1" applyProtection="1">
      <alignment horizontal="center" vertical="center"/>
      <protection hidden="1"/>
    </xf>
    <xf numFmtId="169" fontId="24" fillId="0" borderId="43" xfId="0" applyNumberFormat="1" applyFont="1" applyFill="1" applyBorder="1" applyAlignment="1" applyProtection="1">
      <alignment horizontal="center" vertical="center"/>
      <protection hidden="1"/>
    </xf>
    <xf numFmtId="0" fontId="22" fillId="4" borderId="0" xfId="0" applyFont="1" applyFill="1" applyAlignment="1" applyProtection="1">
      <protection hidden="1"/>
    </xf>
    <xf numFmtId="0" fontId="0" fillId="0" borderId="0" xfId="0" applyAlignment="1" applyProtection="1">
      <protection hidden="1"/>
    </xf>
    <xf numFmtId="0" fontId="22" fillId="0" borderId="33" xfId="0" applyFont="1" applyBorder="1" applyAlignment="1" applyProtection="1">
      <protection hidden="1"/>
    </xf>
    <xf numFmtId="0" fontId="0" fillId="0" borderId="33" xfId="0" applyBorder="1" applyAlignment="1" applyProtection="1">
      <protection hidden="1"/>
    </xf>
    <xf numFmtId="0" fontId="22" fillId="0" borderId="42" xfId="0" applyFont="1" applyFill="1" applyBorder="1" applyAlignment="1" applyProtection="1">
      <alignment vertical="center"/>
      <protection hidden="1"/>
    </xf>
    <xf numFmtId="0" fontId="22" fillId="0" borderId="44" xfId="0" applyFont="1" applyFill="1" applyBorder="1" applyAlignment="1" applyProtection="1">
      <alignment vertical="center"/>
      <protection hidden="1"/>
    </xf>
    <xf numFmtId="0" fontId="22" fillId="0" borderId="43" xfId="0" applyFont="1" applyFill="1" applyBorder="1" applyAlignment="1" applyProtection="1">
      <alignment vertical="center"/>
      <protection hidden="1"/>
    </xf>
    <xf numFmtId="0" fontId="26" fillId="0" borderId="26" xfId="0" applyFont="1" applyFill="1" applyBorder="1" applyAlignment="1" applyProtection="1">
      <alignment vertical="center"/>
      <protection hidden="1"/>
    </xf>
    <xf numFmtId="0" fontId="26" fillId="0" borderId="26" xfId="0" applyFont="1" applyBorder="1" applyAlignment="1" applyProtection="1">
      <alignment vertical="center"/>
      <protection hidden="1"/>
    </xf>
    <xf numFmtId="0" fontId="0" fillId="2" borderId="0" xfId="0" applyFill="1" applyAlignment="1" applyProtection="1">
      <alignment horizontal="left"/>
      <protection hidden="1"/>
    </xf>
    <xf numFmtId="0" fontId="23" fillId="2" borderId="0" xfId="0" applyFont="1" applyFill="1" applyBorder="1" applyAlignment="1" applyProtection="1">
      <alignment vertical="center"/>
      <protection hidden="1"/>
    </xf>
    <xf numFmtId="0" fontId="34" fillId="0" borderId="0" xfId="0" applyFont="1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 vertical="center" wrapText="1"/>
      <protection hidden="1"/>
    </xf>
    <xf numFmtId="0" fontId="23" fillId="0" borderId="0" xfId="0" applyFont="1" applyAlignment="1" applyProtection="1">
      <alignment horizontal="center" vertical="center" wrapText="1"/>
      <protection hidden="1"/>
    </xf>
    <xf numFmtId="0" fontId="0" fillId="0" borderId="0" xfId="0" applyAlignment="1" applyProtection="1">
      <alignment wrapText="1"/>
      <protection hidden="1"/>
    </xf>
    <xf numFmtId="0" fontId="36" fillId="0" borderId="0" xfId="0" applyFont="1" applyAlignment="1" applyProtection="1">
      <alignment horizontal="left" vertical="center" wrapText="1" indent="1"/>
      <protection hidden="1"/>
    </xf>
    <xf numFmtId="0" fontId="37" fillId="0" borderId="0" xfId="0" applyFont="1" applyAlignment="1" applyProtection="1">
      <alignment horizontal="right" vertical="center"/>
      <protection hidden="1"/>
    </xf>
    <xf numFmtId="168" fontId="37" fillId="0" borderId="0" xfId="0" applyNumberFormat="1" applyFont="1" applyAlignment="1" applyProtection="1">
      <alignment horizontal="center" vertical="center"/>
      <protection hidden="1"/>
    </xf>
    <xf numFmtId="168" fontId="0" fillId="0" borderId="0" xfId="0" applyNumberFormat="1" applyAlignment="1" applyProtection="1">
      <alignment horizontal="center" vertical="center"/>
      <protection hidden="1"/>
    </xf>
    <xf numFmtId="0" fontId="22" fillId="0" borderId="35" xfId="0" applyFont="1" applyFill="1" applyBorder="1" applyAlignment="1" applyProtection="1">
      <protection hidden="1"/>
    </xf>
    <xf numFmtId="0" fontId="22" fillId="0" borderId="36" xfId="0" applyFont="1" applyFill="1" applyBorder="1" applyAlignment="1" applyProtection="1">
      <protection hidden="1"/>
    </xf>
    <xf numFmtId="0" fontId="22" fillId="0" borderId="37" xfId="0" applyFont="1" applyFill="1" applyBorder="1" applyAlignment="1" applyProtection="1">
      <protection hidden="1"/>
    </xf>
    <xf numFmtId="0" fontId="22" fillId="0" borderId="30" xfId="0" applyFont="1" applyFill="1" applyBorder="1" applyAlignment="1" applyProtection="1">
      <protection hidden="1"/>
    </xf>
    <xf numFmtId="0" fontId="22" fillId="0" borderId="0" xfId="0" applyFont="1" applyFill="1" applyBorder="1" applyAlignment="1" applyProtection="1">
      <protection hidden="1"/>
    </xf>
    <xf numFmtId="0" fontId="22" fillId="0" borderId="31" xfId="0" applyFont="1" applyFill="1" applyBorder="1" applyAlignment="1" applyProtection="1">
      <protection hidden="1"/>
    </xf>
    <xf numFmtId="0" fontId="22" fillId="0" borderId="39" xfId="0" applyFont="1" applyFill="1" applyBorder="1" applyAlignment="1" applyProtection="1">
      <protection hidden="1"/>
    </xf>
    <xf numFmtId="0" fontId="22" fillId="0" borderId="40" xfId="0" applyFont="1" applyFill="1" applyBorder="1" applyAlignment="1" applyProtection="1">
      <protection hidden="1"/>
    </xf>
    <xf numFmtId="0" fontId="22" fillId="0" borderId="41" xfId="0" applyFont="1" applyFill="1" applyBorder="1" applyAlignment="1" applyProtection="1">
      <protection hidden="1"/>
    </xf>
    <xf numFmtId="0" fontId="23" fillId="0" borderId="40" xfId="0" applyFont="1" applyFill="1" applyBorder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42" fillId="0" borderId="36" xfId="0" applyFont="1" applyFill="1" applyBorder="1" applyAlignment="1" applyProtection="1">
      <alignment vertical="center"/>
      <protection hidden="1"/>
    </xf>
    <xf numFmtId="169" fontId="24" fillId="0" borderId="42" xfId="0" applyNumberFormat="1" applyFont="1" applyFill="1" applyBorder="1" applyAlignment="1" applyProtection="1">
      <alignment vertical="center"/>
      <protection hidden="1"/>
    </xf>
    <xf numFmtId="169" fontId="24" fillId="0" borderId="44" xfId="0" applyNumberFormat="1" applyFont="1" applyFill="1" applyBorder="1" applyAlignment="1" applyProtection="1">
      <alignment vertical="center"/>
      <protection hidden="1"/>
    </xf>
    <xf numFmtId="169" fontId="24" fillId="0" borderId="43" xfId="0" applyNumberFormat="1" applyFont="1" applyFill="1" applyBorder="1" applyAlignment="1" applyProtection="1">
      <alignment vertical="center"/>
      <protection hidden="1"/>
    </xf>
    <xf numFmtId="0" fontId="24" fillId="2" borderId="0" xfId="0" applyFont="1" applyFill="1" applyBorder="1" applyAlignment="1" applyProtection="1">
      <alignment vertical="center"/>
      <protection hidden="1"/>
    </xf>
    <xf numFmtId="0" fontId="24" fillId="0" borderId="44" xfId="0" applyFont="1" applyBorder="1" applyAlignment="1" applyProtection="1">
      <alignment vertical="center"/>
      <protection hidden="1"/>
    </xf>
    <xf numFmtId="0" fontId="0" fillId="0" borderId="43" xfId="0" applyBorder="1" applyAlignment="1" applyProtection="1">
      <alignment vertical="center"/>
      <protection hidden="1"/>
    </xf>
    <xf numFmtId="0" fontId="27" fillId="0" borderId="0" xfId="0" applyFont="1" applyFill="1" applyAlignment="1" applyProtection="1">
      <alignment vertical="center"/>
      <protection hidden="1"/>
    </xf>
    <xf numFmtId="9" fontId="23" fillId="2" borderId="0" xfId="0" applyNumberFormat="1" applyFont="1" applyFill="1" applyBorder="1" applyAlignment="1" applyProtection="1">
      <alignment horizontal="center"/>
      <protection hidden="1"/>
    </xf>
    <xf numFmtId="0" fontId="23" fillId="2" borderId="0" xfId="0" applyFont="1" applyFill="1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/>
      <protection hidden="1"/>
    </xf>
    <xf numFmtId="0" fontId="24" fillId="0" borderId="42" xfId="0" applyFont="1" applyFill="1" applyBorder="1" applyAlignment="1" applyProtection="1">
      <protection hidden="1"/>
    </xf>
    <xf numFmtId="0" fontId="24" fillId="0" borderId="43" xfId="0" applyFont="1" applyBorder="1" applyAlignment="1" applyProtection="1">
      <protection hidden="1"/>
    </xf>
    <xf numFmtId="0" fontId="24" fillId="0" borderId="42" xfId="0" applyFont="1" applyFill="1" applyBorder="1" applyAlignment="1" applyProtection="1">
      <alignment vertical="center"/>
      <protection hidden="1"/>
    </xf>
    <xf numFmtId="0" fontId="24" fillId="0" borderId="44" xfId="0" applyFont="1" applyFill="1" applyBorder="1" applyAlignment="1" applyProtection="1">
      <alignment vertical="center"/>
      <protection hidden="1"/>
    </xf>
    <xf numFmtId="0" fontId="24" fillId="0" borderId="43" xfId="0" applyFont="1" applyFill="1" applyBorder="1" applyAlignment="1" applyProtection="1">
      <alignment vertical="center"/>
      <protection hidden="1"/>
    </xf>
    <xf numFmtId="0" fontId="24" fillId="0" borderId="43" xfId="0" applyFont="1" applyBorder="1" applyAlignment="1" applyProtection="1">
      <alignment vertical="center"/>
      <protection hidden="1"/>
    </xf>
    <xf numFmtId="0" fontId="36" fillId="0" borderId="0" xfId="0" applyFont="1" applyAlignment="1" applyProtection="1">
      <alignment horizontal="left" vertical="center" wrapText="1" indent="3"/>
      <protection hidden="1"/>
    </xf>
    <xf numFmtId="0" fontId="25" fillId="0" borderId="26" xfId="0" applyFont="1" applyFill="1" applyBorder="1" applyAlignment="1" applyProtection="1">
      <alignment vertical="center"/>
      <protection hidden="1"/>
    </xf>
    <xf numFmtId="17" fontId="6" fillId="2" borderId="5" xfId="0" applyNumberFormat="1" applyFont="1" applyFill="1" applyBorder="1" applyAlignment="1">
      <alignment horizontal="center" vertical="center" wrapText="1"/>
    </xf>
    <xf numFmtId="17" fontId="6" fillId="2" borderId="16" xfId="0" applyNumberFormat="1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3" fontId="13" fillId="2" borderId="4" xfId="0" applyNumberFormat="1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2" fontId="1" fillId="2" borderId="16" xfId="0" applyNumberFormat="1" applyFont="1" applyFill="1" applyBorder="1" applyAlignment="1" applyProtection="1">
      <alignment horizontal="center" vertical="center" wrapText="1"/>
      <protection hidden="1"/>
    </xf>
    <xf numFmtId="0" fontId="0" fillId="2" borderId="5" xfId="0" applyFill="1" applyBorder="1" applyAlignment="1" applyProtection="1">
      <alignment horizontal="center" vertical="center" wrapText="1"/>
      <protection hidden="1"/>
    </xf>
    <xf numFmtId="166" fontId="1" fillId="2" borderId="18" xfId="0" applyNumberFormat="1" applyFont="1" applyFill="1" applyBorder="1" applyAlignment="1" applyProtection="1">
      <alignment horizontal="center" vertical="center" wrapText="1"/>
      <protection hidden="1"/>
    </xf>
    <xf numFmtId="0" fontId="0" fillId="2" borderId="48" xfId="0" applyFill="1" applyBorder="1" applyAlignment="1" applyProtection="1">
      <alignment horizontal="center" vertical="center" wrapText="1"/>
      <protection hidden="1"/>
    </xf>
    <xf numFmtId="0" fontId="0" fillId="2" borderId="19" xfId="0" applyFill="1" applyBorder="1" applyAlignment="1" applyProtection="1">
      <alignment horizontal="center" vertical="center" wrapText="1"/>
      <protection hidden="1"/>
    </xf>
    <xf numFmtId="2" fontId="1" fillId="2" borderId="49" xfId="0" applyNumberFormat="1" applyFont="1" applyFill="1" applyBorder="1" applyAlignment="1" applyProtection="1">
      <alignment horizontal="center" wrapText="1"/>
      <protection hidden="1"/>
    </xf>
    <xf numFmtId="0" fontId="0" fillId="2" borderId="22" xfId="0" applyFill="1" applyBorder="1" applyAlignment="1" applyProtection="1">
      <alignment horizontal="center" wrapText="1"/>
      <protection hidden="1"/>
    </xf>
    <xf numFmtId="165" fontId="1" fillId="2" borderId="49" xfId="0" applyNumberFormat="1" applyFont="1" applyFill="1" applyBorder="1" applyAlignment="1" applyProtection="1">
      <alignment horizontal="center" wrapText="1"/>
      <protection hidden="1"/>
    </xf>
    <xf numFmtId="0" fontId="1" fillId="2" borderId="10" xfId="0" applyFont="1" applyFill="1" applyBorder="1" applyAlignment="1" applyProtection="1">
      <alignment horizontal="left" vertical="center" indent="1"/>
      <protection hidden="1"/>
    </xf>
    <xf numFmtId="0" fontId="1" fillId="2" borderId="24" xfId="0" applyFont="1" applyFill="1" applyBorder="1" applyAlignment="1" applyProtection="1">
      <alignment horizontal="left" vertical="center" indent="1"/>
      <protection hidden="1"/>
    </xf>
    <xf numFmtId="0" fontId="0" fillId="0" borderId="16" xfId="0" applyBorder="1" applyAlignment="1">
      <alignment horizontal="left" vertical="center" indent="1"/>
    </xf>
    <xf numFmtId="0" fontId="1" fillId="2" borderId="5" xfId="0" applyFont="1" applyFill="1" applyBorder="1" applyAlignment="1" applyProtection="1">
      <alignment horizontal="left" vertical="center" indent="1"/>
      <protection hidden="1"/>
    </xf>
    <xf numFmtId="0" fontId="0" fillId="0" borderId="5" xfId="0" applyBorder="1" applyAlignment="1">
      <alignment horizontal="left" vertical="center" indent="1"/>
    </xf>
    <xf numFmtId="168" fontId="4" fillId="2" borderId="0" xfId="0" applyNumberFormat="1" applyFont="1" applyFill="1" applyBorder="1" applyAlignment="1" applyProtection="1">
      <alignment horizontal="left"/>
      <protection hidden="1"/>
    </xf>
    <xf numFmtId="168" fontId="15" fillId="0" borderId="0" xfId="0" applyNumberFormat="1" applyFont="1" applyAlignment="1"/>
    <xf numFmtId="0" fontId="1" fillId="2" borderId="18" xfId="0" applyFont="1" applyFill="1" applyBorder="1" applyAlignment="1" applyProtection="1">
      <alignment horizontal="left" indent="1"/>
      <protection hidden="1"/>
    </xf>
    <xf numFmtId="0" fontId="0" fillId="0" borderId="19" xfId="0" applyBorder="1" applyAlignment="1">
      <alignment horizontal="left" indent="1"/>
    </xf>
    <xf numFmtId="0" fontId="3" fillId="2" borderId="18" xfId="0" applyFont="1" applyFill="1" applyBorder="1" applyAlignment="1" applyProtection="1">
      <alignment horizontal="left" indent="1"/>
      <protection hidden="1"/>
    </xf>
    <xf numFmtId="0" fontId="7" fillId="2" borderId="50" xfId="0" applyFont="1" applyFill="1" applyBorder="1" applyAlignment="1">
      <alignment horizontal="left" vertical="center" wrapText="1" indent="1"/>
    </xf>
    <xf numFmtId="0" fontId="8" fillId="0" borderId="50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6" fillId="0" borderId="0" xfId="0" applyFont="1" applyBorder="1" applyAlignment="1">
      <alignment horizontal="left" vertical="center" wrapText="1" indent="1"/>
    </xf>
    <xf numFmtId="0" fontId="9" fillId="2" borderId="51" xfId="0" applyFont="1" applyFill="1" applyBorder="1" applyAlignment="1">
      <alignment horizontal="left" vertical="center" wrapText="1" indent="1"/>
    </xf>
    <xf numFmtId="0" fontId="9" fillId="2" borderId="5" xfId="0" applyFont="1" applyFill="1" applyBorder="1" applyAlignment="1">
      <alignment horizontal="left" vertical="center" wrapText="1" indent="1"/>
    </xf>
    <xf numFmtId="0" fontId="12" fillId="2" borderId="51" xfId="0" applyFont="1" applyFill="1" applyBorder="1" applyAlignment="1">
      <alignment horizontal="left" vertical="center" wrapText="1" indent="1"/>
    </xf>
    <xf numFmtId="0" fontId="12" fillId="2" borderId="5" xfId="0" applyFont="1" applyFill="1" applyBorder="1" applyAlignment="1">
      <alignment horizontal="left" vertical="center" wrapText="1" indent="1"/>
    </xf>
    <xf numFmtId="15" fontId="6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9" fontId="6" fillId="2" borderId="52" xfId="0" applyNumberFormat="1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13" fillId="2" borderId="54" xfId="0" applyFont="1" applyFill="1" applyBorder="1" applyAlignment="1">
      <alignment horizontal="left" wrapText="1" indent="1"/>
    </xf>
    <xf numFmtId="0" fontId="15" fillId="0" borderId="55" xfId="0" applyFont="1" applyBorder="1" applyAlignment="1">
      <alignment horizontal="left" wrapText="1" indent="1"/>
    </xf>
    <xf numFmtId="3" fontId="13" fillId="2" borderId="56" xfId="0" applyNumberFormat="1" applyFont="1" applyFill="1" applyBorder="1" applyAlignment="1">
      <alignment horizontal="center" vertical="center" wrapText="1"/>
    </xf>
    <xf numFmtId="0" fontId="6" fillId="0" borderId="57" xfId="0" applyFont="1" applyBorder="1" applyAlignment="1">
      <alignment horizontal="center" vertical="center" wrapText="1"/>
    </xf>
    <xf numFmtId="0" fontId="6" fillId="0" borderId="58" xfId="0" applyFont="1" applyBorder="1" applyAlignment="1">
      <alignment horizontal="center" vertical="center" wrapText="1"/>
    </xf>
    <xf numFmtId="3" fontId="13" fillId="2" borderId="1" xfId="0" applyNumberFormat="1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20" fillId="0" borderId="5" xfId="0" applyFont="1" applyBorder="1" applyAlignment="1" applyProtection="1">
      <alignment horizontal="center" vertical="center"/>
      <protection hidden="1"/>
    </xf>
    <xf numFmtId="0" fontId="14" fillId="2" borderId="0" xfId="0" applyFont="1" applyFill="1" applyAlignment="1" applyProtection="1">
      <protection hidden="1"/>
    </xf>
    <xf numFmtId="0" fontId="20" fillId="2" borderId="0" xfId="0" applyFont="1" applyFill="1" applyAlignment="1" applyProtection="1">
      <alignment horizontal="center"/>
      <protection hidden="1"/>
    </xf>
    <xf numFmtId="0" fontId="20" fillId="0" borderId="5" xfId="0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horizontal="left" vertical="center" wrapText="1" indent="1"/>
      <protection hidden="1"/>
    </xf>
    <xf numFmtId="0" fontId="14" fillId="2" borderId="0" xfId="0" applyFont="1" applyFill="1" applyAlignment="1" applyProtection="1">
      <alignment wrapText="1"/>
      <protection hidden="1"/>
    </xf>
    <xf numFmtId="0" fontId="14" fillId="0" borderId="0" xfId="0" applyFont="1" applyAlignment="1" applyProtection="1">
      <protection hidden="1"/>
    </xf>
    <xf numFmtId="0" fontId="18" fillId="0" borderId="5" xfId="0" applyFont="1" applyBorder="1" applyAlignment="1" applyProtection="1">
      <alignment horizontal="center"/>
      <protection hidden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05041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05041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05041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ank05041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Cash05041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Q1">
            <v>0</v>
          </cell>
          <cell r="R1">
            <v>0</v>
          </cell>
          <cell r="S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38">
          <cell r="R38" t="str">
            <v xml:space="preserve"> </v>
          </cell>
        </row>
        <row r="39">
          <cell r="R39" t="str">
            <v xml:space="preserve"> </v>
          </cell>
        </row>
        <row r="40">
          <cell r="R40" t="str">
            <v xml:space="preserve"> </v>
          </cell>
        </row>
        <row r="41">
          <cell r="R41" t="str">
            <v xml:space="preserve"> </v>
          </cell>
        </row>
        <row r="42">
          <cell r="R42" t="str">
            <v xml:space="preserve"> </v>
          </cell>
        </row>
        <row r="91">
          <cell r="R91" t="str">
            <v xml:space="preserve"> </v>
          </cell>
        </row>
        <row r="92">
          <cell r="R92" t="str">
            <v xml:space="preserve"> </v>
          </cell>
        </row>
        <row r="93">
          <cell r="R93" t="str">
            <v xml:space="preserve"> </v>
          </cell>
        </row>
        <row r="94">
          <cell r="R94" t="str">
            <v xml:space="preserve"> </v>
          </cell>
        </row>
        <row r="95">
          <cell r="R95" t="str">
            <v xml:space="preserve"> 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pr11"/>
      <sheetName val="May11"/>
      <sheetName val="Jun11"/>
      <sheetName val="Jul11"/>
      <sheetName val="Aug11"/>
      <sheetName val="Sep11"/>
      <sheetName val="Oct11"/>
      <sheetName val="Nov11"/>
      <sheetName val="Dec11"/>
      <sheetName val="Jan12"/>
      <sheetName val="Feb12"/>
      <sheetName val="Mar12"/>
      <sheetName val="ClosingDebtors"/>
    </sheetNames>
    <sheetDataSet>
      <sheetData sheetId="0"/>
      <sheetData sheetId="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3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4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5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6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7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8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9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10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1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1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  <cell r="X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pr11"/>
      <sheetName val="May11"/>
      <sheetName val="Jun11"/>
      <sheetName val="Jul11"/>
      <sheetName val="Aug11"/>
      <sheetName val="Sep11"/>
      <sheetName val="Oct11"/>
      <sheetName val="Nov11"/>
      <sheetName val="Dec11"/>
      <sheetName val="Jan12"/>
      <sheetName val="Feb12"/>
      <sheetName val="Mar12"/>
      <sheetName val="ClosingCreditors"/>
    </sheetNames>
    <sheetDataSet>
      <sheetData sheetId="0"/>
      <sheetData sheetId="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3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4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5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6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7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8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9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10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1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1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1"/>
      <sheetName val="May11"/>
      <sheetName val="Jun11"/>
      <sheetName val="Jul11"/>
      <sheetName val="Aug11"/>
      <sheetName val="Sep11"/>
      <sheetName val="Oct11"/>
      <sheetName val="Nov11"/>
      <sheetName val="Dec11"/>
      <sheetName val="Jan12"/>
      <sheetName val="Feb12"/>
      <sheetName val="Mar12"/>
    </sheetNames>
    <sheetDataSet>
      <sheetData sheetId="0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2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3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4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5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6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7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8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9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0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1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1"/>
      <sheetName val="May11"/>
      <sheetName val="Jun11"/>
      <sheetName val="Jul11"/>
      <sheetName val="Aug11"/>
      <sheetName val="Sep11"/>
      <sheetName val="Oct11"/>
      <sheetName val="Nov11"/>
      <sheetName val="Dec11"/>
      <sheetName val="Jan12"/>
      <sheetName val="Feb12"/>
      <sheetName val="Mar12"/>
    </sheetNames>
    <sheetDataSet>
      <sheetData sheetId="0">
        <row r="1">
          <cell r="J1">
            <v>0</v>
          </cell>
          <cell r="V1">
            <v>0</v>
          </cell>
          <cell r="X1">
            <v>0</v>
          </cell>
        </row>
      </sheetData>
      <sheetData sheetId="1">
        <row r="1">
          <cell r="J1">
            <v>0</v>
          </cell>
          <cell r="V1">
            <v>0</v>
          </cell>
          <cell r="X1">
            <v>0</v>
          </cell>
        </row>
      </sheetData>
      <sheetData sheetId="2">
        <row r="1">
          <cell r="J1">
            <v>0</v>
          </cell>
          <cell r="V1">
            <v>0</v>
          </cell>
          <cell r="X1">
            <v>0</v>
          </cell>
        </row>
      </sheetData>
      <sheetData sheetId="3">
        <row r="1">
          <cell r="J1">
            <v>0</v>
          </cell>
          <cell r="V1">
            <v>0</v>
          </cell>
          <cell r="X1">
            <v>0</v>
          </cell>
        </row>
      </sheetData>
      <sheetData sheetId="4">
        <row r="1">
          <cell r="J1">
            <v>0</v>
          </cell>
          <cell r="V1">
            <v>0</v>
          </cell>
          <cell r="X1">
            <v>0</v>
          </cell>
        </row>
      </sheetData>
      <sheetData sheetId="5">
        <row r="1">
          <cell r="J1">
            <v>0</v>
          </cell>
          <cell r="V1">
            <v>0</v>
          </cell>
          <cell r="X1">
            <v>0</v>
          </cell>
        </row>
      </sheetData>
      <sheetData sheetId="6">
        <row r="1">
          <cell r="J1">
            <v>0</v>
          </cell>
          <cell r="V1">
            <v>0</v>
          </cell>
          <cell r="X1">
            <v>0</v>
          </cell>
        </row>
      </sheetData>
      <sheetData sheetId="7">
        <row r="1">
          <cell r="J1">
            <v>0</v>
          </cell>
          <cell r="V1">
            <v>0</v>
          </cell>
          <cell r="X1">
            <v>0</v>
          </cell>
        </row>
      </sheetData>
      <sheetData sheetId="8">
        <row r="1">
          <cell r="J1">
            <v>0</v>
          </cell>
          <cell r="V1">
            <v>0</v>
          </cell>
          <cell r="X1">
            <v>0</v>
          </cell>
        </row>
      </sheetData>
      <sheetData sheetId="9">
        <row r="1">
          <cell r="J1">
            <v>0</v>
          </cell>
          <cell r="V1">
            <v>0</v>
          </cell>
          <cell r="X1">
            <v>0</v>
          </cell>
        </row>
      </sheetData>
      <sheetData sheetId="10">
        <row r="1">
          <cell r="J1">
            <v>0</v>
          </cell>
          <cell r="V1">
            <v>0</v>
          </cell>
          <cell r="X1">
            <v>0</v>
          </cell>
        </row>
      </sheetData>
      <sheetData sheetId="11">
        <row r="1">
          <cell r="J1">
            <v>0</v>
          </cell>
          <cell r="V1">
            <v>0</v>
          </cell>
          <cell r="X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1"/>
      <sheetName val="May11"/>
      <sheetName val="Jun11"/>
      <sheetName val="Jul11"/>
      <sheetName val="Aug11"/>
      <sheetName val="Sep11"/>
      <sheetName val="Oct11"/>
      <sheetName val="Nov11"/>
      <sheetName val="Dec11"/>
      <sheetName val="Jan12"/>
      <sheetName val="Feb12"/>
      <sheetName val="Mar12"/>
    </sheetNames>
    <sheetDataSet>
      <sheetData sheetId="0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2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3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4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5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6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7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8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9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0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1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56"/>
  <sheetViews>
    <sheetView workbookViewId="0">
      <selection activeCell="C5" sqref="C5:J5"/>
    </sheetView>
  </sheetViews>
  <sheetFormatPr defaultColWidth="9.109375" defaultRowHeight="11.4" x14ac:dyDescent="0.2"/>
  <cols>
    <col min="1" max="1" width="3.6640625" style="204" customWidth="1"/>
    <col min="2" max="2" width="0.88671875" style="204" customWidth="1"/>
    <col min="3" max="3" width="3.6640625" style="204" customWidth="1"/>
    <col min="4" max="4" width="4.6640625" style="204" customWidth="1"/>
    <col min="5" max="5" width="1.6640625" style="204" customWidth="1"/>
    <col min="6" max="6" width="10.6640625" style="204" customWidth="1"/>
    <col min="7" max="7" width="1.6640625" style="204" customWidth="1"/>
    <col min="8" max="9" width="2.5546875" style="204" customWidth="1"/>
    <col min="10" max="11" width="6.6640625" style="204" customWidth="1"/>
    <col min="12" max="12" width="3.6640625" style="204" customWidth="1"/>
    <col min="13" max="13" width="0.88671875" style="204" customWidth="1"/>
    <col min="14" max="15" width="3.6640625" style="204" customWidth="1"/>
    <col min="16" max="17" width="6.6640625" style="204" customWidth="1"/>
    <col min="18" max="18" width="1.6640625" style="204" customWidth="1"/>
    <col min="19" max="20" width="2.5546875" style="204" customWidth="1"/>
    <col min="21" max="21" width="2.6640625" style="204" customWidth="1"/>
    <col min="22" max="22" width="7.6640625" style="204" customWidth="1"/>
    <col min="23" max="23" width="4.6640625" style="204" customWidth="1"/>
    <col min="24" max="16384" width="9.109375" style="204"/>
  </cols>
  <sheetData>
    <row r="1" spans="1:23" ht="15.75" customHeight="1" x14ac:dyDescent="0.2">
      <c r="A1" s="369" t="s">
        <v>148</v>
      </c>
      <c r="B1" s="370"/>
      <c r="C1" s="370"/>
      <c r="D1" s="370"/>
      <c r="E1" s="370"/>
      <c r="F1" s="370"/>
      <c r="G1" s="370"/>
      <c r="H1" s="370"/>
      <c r="I1" s="370"/>
      <c r="J1" s="370"/>
      <c r="K1" s="370"/>
      <c r="L1" s="370"/>
      <c r="M1" s="370"/>
      <c r="N1" s="370"/>
      <c r="O1" s="370"/>
      <c r="P1" s="370"/>
      <c r="Q1" s="370"/>
      <c r="R1" s="370"/>
      <c r="S1" s="370"/>
      <c r="T1" s="370"/>
      <c r="U1" s="370"/>
      <c r="V1" s="370"/>
      <c r="W1" s="371"/>
    </row>
    <row r="2" spans="1:23" ht="6" customHeight="1" x14ac:dyDescent="0.2">
      <c r="A2" s="205"/>
      <c r="B2" s="206"/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7"/>
    </row>
    <row r="3" spans="1:23" x14ac:dyDescent="0.2">
      <c r="A3" s="208"/>
      <c r="B3" s="209"/>
      <c r="C3" s="210" t="s">
        <v>149</v>
      </c>
      <c r="D3" s="210"/>
      <c r="E3" s="210"/>
      <c r="F3" s="209"/>
      <c r="G3" s="209"/>
      <c r="H3" s="209"/>
      <c r="I3" s="209"/>
      <c r="J3" s="209"/>
      <c r="K3" s="209"/>
      <c r="L3" s="209"/>
      <c r="M3" s="209"/>
      <c r="N3" s="210" t="s">
        <v>150</v>
      </c>
      <c r="O3" s="210"/>
      <c r="P3" s="210"/>
      <c r="Q3" s="210"/>
      <c r="R3" s="210"/>
      <c r="S3" s="210"/>
      <c r="T3" s="210"/>
      <c r="U3" s="210"/>
      <c r="V3" s="210"/>
      <c r="W3" s="211"/>
    </row>
    <row r="4" spans="1:23" ht="8.1" customHeight="1" x14ac:dyDescent="0.2">
      <c r="A4" s="208"/>
      <c r="B4" s="209"/>
      <c r="C4" s="210"/>
      <c r="D4" s="210"/>
      <c r="E4" s="210"/>
      <c r="F4" s="209"/>
      <c r="G4" s="209"/>
      <c r="H4" s="209"/>
      <c r="I4" s="209"/>
      <c r="J4" s="209"/>
      <c r="K4" s="209"/>
      <c r="L4" s="209"/>
      <c r="M4" s="209"/>
      <c r="N4" s="210"/>
      <c r="O4" s="210"/>
      <c r="P4" s="210"/>
      <c r="Q4" s="210"/>
      <c r="R4" s="210"/>
      <c r="S4" s="210"/>
      <c r="T4" s="210"/>
      <c r="U4" s="210"/>
      <c r="V4" s="210"/>
      <c r="W4" s="211"/>
    </row>
    <row r="5" spans="1:23" ht="12" customHeight="1" x14ac:dyDescent="0.2">
      <c r="A5" s="208"/>
      <c r="B5" s="209"/>
      <c r="C5" s="361"/>
      <c r="D5" s="362"/>
      <c r="E5" s="362"/>
      <c r="F5" s="362"/>
      <c r="G5" s="362"/>
      <c r="H5" s="362"/>
      <c r="I5" s="362"/>
      <c r="J5" s="363"/>
      <c r="K5" s="212"/>
      <c r="L5" s="209"/>
      <c r="M5" s="209"/>
      <c r="N5" s="212"/>
      <c r="O5" s="361"/>
      <c r="P5" s="363"/>
      <c r="Q5" s="212"/>
      <c r="R5" s="361"/>
      <c r="S5" s="362"/>
      <c r="T5" s="372"/>
      <c r="U5" s="373"/>
      <c r="V5" s="212"/>
      <c r="W5" s="213"/>
    </row>
    <row r="6" spans="1:23" ht="9.9" customHeight="1" x14ac:dyDescent="0.2">
      <c r="A6" s="214"/>
      <c r="B6" s="209"/>
      <c r="C6" s="209"/>
      <c r="D6" s="209"/>
      <c r="E6" s="209"/>
      <c r="F6" s="209"/>
      <c r="G6" s="209"/>
      <c r="H6" s="209"/>
      <c r="I6" s="209"/>
      <c r="J6" s="209"/>
      <c r="K6" s="209"/>
      <c r="L6" s="209"/>
      <c r="M6" s="209"/>
      <c r="N6" s="210"/>
      <c r="O6" s="215"/>
      <c r="P6" s="215"/>
      <c r="Q6" s="210"/>
      <c r="R6" s="210"/>
      <c r="S6" s="210"/>
      <c r="T6" s="210"/>
      <c r="U6" s="210"/>
      <c r="V6" s="210"/>
      <c r="W6" s="216"/>
    </row>
    <row r="7" spans="1:23" ht="12" customHeight="1" x14ac:dyDescent="0.2">
      <c r="A7" s="214"/>
      <c r="B7" s="209"/>
      <c r="C7" s="361"/>
      <c r="D7" s="362"/>
      <c r="E7" s="362"/>
      <c r="F7" s="362"/>
      <c r="G7" s="362"/>
      <c r="H7" s="362"/>
      <c r="I7" s="362"/>
      <c r="J7" s="363"/>
      <c r="K7" s="209"/>
      <c r="L7" s="209"/>
      <c r="M7" s="209"/>
      <c r="N7" s="210"/>
      <c r="O7" s="215"/>
      <c r="P7" s="215"/>
      <c r="Q7" s="210"/>
      <c r="R7" s="210"/>
      <c r="S7" s="210"/>
      <c r="T7" s="210"/>
      <c r="U7" s="210"/>
      <c r="V7" s="210"/>
      <c r="W7" s="216"/>
    </row>
    <row r="8" spans="1:23" ht="6" customHeight="1" x14ac:dyDescent="0.2">
      <c r="A8" s="217"/>
      <c r="B8" s="218"/>
      <c r="C8" s="218"/>
      <c r="D8" s="218"/>
      <c r="E8" s="218"/>
      <c r="F8" s="218"/>
      <c r="G8" s="218"/>
      <c r="H8" s="218"/>
      <c r="I8" s="218"/>
      <c r="J8" s="218"/>
      <c r="K8" s="218"/>
      <c r="L8" s="218"/>
      <c r="M8" s="218"/>
      <c r="N8" s="218"/>
      <c r="O8" s="218"/>
      <c r="P8" s="218"/>
      <c r="Q8" s="218"/>
      <c r="R8" s="218"/>
      <c r="S8" s="218"/>
      <c r="T8" s="218"/>
      <c r="U8" s="218"/>
      <c r="V8" s="218"/>
      <c r="W8" s="219"/>
    </row>
    <row r="9" spans="1:23" s="220" customFormat="1" ht="24.9" customHeight="1" x14ac:dyDescent="0.2">
      <c r="A9" s="367" t="s">
        <v>18</v>
      </c>
      <c r="B9" s="367"/>
      <c r="C9" s="367"/>
      <c r="D9" s="367"/>
      <c r="E9" s="367"/>
      <c r="F9" s="367"/>
      <c r="G9" s="367"/>
      <c r="H9" s="367"/>
      <c r="I9" s="367"/>
      <c r="J9" s="367"/>
      <c r="K9" s="367"/>
      <c r="L9" s="367"/>
      <c r="M9" s="367"/>
      <c r="N9" s="367"/>
      <c r="O9" s="367"/>
      <c r="P9" s="367"/>
      <c r="Q9" s="367"/>
      <c r="R9" s="367"/>
      <c r="S9" s="367"/>
      <c r="T9" s="367"/>
      <c r="U9" s="367"/>
      <c r="V9" s="367"/>
      <c r="W9" s="368"/>
    </row>
    <row r="10" spans="1:23" ht="8.1" customHeight="1" x14ac:dyDescent="0.2">
      <c r="A10" s="221"/>
      <c r="B10" s="222"/>
      <c r="C10" s="222"/>
      <c r="D10" s="222"/>
      <c r="E10" s="222"/>
      <c r="F10" s="222"/>
      <c r="G10" s="222"/>
      <c r="H10" s="222"/>
      <c r="I10" s="222"/>
      <c r="J10" s="222"/>
      <c r="K10" s="222"/>
      <c r="L10" s="222"/>
      <c r="M10" s="222"/>
      <c r="N10" s="222"/>
      <c r="O10" s="222"/>
      <c r="P10" s="222"/>
      <c r="Q10" s="222"/>
      <c r="R10" s="222"/>
      <c r="S10" s="222"/>
      <c r="T10" s="222"/>
      <c r="U10" s="222"/>
      <c r="V10" s="222"/>
      <c r="W10" s="223"/>
    </row>
    <row r="11" spans="1:23" x14ac:dyDescent="0.2">
      <c r="A11" s="224">
        <v>1</v>
      </c>
      <c r="B11" s="209"/>
      <c r="C11" s="210" t="s">
        <v>151</v>
      </c>
      <c r="D11" s="210"/>
      <c r="E11" s="210"/>
      <c r="F11" s="209"/>
      <c r="G11" s="209"/>
      <c r="H11" s="209"/>
      <c r="I11" s="209"/>
      <c r="J11" s="209"/>
      <c r="K11" s="209"/>
      <c r="L11" s="224">
        <v>5</v>
      </c>
      <c r="M11" s="209"/>
      <c r="N11" s="210" t="s">
        <v>152</v>
      </c>
      <c r="O11" s="210"/>
      <c r="P11" s="210"/>
      <c r="Q11" s="210"/>
      <c r="R11" s="210"/>
      <c r="S11" s="210"/>
      <c r="T11" s="210"/>
      <c r="U11" s="210"/>
      <c r="V11" s="210"/>
      <c r="W11" s="216"/>
    </row>
    <row r="12" spans="1:23" ht="12" customHeight="1" x14ac:dyDescent="0.2">
      <c r="A12" s="214"/>
      <c r="B12" s="209"/>
      <c r="C12" s="361"/>
      <c r="D12" s="362"/>
      <c r="E12" s="362"/>
      <c r="F12" s="362"/>
      <c r="G12" s="362"/>
      <c r="H12" s="362"/>
      <c r="I12" s="362"/>
      <c r="J12" s="363"/>
      <c r="K12" s="209"/>
      <c r="L12" s="209"/>
      <c r="M12" s="209"/>
      <c r="N12" s="225" t="s">
        <v>153</v>
      </c>
      <c r="O12" s="210"/>
      <c r="P12" s="210"/>
      <c r="Q12" s="210"/>
      <c r="R12" s="210"/>
      <c r="S12" s="210"/>
      <c r="T12" s="210"/>
      <c r="U12" s="210"/>
      <c r="V12" s="210"/>
      <c r="W12" s="216"/>
    </row>
    <row r="13" spans="1:23" ht="9.9" customHeight="1" x14ac:dyDescent="0.2">
      <c r="A13" s="214"/>
      <c r="B13" s="209"/>
      <c r="C13" s="209"/>
      <c r="D13" s="209"/>
      <c r="E13" s="209"/>
      <c r="F13" s="209"/>
      <c r="G13" s="209"/>
      <c r="H13" s="209"/>
      <c r="I13" s="209"/>
      <c r="J13" s="209"/>
      <c r="K13" s="209"/>
      <c r="L13" s="209"/>
      <c r="M13" s="209"/>
      <c r="N13" s="210" t="s">
        <v>154</v>
      </c>
      <c r="O13" s="215"/>
      <c r="P13" s="215"/>
      <c r="Q13" s="210"/>
      <c r="R13" s="210"/>
      <c r="S13" s="210"/>
      <c r="T13" s="210"/>
      <c r="U13" s="210"/>
      <c r="V13" s="210"/>
      <c r="W13" s="216"/>
    </row>
    <row r="14" spans="1:23" ht="12" customHeight="1" x14ac:dyDescent="0.3">
      <c r="A14" s="214"/>
      <c r="B14" s="209"/>
      <c r="C14" s="361"/>
      <c r="D14" s="362"/>
      <c r="E14" s="362"/>
      <c r="F14" s="362"/>
      <c r="G14" s="362"/>
      <c r="H14" s="362"/>
      <c r="I14" s="362"/>
      <c r="J14" s="363"/>
      <c r="K14" s="209"/>
      <c r="L14" s="209"/>
      <c r="M14" s="209"/>
      <c r="N14" s="226"/>
      <c r="O14" s="209"/>
      <c r="P14" s="209"/>
      <c r="Q14" s="209"/>
      <c r="R14" s="209"/>
      <c r="S14" s="209"/>
      <c r="T14" s="209"/>
      <c r="U14" s="209"/>
      <c r="V14" s="209"/>
      <c r="W14" s="227"/>
    </row>
    <row r="15" spans="1:23" ht="8.1" customHeight="1" x14ac:dyDescent="0.2">
      <c r="A15" s="214"/>
      <c r="B15" s="209"/>
      <c r="C15" s="209"/>
      <c r="D15" s="209"/>
      <c r="E15" s="209"/>
      <c r="F15" s="209"/>
      <c r="G15" s="209"/>
      <c r="H15" s="209"/>
      <c r="I15" s="209"/>
      <c r="J15" s="209"/>
      <c r="K15" s="209"/>
      <c r="L15" s="209"/>
      <c r="M15" s="209"/>
      <c r="N15" s="209"/>
      <c r="O15" s="209"/>
      <c r="P15" s="209"/>
      <c r="Q15" s="209"/>
      <c r="R15" s="209"/>
      <c r="S15" s="209"/>
      <c r="T15" s="209"/>
      <c r="U15" s="209"/>
      <c r="V15" s="209"/>
      <c r="W15" s="227"/>
    </row>
    <row r="16" spans="1:23" ht="13.2" x14ac:dyDescent="0.25">
      <c r="A16" s="224">
        <v>2</v>
      </c>
      <c r="B16" s="209"/>
      <c r="C16" s="210" t="s">
        <v>155</v>
      </c>
      <c r="D16" s="210"/>
      <c r="E16" s="210"/>
      <c r="F16" s="209"/>
      <c r="G16" s="209"/>
      <c r="H16" s="209"/>
      <c r="I16" s="209"/>
      <c r="J16" s="209"/>
      <c r="K16" s="209"/>
      <c r="L16" s="224">
        <v>6</v>
      </c>
      <c r="M16" s="209"/>
      <c r="N16" s="210" t="s">
        <v>156</v>
      </c>
      <c r="O16" s="210"/>
      <c r="P16" s="210"/>
      <c r="Q16" s="210"/>
      <c r="R16" s="228"/>
      <c r="S16" s="364">
        <f>Admin!B4</f>
        <v>40639</v>
      </c>
      <c r="T16" s="365"/>
      <c r="U16" s="365"/>
      <c r="V16" s="365"/>
      <c r="W16" s="216"/>
    </row>
    <row r="17" spans="1:23" ht="15" customHeight="1" x14ac:dyDescent="0.2">
      <c r="A17" s="214"/>
      <c r="B17" s="209"/>
      <c r="C17" s="361"/>
      <c r="D17" s="362"/>
      <c r="E17" s="362"/>
      <c r="F17" s="362"/>
      <c r="G17" s="362"/>
      <c r="H17" s="362"/>
      <c r="I17" s="362"/>
      <c r="J17" s="363"/>
      <c r="K17" s="209"/>
      <c r="L17" s="209"/>
      <c r="M17" s="209"/>
      <c r="N17" s="210" t="s">
        <v>157</v>
      </c>
      <c r="O17" s="210"/>
      <c r="P17" s="210"/>
      <c r="Q17" s="210"/>
      <c r="R17" s="210"/>
      <c r="S17" s="210"/>
      <c r="T17" s="210"/>
      <c r="U17" s="210"/>
      <c r="V17" s="210"/>
      <c r="W17" s="216"/>
    </row>
    <row r="18" spans="1:23" ht="8.1" customHeight="1" x14ac:dyDescent="0.2">
      <c r="A18" s="214"/>
      <c r="B18" s="209"/>
      <c r="C18" s="209"/>
      <c r="D18" s="209"/>
      <c r="E18" s="209"/>
      <c r="F18" s="209"/>
      <c r="G18" s="209"/>
      <c r="H18" s="209"/>
      <c r="I18" s="209"/>
      <c r="J18" s="209"/>
      <c r="K18" s="209"/>
      <c r="L18" s="209"/>
      <c r="M18" s="209"/>
      <c r="N18" s="229"/>
      <c r="O18" s="229"/>
      <c r="P18" s="229"/>
      <c r="Q18" s="229"/>
      <c r="R18" s="209"/>
      <c r="S18" s="209"/>
      <c r="T18" s="209"/>
      <c r="U18" s="209"/>
      <c r="V18" s="209"/>
      <c r="W18" s="227"/>
    </row>
    <row r="19" spans="1:23" ht="13.8" x14ac:dyDescent="0.2">
      <c r="A19" s="214"/>
      <c r="B19" s="209"/>
      <c r="C19" s="361"/>
      <c r="D19" s="362"/>
      <c r="E19" s="362"/>
      <c r="F19" s="362"/>
      <c r="G19" s="362"/>
      <c r="H19" s="362"/>
      <c r="I19" s="362"/>
      <c r="J19" s="363"/>
      <c r="K19" s="209"/>
      <c r="L19" s="209"/>
      <c r="M19" s="209"/>
      <c r="N19" s="351"/>
      <c r="O19" s="352"/>
      <c r="P19" s="352"/>
      <c r="Q19" s="353"/>
      <c r="R19" s="209"/>
      <c r="S19" s="209"/>
      <c r="T19" s="209"/>
      <c r="U19" s="209"/>
      <c r="V19" s="209"/>
      <c r="W19" s="227"/>
    </row>
    <row r="20" spans="1:23" ht="8.1" customHeight="1" x14ac:dyDescent="0.2">
      <c r="A20" s="214"/>
      <c r="B20" s="209"/>
      <c r="C20" s="209"/>
      <c r="D20" s="209"/>
      <c r="E20" s="209"/>
      <c r="F20" s="209"/>
      <c r="G20" s="209"/>
      <c r="H20" s="209"/>
      <c r="I20" s="209"/>
      <c r="J20" s="209"/>
      <c r="K20" s="209"/>
      <c r="L20" s="209"/>
      <c r="M20" s="209"/>
      <c r="N20" s="209"/>
      <c r="O20" s="209"/>
      <c r="P20" s="209"/>
      <c r="Q20" s="209"/>
      <c r="R20" s="209"/>
      <c r="S20" s="209"/>
      <c r="T20" s="209"/>
      <c r="U20" s="209"/>
      <c r="V20" s="209"/>
      <c r="W20" s="227"/>
    </row>
    <row r="21" spans="1:23" ht="13.8" x14ac:dyDescent="0.25">
      <c r="A21" s="214"/>
      <c r="B21" s="209"/>
      <c r="C21" s="361"/>
      <c r="D21" s="362"/>
      <c r="E21" s="362"/>
      <c r="F21" s="362"/>
      <c r="G21" s="362"/>
      <c r="H21" s="362"/>
      <c r="I21" s="362"/>
      <c r="J21" s="363"/>
      <c r="K21" s="209"/>
      <c r="L21" s="224">
        <v>7</v>
      </c>
      <c r="M21" s="209"/>
      <c r="N21" s="210" t="s">
        <v>158</v>
      </c>
      <c r="O21" s="210"/>
      <c r="P21" s="210"/>
      <c r="Q21" s="210"/>
      <c r="R21" s="228"/>
      <c r="S21" s="364">
        <f>Admin!B17</f>
        <v>41004</v>
      </c>
      <c r="T21" s="365"/>
      <c r="U21" s="365"/>
      <c r="V21" s="365"/>
      <c r="W21" s="216"/>
    </row>
    <row r="22" spans="1:23" ht="8.1" customHeight="1" x14ac:dyDescent="0.2">
      <c r="A22" s="214"/>
      <c r="B22" s="209"/>
      <c r="C22" s="209"/>
      <c r="D22" s="209"/>
      <c r="E22" s="209"/>
      <c r="F22" s="209"/>
      <c r="G22" s="209"/>
      <c r="H22" s="209"/>
      <c r="I22" s="209"/>
      <c r="J22" s="209"/>
      <c r="K22" s="209"/>
      <c r="L22" s="209"/>
      <c r="M22" s="209"/>
      <c r="N22" s="366" t="s">
        <v>159</v>
      </c>
      <c r="O22" s="366"/>
      <c r="P22" s="366"/>
      <c r="Q22" s="366"/>
      <c r="R22" s="366"/>
      <c r="S22" s="366"/>
      <c r="T22" s="366"/>
      <c r="U22" s="366"/>
      <c r="V22" s="366"/>
      <c r="W22" s="230"/>
    </row>
    <row r="23" spans="1:23" x14ac:dyDescent="0.2">
      <c r="A23" s="224">
        <v>3</v>
      </c>
      <c r="B23" s="209"/>
      <c r="C23" s="210" t="s">
        <v>160</v>
      </c>
      <c r="D23" s="210"/>
      <c r="E23" s="210"/>
      <c r="F23" s="209"/>
      <c r="G23" s="209"/>
      <c r="H23" s="209"/>
      <c r="I23" s="209"/>
      <c r="J23" s="209"/>
      <c r="K23" s="209"/>
      <c r="L23" s="209"/>
      <c r="M23" s="209"/>
      <c r="N23" s="366"/>
      <c r="O23" s="366"/>
      <c r="P23" s="366"/>
      <c r="Q23" s="366"/>
      <c r="R23" s="366"/>
      <c r="S23" s="366"/>
      <c r="T23" s="366"/>
      <c r="U23" s="366"/>
      <c r="V23" s="366"/>
      <c r="W23" s="230"/>
    </row>
    <row r="24" spans="1:23" ht="13.8" x14ac:dyDescent="0.2">
      <c r="A24" s="214"/>
      <c r="B24" s="209"/>
      <c r="C24" s="231" t="s">
        <v>161</v>
      </c>
      <c r="D24" s="232"/>
      <c r="E24" s="232"/>
      <c r="F24" s="209"/>
      <c r="G24" s="209"/>
      <c r="H24" s="209"/>
      <c r="I24" s="209"/>
      <c r="J24" s="209"/>
      <c r="K24" s="209"/>
      <c r="L24" s="209"/>
      <c r="M24" s="209"/>
      <c r="N24" s="351"/>
      <c r="O24" s="352"/>
      <c r="P24" s="352"/>
      <c r="Q24" s="353"/>
      <c r="R24" s="209"/>
      <c r="S24" s="209"/>
      <c r="T24" s="209"/>
      <c r="U24" s="209"/>
      <c r="V24" s="209"/>
      <c r="W24" s="227"/>
    </row>
    <row r="25" spans="1:23" ht="13.8" x14ac:dyDescent="0.2">
      <c r="A25" s="214"/>
      <c r="B25" s="209"/>
      <c r="C25" s="361"/>
      <c r="D25" s="362"/>
      <c r="E25" s="362"/>
      <c r="F25" s="362"/>
      <c r="G25" s="362"/>
      <c r="H25" s="362"/>
      <c r="I25" s="362"/>
      <c r="J25" s="363"/>
      <c r="K25" s="209"/>
      <c r="L25" s="224">
        <v>8</v>
      </c>
      <c r="M25" s="209"/>
      <c r="N25" s="210" t="s">
        <v>162</v>
      </c>
      <c r="O25" s="210"/>
      <c r="P25" s="210"/>
      <c r="Q25" s="210"/>
      <c r="R25" s="210"/>
      <c r="S25" s="210"/>
      <c r="T25" s="210"/>
      <c r="U25" s="210"/>
      <c r="V25" s="210"/>
      <c r="W25" s="216"/>
    </row>
    <row r="26" spans="1:23" s="234" customFormat="1" ht="12" customHeight="1" x14ac:dyDescent="0.25">
      <c r="A26" s="233"/>
      <c r="B26" s="229"/>
      <c r="C26" s="229"/>
      <c r="D26" s="229"/>
      <c r="E26" s="229"/>
      <c r="F26" s="229"/>
      <c r="G26" s="229"/>
      <c r="H26" s="229"/>
      <c r="I26" s="229"/>
      <c r="J26" s="229"/>
      <c r="K26" s="229"/>
      <c r="L26" s="229"/>
      <c r="M26" s="229"/>
      <c r="N26" s="231" t="s">
        <v>163</v>
      </c>
      <c r="O26" s="225"/>
      <c r="P26" s="225"/>
      <c r="Q26" s="225"/>
      <c r="R26" s="225"/>
      <c r="S26" s="225"/>
      <c r="T26" s="225"/>
      <c r="U26" s="225"/>
      <c r="V26" s="225"/>
      <c r="W26" s="230"/>
    </row>
    <row r="27" spans="1:23" ht="13.8" x14ac:dyDescent="0.2">
      <c r="A27" s="214"/>
      <c r="B27" s="209"/>
      <c r="C27" s="361"/>
      <c r="D27" s="362"/>
      <c r="E27" s="362"/>
      <c r="F27" s="362"/>
      <c r="G27" s="362"/>
      <c r="H27" s="362"/>
      <c r="I27" s="362"/>
      <c r="J27" s="363"/>
      <c r="K27" s="209"/>
      <c r="L27" s="209"/>
      <c r="M27" s="209"/>
      <c r="N27" s="351"/>
      <c r="O27" s="352"/>
      <c r="P27" s="352"/>
      <c r="Q27" s="353"/>
      <c r="R27" s="209"/>
      <c r="S27" s="209"/>
      <c r="T27" s="209"/>
      <c r="U27" s="209"/>
      <c r="V27" s="209"/>
      <c r="W27" s="227"/>
    </row>
    <row r="28" spans="1:23" ht="8.1" customHeight="1" x14ac:dyDescent="0.2">
      <c r="A28" s="214"/>
      <c r="B28" s="209"/>
      <c r="C28" s="209"/>
      <c r="D28" s="209"/>
      <c r="E28" s="209"/>
      <c r="F28" s="209"/>
      <c r="G28" s="209"/>
      <c r="H28" s="209"/>
      <c r="I28" s="209"/>
      <c r="J28" s="209"/>
      <c r="K28" s="209"/>
      <c r="L28" s="209"/>
      <c r="M28" s="209"/>
      <c r="N28" s="209"/>
      <c r="O28" s="209"/>
      <c r="P28" s="209"/>
      <c r="Q28" s="209"/>
      <c r="R28" s="209"/>
      <c r="S28" s="209"/>
      <c r="T28" s="209"/>
      <c r="U28" s="209"/>
      <c r="V28" s="209"/>
      <c r="W28" s="227"/>
    </row>
    <row r="29" spans="1:23" x14ac:dyDescent="0.2">
      <c r="A29" s="224">
        <v>4</v>
      </c>
      <c r="B29" s="209"/>
      <c r="C29" s="225" t="s">
        <v>164</v>
      </c>
      <c r="D29" s="210"/>
      <c r="E29" s="210"/>
      <c r="F29" s="209"/>
      <c r="G29" s="209"/>
      <c r="H29" s="209"/>
      <c r="I29" s="209"/>
      <c r="J29" s="209"/>
      <c r="K29" s="209"/>
      <c r="L29" s="224">
        <v>9</v>
      </c>
      <c r="M29" s="209"/>
      <c r="N29" s="210" t="s">
        <v>165</v>
      </c>
      <c r="O29" s="210"/>
      <c r="P29" s="210"/>
      <c r="Q29" s="210"/>
      <c r="R29" s="210"/>
      <c r="S29" s="210"/>
      <c r="T29" s="210"/>
      <c r="U29" s="210"/>
      <c r="V29" s="210"/>
      <c r="W29" s="216"/>
    </row>
    <row r="30" spans="1:23" ht="13.8" x14ac:dyDescent="0.25">
      <c r="A30" s="214"/>
      <c r="B30" s="209"/>
      <c r="C30" s="346"/>
      <c r="D30" s="347"/>
      <c r="E30" s="209"/>
      <c r="F30" s="235"/>
      <c r="G30" s="209"/>
      <c r="H30" s="209"/>
      <c r="I30" s="209"/>
      <c r="J30" s="209"/>
      <c r="K30" s="209"/>
      <c r="L30" s="209"/>
      <c r="M30" s="209"/>
      <c r="N30" s="210" t="s">
        <v>166</v>
      </c>
      <c r="O30" s="210"/>
      <c r="P30" s="210"/>
      <c r="Q30" s="210"/>
      <c r="R30" s="210"/>
      <c r="S30" s="210"/>
      <c r="T30" s="210"/>
      <c r="U30" s="210"/>
      <c r="V30" s="210"/>
      <c r="W30" s="216"/>
    </row>
    <row r="31" spans="1:23" x14ac:dyDescent="0.2">
      <c r="A31" s="214"/>
      <c r="B31" s="209"/>
      <c r="C31" s="209"/>
      <c r="D31" s="209"/>
      <c r="E31" s="209"/>
      <c r="F31" s="209"/>
      <c r="G31" s="209"/>
      <c r="H31" s="209"/>
      <c r="I31" s="209"/>
      <c r="J31" s="209"/>
      <c r="K31" s="209"/>
      <c r="L31" s="209"/>
      <c r="M31" s="209"/>
      <c r="N31" s="232" t="s">
        <v>167</v>
      </c>
      <c r="O31" s="232"/>
      <c r="P31" s="210"/>
      <c r="Q31" s="210"/>
      <c r="R31" s="210"/>
      <c r="S31" s="210"/>
      <c r="T31" s="210"/>
      <c r="U31" s="210"/>
      <c r="V31" s="210"/>
      <c r="W31" s="216"/>
    </row>
    <row r="32" spans="1:23" ht="15" customHeight="1" x14ac:dyDescent="0.2">
      <c r="A32" s="214"/>
      <c r="B32" s="209"/>
      <c r="C32" s="209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351">
        <f>Admin!B17</f>
        <v>41004</v>
      </c>
      <c r="O32" s="352"/>
      <c r="P32" s="352"/>
      <c r="Q32" s="353"/>
      <c r="R32" s="209"/>
      <c r="S32" s="209"/>
      <c r="T32" s="209"/>
      <c r="U32" s="209"/>
      <c r="V32" s="209"/>
      <c r="W32" s="227"/>
    </row>
    <row r="33" spans="1:23" ht="8.1" customHeight="1" x14ac:dyDescent="0.2">
      <c r="A33" s="236"/>
      <c r="B33" s="237"/>
      <c r="C33" s="237"/>
      <c r="D33" s="237"/>
      <c r="E33" s="237"/>
      <c r="F33" s="237"/>
      <c r="G33" s="237"/>
      <c r="H33" s="237"/>
      <c r="I33" s="237"/>
      <c r="J33" s="237"/>
      <c r="K33" s="237"/>
      <c r="L33" s="237"/>
      <c r="M33" s="237"/>
      <c r="N33" s="237"/>
      <c r="O33" s="237"/>
      <c r="P33" s="237"/>
      <c r="Q33" s="237"/>
      <c r="R33" s="237"/>
      <c r="S33" s="237"/>
      <c r="T33" s="237"/>
      <c r="U33" s="237"/>
      <c r="V33" s="237"/>
      <c r="W33" s="238"/>
    </row>
    <row r="34" spans="1:23" ht="24.9" customHeight="1" x14ac:dyDescent="0.2">
      <c r="A34" s="354" t="s">
        <v>168</v>
      </c>
      <c r="B34" s="354"/>
      <c r="C34" s="354"/>
      <c r="D34" s="354"/>
      <c r="E34" s="354"/>
      <c r="F34" s="354"/>
      <c r="G34" s="354"/>
      <c r="H34" s="354"/>
      <c r="I34" s="354"/>
      <c r="J34" s="354"/>
      <c r="K34" s="354"/>
      <c r="L34" s="354"/>
      <c r="M34" s="354"/>
      <c r="N34" s="354"/>
      <c r="O34" s="354"/>
      <c r="P34" s="354"/>
      <c r="Q34" s="354"/>
      <c r="R34" s="354"/>
      <c r="S34" s="354"/>
      <c r="T34" s="354"/>
      <c r="U34" s="354"/>
      <c r="V34" s="354"/>
      <c r="W34" s="355"/>
    </row>
    <row r="35" spans="1:23" ht="6" customHeight="1" x14ac:dyDescent="0.2">
      <c r="A35" s="221"/>
      <c r="B35" s="222"/>
      <c r="C35" s="222"/>
      <c r="D35" s="222"/>
      <c r="E35" s="222"/>
      <c r="F35" s="222"/>
      <c r="G35" s="222"/>
      <c r="H35" s="222"/>
      <c r="I35" s="222"/>
      <c r="J35" s="222"/>
      <c r="K35" s="222"/>
      <c r="L35" s="222"/>
      <c r="M35" s="222"/>
      <c r="N35" s="222"/>
      <c r="O35" s="222"/>
      <c r="P35" s="222"/>
      <c r="Q35" s="222"/>
      <c r="R35" s="222"/>
      <c r="S35" s="222"/>
      <c r="T35" s="222"/>
      <c r="U35" s="222"/>
      <c r="V35" s="222"/>
      <c r="W35" s="223"/>
    </row>
    <row r="36" spans="1:23" x14ac:dyDescent="0.2">
      <c r="A36" s="224">
        <v>10</v>
      </c>
      <c r="B36" s="209"/>
      <c r="C36" s="210" t="s">
        <v>169</v>
      </c>
      <c r="D36" s="210"/>
      <c r="E36" s="210"/>
      <c r="F36" s="210"/>
      <c r="G36" s="210"/>
      <c r="H36" s="210"/>
      <c r="I36" s="210"/>
      <c r="J36" s="210"/>
      <c r="K36" s="210"/>
      <c r="L36" s="224">
        <v>12</v>
      </c>
      <c r="M36" s="209"/>
      <c r="N36" s="210" t="s">
        <v>170</v>
      </c>
      <c r="O36" s="210"/>
      <c r="P36" s="210"/>
      <c r="Q36" s="210"/>
      <c r="R36" s="210"/>
      <c r="S36" s="210"/>
      <c r="T36" s="210"/>
      <c r="U36" s="210"/>
      <c r="V36" s="210"/>
      <c r="W36" s="216"/>
    </row>
    <row r="37" spans="1:23" x14ac:dyDescent="0.2">
      <c r="A37" s="214"/>
      <c r="B37" s="209"/>
      <c r="C37" s="210" t="s">
        <v>171</v>
      </c>
      <c r="D37" s="210"/>
      <c r="E37" s="210"/>
      <c r="F37" s="210"/>
      <c r="G37" s="210"/>
      <c r="H37" s="210"/>
      <c r="I37" s="210"/>
      <c r="J37" s="210"/>
      <c r="K37" s="210"/>
      <c r="L37" s="209"/>
      <c r="M37" s="209"/>
      <c r="N37" s="210" t="s">
        <v>172</v>
      </c>
      <c r="O37" s="210"/>
      <c r="P37" s="210"/>
      <c r="Q37" s="210"/>
      <c r="R37" s="210"/>
      <c r="S37" s="210"/>
      <c r="T37" s="210"/>
      <c r="U37" s="210"/>
      <c r="V37" s="210"/>
      <c r="W37" s="216"/>
    </row>
    <row r="38" spans="1:23" ht="8.1" customHeight="1" x14ac:dyDescent="0.2">
      <c r="A38" s="214"/>
      <c r="B38" s="209"/>
      <c r="C38" s="209"/>
      <c r="D38" s="209"/>
      <c r="E38" s="209"/>
      <c r="F38" s="209"/>
      <c r="G38" s="209"/>
      <c r="H38" s="209"/>
      <c r="I38" s="209"/>
      <c r="J38" s="209"/>
      <c r="K38" s="209"/>
      <c r="L38" s="209"/>
      <c r="M38" s="209"/>
      <c r="N38" s="209"/>
      <c r="O38" s="209"/>
      <c r="P38" s="209"/>
      <c r="Q38" s="209"/>
      <c r="R38" s="209"/>
      <c r="S38" s="209"/>
      <c r="T38" s="209"/>
      <c r="U38" s="209"/>
      <c r="V38" s="209"/>
      <c r="W38" s="227"/>
    </row>
    <row r="39" spans="1:23" ht="17.399999999999999" x14ac:dyDescent="0.3">
      <c r="A39" s="214"/>
      <c r="B39" s="209"/>
      <c r="C39" s="226"/>
      <c r="D39" s="209"/>
      <c r="E39" s="209"/>
      <c r="F39" s="209"/>
      <c r="G39" s="209"/>
      <c r="H39" s="209"/>
      <c r="I39" s="209"/>
      <c r="J39" s="209"/>
      <c r="K39" s="209"/>
      <c r="L39" s="209"/>
      <c r="M39" s="209"/>
      <c r="N39" s="226"/>
      <c r="O39" s="209"/>
      <c r="P39" s="209"/>
      <c r="Q39" s="209"/>
      <c r="R39" s="209"/>
      <c r="S39" s="209"/>
      <c r="T39" s="209"/>
      <c r="U39" s="209"/>
      <c r="V39" s="209"/>
      <c r="W39" s="227"/>
    </row>
    <row r="40" spans="1:23" ht="8.1" customHeight="1" x14ac:dyDescent="0.2">
      <c r="A40" s="214"/>
      <c r="B40" s="209"/>
      <c r="C40" s="209"/>
      <c r="D40" s="209"/>
      <c r="E40" s="209"/>
      <c r="F40" s="209"/>
      <c r="G40" s="209"/>
      <c r="H40" s="209"/>
      <c r="I40" s="209"/>
      <c r="J40" s="209"/>
      <c r="K40" s="209"/>
      <c r="L40" s="209"/>
      <c r="M40" s="209"/>
      <c r="N40" s="209"/>
      <c r="O40" s="209"/>
      <c r="P40" s="209"/>
      <c r="Q40" s="209"/>
      <c r="R40" s="209"/>
      <c r="S40" s="209"/>
      <c r="T40" s="209"/>
      <c r="U40" s="209"/>
      <c r="V40" s="209"/>
      <c r="W40" s="227"/>
    </row>
    <row r="41" spans="1:23" x14ac:dyDescent="0.2">
      <c r="A41" s="224">
        <v>11</v>
      </c>
      <c r="B41" s="209"/>
      <c r="C41" s="210" t="s">
        <v>173</v>
      </c>
      <c r="D41" s="210"/>
      <c r="E41" s="210"/>
      <c r="F41" s="210"/>
      <c r="G41" s="210"/>
      <c r="H41" s="210"/>
      <c r="I41" s="210"/>
      <c r="J41" s="210"/>
      <c r="K41" s="210"/>
      <c r="L41" s="224">
        <v>13</v>
      </c>
      <c r="M41" s="209"/>
      <c r="N41" s="210" t="str">
        <f>"If you have provided the information about your " &amp; Admin!G2</f>
        <v>If you have provided the information about your 2011-12</v>
      </c>
      <c r="O41" s="210"/>
      <c r="P41" s="210"/>
      <c r="Q41" s="210"/>
      <c r="R41" s="210"/>
      <c r="S41" s="210"/>
      <c r="T41" s="210"/>
      <c r="U41" s="210"/>
      <c r="V41" s="210"/>
      <c r="W41" s="216"/>
    </row>
    <row r="42" spans="1:23" x14ac:dyDescent="0.2">
      <c r="A42" s="214"/>
      <c r="B42" s="209"/>
      <c r="C42" s="210" t="s">
        <v>175</v>
      </c>
      <c r="D42" s="210"/>
      <c r="E42" s="210"/>
      <c r="F42" s="210"/>
      <c r="G42" s="210"/>
      <c r="H42" s="210"/>
      <c r="I42" s="210"/>
      <c r="J42" s="210"/>
      <c r="K42" s="210"/>
      <c r="L42" s="209"/>
      <c r="M42" s="209"/>
      <c r="N42" s="210" t="s">
        <v>176</v>
      </c>
      <c r="O42" s="210"/>
      <c r="P42" s="210"/>
      <c r="Q42" s="210"/>
      <c r="R42" s="210"/>
      <c r="S42" s="210"/>
      <c r="T42" s="210"/>
      <c r="U42" s="210"/>
      <c r="V42" s="210"/>
      <c r="W42" s="216"/>
    </row>
    <row r="43" spans="1:23" x14ac:dyDescent="0.2">
      <c r="A43" s="214"/>
      <c r="B43" s="209"/>
      <c r="C43" s="228"/>
      <c r="D43" s="209"/>
      <c r="E43" s="209"/>
      <c r="F43" s="209"/>
      <c r="G43" s="209"/>
      <c r="H43" s="209"/>
      <c r="I43" s="209"/>
      <c r="J43" s="209"/>
      <c r="K43" s="209"/>
      <c r="L43" s="209"/>
      <c r="M43" s="209"/>
      <c r="N43" s="210" t="s">
        <v>172</v>
      </c>
      <c r="O43" s="210"/>
      <c r="P43" s="210"/>
      <c r="Q43" s="210"/>
      <c r="R43" s="210"/>
      <c r="S43" s="210"/>
      <c r="T43" s="210"/>
      <c r="U43" s="210"/>
      <c r="V43" s="210"/>
      <c r="W43" s="216"/>
    </row>
    <row r="44" spans="1:23" ht="8.1" customHeight="1" x14ac:dyDescent="0.2">
      <c r="A44" s="214"/>
      <c r="B44" s="209"/>
      <c r="C44" s="209"/>
      <c r="D44" s="209"/>
      <c r="E44" s="209"/>
      <c r="F44" s="209"/>
      <c r="G44" s="209"/>
      <c r="H44" s="209"/>
      <c r="I44" s="209"/>
      <c r="J44" s="209"/>
      <c r="K44" s="209"/>
      <c r="L44" s="209"/>
      <c r="M44" s="209"/>
      <c r="N44" s="209"/>
      <c r="O44" s="209"/>
      <c r="P44" s="209"/>
      <c r="Q44" s="209"/>
      <c r="R44" s="209"/>
      <c r="S44" s="209"/>
      <c r="T44" s="209"/>
      <c r="U44" s="209"/>
      <c r="V44" s="209"/>
      <c r="W44" s="227"/>
    </row>
    <row r="45" spans="1:23" ht="17.399999999999999" x14ac:dyDescent="0.3">
      <c r="A45" s="214"/>
      <c r="B45" s="209"/>
      <c r="C45" s="226"/>
      <c r="D45" s="209"/>
      <c r="E45" s="209"/>
      <c r="F45" s="209"/>
      <c r="G45" s="209"/>
      <c r="H45" s="209"/>
      <c r="I45" s="209"/>
      <c r="J45" s="209"/>
      <c r="K45" s="209"/>
      <c r="L45" s="209"/>
      <c r="M45" s="209"/>
      <c r="N45" s="226"/>
      <c r="O45" s="209"/>
      <c r="P45" s="209"/>
      <c r="Q45" s="209"/>
      <c r="R45" s="209"/>
      <c r="S45" s="209"/>
      <c r="T45" s="209"/>
      <c r="U45" s="209"/>
      <c r="V45" s="209"/>
      <c r="W45" s="227"/>
    </row>
    <row r="46" spans="1:23" ht="8.1" customHeight="1" x14ac:dyDescent="0.2">
      <c r="A46" s="236"/>
      <c r="B46" s="237"/>
      <c r="C46" s="237"/>
      <c r="D46" s="237"/>
      <c r="E46" s="237"/>
      <c r="F46" s="237"/>
      <c r="G46" s="237"/>
      <c r="H46" s="237"/>
      <c r="I46" s="237"/>
      <c r="J46" s="237"/>
      <c r="K46" s="237"/>
      <c r="L46" s="237"/>
      <c r="M46" s="237"/>
      <c r="N46" s="237"/>
      <c r="O46" s="237"/>
      <c r="P46" s="237"/>
      <c r="Q46" s="237"/>
      <c r="R46" s="237"/>
      <c r="S46" s="237"/>
      <c r="T46" s="237"/>
      <c r="U46" s="237"/>
      <c r="V46" s="237"/>
      <c r="W46" s="238"/>
    </row>
    <row r="47" spans="1:23" ht="12" customHeight="1" x14ac:dyDescent="0.2">
      <c r="A47" s="214"/>
      <c r="B47" s="209"/>
      <c r="C47" s="209"/>
      <c r="D47" s="209"/>
      <c r="E47" s="209"/>
      <c r="F47" s="209"/>
      <c r="G47" s="209"/>
      <c r="H47" s="209"/>
      <c r="I47" s="209"/>
      <c r="J47" s="209"/>
      <c r="K47" s="209"/>
      <c r="L47" s="212"/>
      <c r="M47" s="212"/>
      <c r="N47" s="231"/>
      <c r="O47" s="229"/>
      <c r="P47" s="229"/>
      <c r="Q47" s="229"/>
      <c r="R47" s="212"/>
      <c r="S47" s="212"/>
      <c r="T47" s="209"/>
      <c r="U47" s="209"/>
      <c r="V47" s="209"/>
      <c r="W47" s="227"/>
    </row>
    <row r="48" spans="1:23" x14ac:dyDescent="0.2">
      <c r="A48" s="224">
        <v>26</v>
      </c>
      <c r="B48" s="209"/>
      <c r="C48" s="239" t="s">
        <v>177</v>
      </c>
      <c r="D48" s="209"/>
      <c r="E48" s="209"/>
      <c r="F48" s="209"/>
      <c r="G48" s="209"/>
      <c r="H48" s="209"/>
      <c r="I48" s="209"/>
      <c r="J48" s="209"/>
      <c r="K48" s="209"/>
      <c r="L48" s="224">
        <v>24</v>
      </c>
      <c r="M48" s="209"/>
      <c r="N48" s="239" t="s">
        <v>178</v>
      </c>
      <c r="O48" s="210"/>
      <c r="P48" s="210"/>
      <c r="Q48" s="210"/>
      <c r="R48" s="210"/>
      <c r="S48" s="210"/>
      <c r="T48" s="210"/>
      <c r="U48" s="210"/>
      <c r="V48" s="210"/>
      <c r="W48" s="227"/>
    </row>
    <row r="49" spans="1:23" ht="12" customHeight="1" x14ac:dyDescent="0.2">
      <c r="A49" s="210"/>
      <c r="B49" s="209"/>
      <c r="C49" s="209"/>
      <c r="D49" s="209"/>
      <c r="E49" s="209"/>
      <c r="F49" s="209"/>
      <c r="G49" s="209"/>
      <c r="H49" s="209"/>
      <c r="I49" s="209"/>
      <c r="J49" s="209"/>
      <c r="K49" s="209"/>
      <c r="L49" s="210"/>
      <c r="M49" s="209"/>
      <c r="N49" s="232" t="s">
        <v>179</v>
      </c>
      <c r="O49" s="210"/>
      <c r="P49" s="210"/>
      <c r="Q49" s="210"/>
      <c r="R49" s="210"/>
      <c r="S49" s="210"/>
      <c r="T49" s="210"/>
      <c r="U49" s="210"/>
      <c r="V49" s="210"/>
      <c r="W49" s="227"/>
    </row>
    <row r="50" spans="1:23" ht="15" customHeight="1" x14ac:dyDescent="0.2">
      <c r="A50" s="209"/>
      <c r="B50" s="209"/>
      <c r="C50" s="240" t="s">
        <v>53</v>
      </c>
      <c r="D50" s="356">
        <v>0</v>
      </c>
      <c r="E50" s="357"/>
      <c r="F50" s="358"/>
      <c r="G50" s="241" t="s">
        <v>180</v>
      </c>
      <c r="H50" s="242">
        <v>0</v>
      </c>
      <c r="I50" s="242">
        <v>0</v>
      </c>
      <c r="J50" s="209"/>
      <c r="K50" s="209"/>
      <c r="L50" s="210"/>
      <c r="M50" s="209"/>
      <c r="N50" s="240" t="s">
        <v>53</v>
      </c>
      <c r="O50" s="356"/>
      <c r="P50" s="359"/>
      <c r="Q50" s="360"/>
      <c r="R50" s="241" t="s">
        <v>180</v>
      </c>
      <c r="S50" s="242">
        <v>0</v>
      </c>
      <c r="T50" s="242">
        <v>0</v>
      </c>
      <c r="U50" s="210"/>
      <c r="V50" s="210"/>
      <c r="W50" s="227"/>
    </row>
    <row r="51" spans="1:23" ht="8.1" customHeight="1" x14ac:dyDescent="0.2">
      <c r="A51" s="209"/>
      <c r="B51" s="209"/>
      <c r="C51" s="243"/>
      <c r="D51" s="244"/>
      <c r="E51" s="244"/>
      <c r="F51" s="244"/>
      <c r="G51" s="241"/>
      <c r="H51" s="245"/>
      <c r="I51" s="245"/>
      <c r="J51" s="209"/>
      <c r="K51" s="209"/>
      <c r="L51" s="209"/>
      <c r="M51" s="209"/>
      <c r="N51" s="228"/>
      <c r="O51" s="228"/>
      <c r="P51" s="228"/>
      <c r="Q51" s="228"/>
      <c r="R51" s="228"/>
      <c r="S51" s="228"/>
      <c r="T51" s="228"/>
      <c r="U51" s="209"/>
      <c r="V51" s="209"/>
      <c r="W51" s="227"/>
    </row>
    <row r="52" spans="1:23" s="234" customFormat="1" ht="12" customHeight="1" x14ac:dyDescent="0.25">
      <c r="A52" s="229"/>
      <c r="B52" s="229"/>
      <c r="C52" s="225" t="s">
        <v>181</v>
      </c>
      <c r="D52" s="244"/>
      <c r="E52" s="244"/>
      <c r="F52" s="244"/>
      <c r="G52" s="241"/>
      <c r="H52" s="245"/>
      <c r="I52" s="245"/>
      <c r="J52" s="229"/>
      <c r="K52" s="229"/>
      <c r="L52" s="229"/>
      <c r="M52" s="229"/>
      <c r="N52" s="225" t="s">
        <v>182</v>
      </c>
      <c r="O52" s="229"/>
      <c r="P52" s="229"/>
      <c r="Q52" s="229"/>
      <c r="R52" s="229"/>
      <c r="S52" s="229"/>
      <c r="T52" s="229"/>
      <c r="U52" s="229"/>
      <c r="V52" s="229"/>
      <c r="W52" s="246"/>
    </row>
    <row r="53" spans="1:23" s="234" customFormat="1" ht="12" customHeight="1" x14ac:dyDescent="0.25">
      <c r="A53" s="229"/>
      <c r="B53" s="229"/>
      <c r="C53" s="247" t="s">
        <v>183</v>
      </c>
      <c r="D53" s="244"/>
      <c r="E53" s="244"/>
      <c r="F53" s="244"/>
      <c r="G53" s="241"/>
      <c r="H53" s="245"/>
      <c r="I53" s="245"/>
      <c r="J53" s="229"/>
      <c r="K53" s="229"/>
      <c r="L53" s="229"/>
      <c r="M53" s="229"/>
      <c r="N53" s="247" t="s">
        <v>183</v>
      </c>
      <c r="O53" s="244"/>
      <c r="P53" s="244"/>
      <c r="Q53" s="244"/>
      <c r="R53" s="241"/>
      <c r="S53" s="245"/>
      <c r="T53" s="245"/>
      <c r="U53" s="229"/>
      <c r="V53" s="229"/>
      <c r="W53" s="246"/>
    </row>
    <row r="54" spans="1:23" ht="3.9" customHeight="1" x14ac:dyDescent="0.2">
      <c r="A54" s="214"/>
      <c r="B54" s="209"/>
      <c r="C54" s="209"/>
      <c r="D54" s="209"/>
      <c r="E54" s="209"/>
      <c r="F54" s="209"/>
      <c r="G54" s="209"/>
      <c r="H54" s="209"/>
      <c r="I54" s="209"/>
      <c r="J54" s="209"/>
      <c r="K54" s="209"/>
      <c r="L54" s="209"/>
      <c r="M54" s="209"/>
      <c r="N54" s="229"/>
      <c r="O54" s="229"/>
      <c r="P54" s="229"/>
      <c r="Q54" s="229"/>
      <c r="R54" s="209"/>
      <c r="S54" s="209"/>
      <c r="T54" s="209"/>
      <c r="U54" s="209"/>
      <c r="V54" s="209"/>
      <c r="W54" s="227"/>
    </row>
    <row r="55" spans="1:23" ht="15" customHeight="1" x14ac:dyDescent="0.2">
      <c r="A55" s="209"/>
      <c r="B55" s="209"/>
      <c r="C55" s="240" t="s">
        <v>53</v>
      </c>
      <c r="D55" s="348">
        <f>'SE Short'!O94</f>
        <v>0</v>
      </c>
      <c r="E55" s="349"/>
      <c r="F55" s="350"/>
      <c r="G55" s="241" t="s">
        <v>180</v>
      </c>
      <c r="H55" s="242">
        <v>0</v>
      </c>
      <c r="I55" s="242">
        <v>0</v>
      </c>
      <c r="J55" s="209"/>
      <c r="K55" s="209"/>
      <c r="L55" s="209"/>
      <c r="M55" s="209"/>
      <c r="N55" s="240" t="s">
        <v>53</v>
      </c>
      <c r="O55" s="348">
        <f>D50-D55+'SE Short'!O106</f>
        <v>0</v>
      </c>
      <c r="P55" s="349"/>
      <c r="Q55" s="350"/>
      <c r="R55" s="241" t="s">
        <v>180</v>
      </c>
      <c r="S55" s="242">
        <v>0</v>
      </c>
      <c r="T55" s="242">
        <v>0</v>
      </c>
      <c r="U55" s="209"/>
      <c r="V55" s="209"/>
      <c r="W55" s="227"/>
    </row>
    <row r="56" spans="1:23" ht="8.1" customHeight="1" x14ac:dyDescent="0.2">
      <c r="A56" s="236"/>
      <c r="B56" s="237"/>
      <c r="C56" s="237"/>
      <c r="D56" s="237"/>
      <c r="E56" s="237"/>
      <c r="F56" s="237"/>
      <c r="G56" s="237"/>
      <c r="H56" s="237"/>
      <c r="I56" s="237"/>
      <c r="J56" s="237"/>
      <c r="K56" s="237"/>
      <c r="L56" s="237"/>
      <c r="M56" s="237"/>
      <c r="N56" s="237"/>
      <c r="O56" s="237"/>
      <c r="P56" s="237"/>
      <c r="Q56" s="237"/>
      <c r="R56" s="237"/>
      <c r="S56" s="237"/>
      <c r="T56" s="237"/>
      <c r="U56" s="237"/>
      <c r="V56" s="237"/>
      <c r="W56" s="238"/>
    </row>
  </sheetData>
  <mergeCells count="26">
    <mergeCell ref="A9:W9"/>
    <mergeCell ref="A1:W1"/>
    <mergeCell ref="C5:J5"/>
    <mergeCell ref="O5:P5"/>
    <mergeCell ref="R5:U5"/>
    <mergeCell ref="C7:J7"/>
    <mergeCell ref="C27:J27"/>
    <mergeCell ref="N27:Q27"/>
    <mergeCell ref="C12:J12"/>
    <mergeCell ref="C14:J14"/>
    <mergeCell ref="S16:V16"/>
    <mergeCell ref="C17:J17"/>
    <mergeCell ref="C19:J19"/>
    <mergeCell ref="N19:Q19"/>
    <mergeCell ref="C21:J21"/>
    <mergeCell ref="S21:V21"/>
    <mergeCell ref="N22:V23"/>
    <mergeCell ref="N24:Q24"/>
    <mergeCell ref="C25:J25"/>
    <mergeCell ref="C30:D30"/>
    <mergeCell ref="D55:F55"/>
    <mergeCell ref="O55:Q55"/>
    <mergeCell ref="N32:Q32"/>
    <mergeCell ref="A34:W34"/>
    <mergeCell ref="D50:F50"/>
    <mergeCell ref="O50:Q50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125"/>
  <sheetViews>
    <sheetView workbookViewId="0">
      <selection activeCell="G1" sqref="G1:N2"/>
    </sheetView>
  </sheetViews>
  <sheetFormatPr defaultColWidth="9.109375" defaultRowHeight="11.4" x14ac:dyDescent="0.2"/>
  <cols>
    <col min="1" max="1" width="3.6640625" style="252" customWidth="1"/>
    <col min="2" max="2" width="0.88671875" style="252" customWidth="1"/>
    <col min="3" max="3" width="3.6640625" style="252" customWidth="1"/>
    <col min="4" max="4" width="4.6640625" style="252" customWidth="1"/>
    <col min="5" max="5" width="1.6640625" style="252" customWidth="1"/>
    <col min="6" max="6" width="10.6640625" style="252" customWidth="1"/>
    <col min="7" max="7" width="1.6640625" style="252" customWidth="1"/>
    <col min="8" max="9" width="2.5546875" style="252" customWidth="1"/>
    <col min="10" max="11" width="6.6640625" style="252" customWidth="1"/>
    <col min="12" max="12" width="3.6640625" style="252" customWidth="1"/>
    <col min="13" max="13" width="0.88671875" style="252" customWidth="1"/>
    <col min="14" max="15" width="3.6640625" style="252" customWidth="1"/>
    <col min="16" max="17" width="6.6640625" style="252" customWidth="1"/>
    <col min="18" max="18" width="1.6640625" style="252" customWidth="1"/>
    <col min="19" max="20" width="2.5546875" style="252" customWidth="1"/>
    <col min="21" max="21" width="2.6640625" style="252" customWidth="1"/>
    <col min="22" max="22" width="7.6640625" style="252" customWidth="1"/>
    <col min="23" max="23" width="4.6640625" style="252" customWidth="1"/>
    <col min="24" max="16384" width="9.109375" style="252"/>
  </cols>
  <sheetData>
    <row r="1" spans="1:23" ht="30" customHeight="1" x14ac:dyDescent="0.2">
      <c r="A1" s="410" t="s">
        <v>308</v>
      </c>
      <c r="B1" s="411"/>
      <c r="C1" s="411"/>
      <c r="D1" s="411"/>
      <c r="E1" s="411"/>
      <c r="F1" s="411"/>
      <c r="G1" s="412" t="s">
        <v>406</v>
      </c>
      <c r="H1" s="413"/>
      <c r="I1" s="413"/>
      <c r="J1" s="413"/>
      <c r="K1" s="413"/>
      <c r="L1" s="413"/>
      <c r="M1" s="413"/>
      <c r="N1" s="414"/>
      <c r="O1" s="415" t="s">
        <v>309</v>
      </c>
      <c r="P1" s="415"/>
      <c r="Q1" s="415"/>
      <c r="R1" s="415"/>
      <c r="S1" s="415"/>
      <c r="T1" s="415"/>
      <c r="U1" s="415"/>
      <c r="V1" s="415"/>
      <c r="W1" s="415"/>
    </row>
    <row r="2" spans="1:23" ht="30" customHeight="1" x14ac:dyDescent="0.2">
      <c r="A2" s="411"/>
      <c r="B2" s="411"/>
      <c r="C2" s="411"/>
      <c r="D2" s="411"/>
      <c r="E2" s="411"/>
      <c r="F2" s="411"/>
      <c r="G2" s="413"/>
      <c r="H2" s="413"/>
      <c r="I2" s="413"/>
      <c r="J2" s="413"/>
      <c r="K2" s="413"/>
      <c r="L2" s="413"/>
      <c r="M2" s="413"/>
      <c r="N2" s="414"/>
      <c r="O2" s="416" t="s">
        <v>186</v>
      </c>
      <c r="P2" s="416"/>
      <c r="Q2" s="417">
        <f>Admin!B4</f>
        <v>40639</v>
      </c>
      <c r="R2" s="418"/>
      <c r="S2" s="418"/>
      <c r="T2" s="418"/>
      <c r="U2" s="253" t="s">
        <v>187</v>
      </c>
      <c r="V2" s="417">
        <f>Admin!B17</f>
        <v>41004</v>
      </c>
      <c r="W2" s="417"/>
    </row>
    <row r="3" spans="1:23" ht="8.25" customHeight="1" x14ac:dyDescent="0.25">
      <c r="A3" s="399"/>
      <c r="B3" s="400"/>
      <c r="C3" s="400"/>
      <c r="D3" s="400"/>
      <c r="E3" s="400"/>
      <c r="F3" s="400"/>
      <c r="G3" s="400"/>
      <c r="H3" s="400"/>
      <c r="I3" s="400"/>
      <c r="J3" s="400"/>
      <c r="K3" s="400"/>
      <c r="L3" s="400"/>
      <c r="M3" s="400"/>
      <c r="N3" s="400"/>
      <c r="O3" s="400"/>
      <c r="P3" s="400"/>
      <c r="Q3" s="400"/>
      <c r="R3" s="400"/>
      <c r="S3" s="400"/>
      <c r="T3" s="400"/>
      <c r="U3" s="400"/>
      <c r="V3" s="400"/>
      <c r="W3" s="400"/>
    </row>
    <row r="4" spans="1:23" ht="9.9" customHeight="1" x14ac:dyDescent="0.25">
      <c r="A4" s="401"/>
      <c r="B4" s="401"/>
      <c r="C4" s="401"/>
      <c r="D4" s="401"/>
      <c r="E4" s="401"/>
      <c r="F4" s="401"/>
      <c r="G4" s="401"/>
      <c r="H4" s="401"/>
      <c r="I4" s="401"/>
      <c r="J4" s="401"/>
      <c r="K4" s="401"/>
      <c r="L4" s="401"/>
      <c r="M4" s="401"/>
      <c r="N4" s="401"/>
      <c r="O4" s="401"/>
      <c r="P4" s="401"/>
      <c r="Q4" s="401"/>
      <c r="R4" s="401"/>
      <c r="S4" s="401"/>
      <c r="T4" s="401"/>
      <c r="U4" s="401"/>
      <c r="V4" s="401"/>
      <c r="W4" s="402"/>
    </row>
    <row r="5" spans="1:23" ht="6" customHeight="1" x14ac:dyDescent="0.2">
      <c r="A5" s="254"/>
      <c r="B5" s="255"/>
      <c r="C5" s="255"/>
      <c r="D5" s="255"/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55"/>
      <c r="P5" s="255"/>
      <c r="Q5" s="255"/>
      <c r="R5" s="255"/>
      <c r="S5" s="255"/>
      <c r="T5" s="255"/>
      <c r="U5" s="255"/>
      <c r="V5" s="255"/>
      <c r="W5" s="256"/>
    </row>
    <row r="6" spans="1:23" x14ac:dyDescent="0.2">
      <c r="A6" s="257"/>
      <c r="B6" s="251"/>
      <c r="C6" s="258" t="s">
        <v>149</v>
      </c>
      <c r="D6" s="258"/>
      <c r="E6" s="258"/>
      <c r="F6" s="251"/>
      <c r="G6" s="251"/>
      <c r="H6" s="251"/>
      <c r="I6" s="251"/>
      <c r="J6" s="251"/>
      <c r="K6" s="251"/>
      <c r="L6" s="251"/>
      <c r="M6" s="251"/>
      <c r="N6" s="258" t="s">
        <v>150</v>
      </c>
      <c r="O6" s="258"/>
      <c r="P6" s="258"/>
      <c r="Q6" s="258"/>
      <c r="R6" s="258"/>
      <c r="S6" s="258"/>
      <c r="T6" s="258"/>
      <c r="U6" s="258"/>
      <c r="V6" s="258"/>
      <c r="W6" s="259"/>
    </row>
    <row r="7" spans="1:23" ht="8.1" customHeight="1" x14ac:dyDescent="0.2">
      <c r="A7" s="257"/>
      <c r="B7" s="251"/>
      <c r="C7" s="258"/>
      <c r="D7" s="258"/>
      <c r="E7" s="258"/>
      <c r="F7" s="251"/>
      <c r="G7" s="251"/>
      <c r="H7" s="251"/>
      <c r="I7" s="251"/>
      <c r="J7" s="251"/>
      <c r="K7" s="251"/>
      <c r="L7" s="251"/>
      <c r="M7" s="251"/>
      <c r="N7" s="258"/>
      <c r="O7" s="258"/>
      <c r="P7" s="258"/>
      <c r="Q7" s="258"/>
      <c r="R7" s="258"/>
      <c r="S7" s="258"/>
      <c r="T7" s="258"/>
      <c r="U7" s="258"/>
      <c r="V7" s="258"/>
      <c r="W7" s="259"/>
    </row>
    <row r="8" spans="1:23" ht="15" customHeight="1" x14ac:dyDescent="0.2">
      <c r="A8" s="257"/>
      <c r="B8" s="251"/>
      <c r="C8" s="403" t="str">
        <f>IF('Business Details'!C5&gt;0,'Business Details'!C5:J5," ")</f>
        <v xml:space="preserve"> </v>
      </c>
      <c r="D8" s="404"/>
      <c r="E8" s="404"/>
      <c r="F8" s="404"/>
      <c r="G8" s="404"/>
      <c r="H8" s="404"/>
      <c r="I8" s="404"/>
      <c r="J8" s="405"/>
      <c r="K8" s="260"/>
      <c r="L8" s="251"/>
      <c r="M8" s="251"/>
      <c r="N8" s="260"/>
      <c r="O8" s="361" t="str">
        <f>IF('Business Details'!O5&gt;0,'Business Details'!O5," ")</f>
        <v xml:space="preserve"> </v>
      </c>
      <c r="P8" s="363"/>
      <c r="Q8" s="212"/>
      <c r="R8" s="361" t="str">
        <f>IF('Business Details'!R5&gt;0,'Business Details'!R5," ")</f>
        <v xml:space="preserve"> </v>
      </c>
      <c r="S8" s="362"/>
      <c r="T8" s="372"/>
      <c r="U8" s="373"/>
      <c r="V8" s="260"/>
      <c r="W8" s="261"/>
    </row>
    <row r="9" spans="1:23" ht="6" customHeight="1" x14ac:dyDescent="0.2">
      <c r="A9" s="262"/>
      <c r="B9" s="263"/>
      <c r="C9" s="263"/>
      <c r="D9" s="263"/>
      <c r="E9" s="263"/>
      <c r="F9" s="263"/>
      <c r="G9" s="263"/>
      <c r="H9" s="263"/>
      <c r="I9" s="263"/>
      <c r="J9" s="263"/>
      <c r="K9" s="263"/>
      <c r="L9" s="263"/>
      <c r="M9" s="263"/>
      <c r="N9" s="263"/>
      <c r="O9" s="263"/>
      <c r="P9" s="263"/>
      <c r="Q9" s="263"/>
      <c r="R9" s="263"/>
      <c r="S9" s="263"/>
      <c r="T9" s="263"/>
      <c r="U9" s="263"/>
      <c r="V9" s="263"/>
      <c r="W9" s="264"/>
    </row>
    <row r="10" spans="1:23" s="265" customFormat="1" ht="24.9" customHeight="1" x14ac:dyDescent="0.2">
      <c r="A10" s="406" t="s">
        <v>18</v>
      </c>
      <c r="B10" s="406"/>
      <c r="C10" s="406"/>
      <c r="D10" s="406"/>
      <c r="E10" s="406"/>
      <c r="F10" s="406"/>
      <c r="G10" s="406"/>
      <c r="H10" s="406"/>
      <c r="I10" s="406"/>
      <c r="J10" s="406"/>
      <c r="K10" s="406"/>
      <c r="L10" s="406"/>
      <c r="M10" s="406"/>
      <c r="N10" s="406"/>
      <c r="O10" s="406"/>
      <c r="P10" s="406"/>
      <c r="Q10" s="406"/>
      <c r="R10" s="406"/>
      <c r="S10" s="406"/>
      <c r="T10" s="406"/>
      <c r="U10" s="406"/>
      <c r="V10" s="406"/>
      <c r="W10" s="407"/>
    </row>
    <row r="11" spans="1:23" ht="8.1" customHeight="1" x14ac:dyDescent="0.2">
      <c r="A11" s="266"/>
      <c r="B11" s="267"/>
      <c r="C11" s="267"/>
      <c r="D11" s="267"/>
      <c r="E11" s="267"/>
      <c r="F11" s="267"/>
      <c r="G11" s="267"/>
      <c r="H11" s="267"/>
      <c r="I11" s="267"/>
      <c r="J11" s="267"/>
      <c r="K11" s="267"/>
      <c r="L11" s="267"/>
      <c r="M11" s="267"/>
      <c r="N11" s="267"/>
      <c r="O11" s="267"/>
      <c r="P11" s="267"/>
      <c r="Q11" s="267"/>
      <c r="R11" s="267"/>
      <c r="S11" s="267"/>
      <c r="T11" s="267"/>
      <c r="U11" s="267"/>
      <c r="V11" s="267"/>
      <c r="W11" s="268"/>
    </row>
    <row r="12" spans="1:23" ht="13.2" x14ac:dyDescent="0.25">
      <c r="A12" s="269">
        <v>1</v>
      </c>
      <c r="B12" s="251"/>
      <c r="C12" s="258" t="s">
        <v>155</v>
      </c>
      <c r="D12" s="258"/>
      <c r="E12" s="258"/>
      <c r="F12" s="251"/>
      <c r="G12" s="251"/>
      <c r="H12" s="251"/>
      <c r="I12" s="251"/>
      <c r="J12" s="251"/>
      <c r="K12" s="251"/>
      <c r="L12" s="269">
        <v>4</v>
      </c>
      <c r="M12" s="251"/>
      <c r="N12" s="258" t="s">
        <v>310</v>
      </c>
      <c r="O12" s="258"/>
      <c r="P12" s="258"/>
      <c r="Q12" s="258"/>
      <c r="R12" s="270"/>
      <c r="S12" s="271"/>
      <c r="T12" s="272"/>
      <c r="U12" s="272"/>
      <c r="V12" s="273"/>
      <c r="W12" s="274"/>
    </row>
    <row r="13" spans="1:23" ht="15" customHeight="1" x14ac:dyDescent="0.2">
      <c r="A13" s="275"/>
      <c r="B13" s="251"/>
      <c r="C13" s="403" t="str">
        <f>IF('Business Details'!C17&gt;0,'Business Details'!C17," ")</f>
        <v xml:space="preserve"> </v>
      </c>
      <c r="D13" s="404"/>
      <c r="E13" s="404"/>
      <c r="F13" s="404"/>
      <c r="G13" s="404"/>
      <c r="H13" s="404"/>
      <c r="I13" s="404"/>
      <c r="J13" s="405"/>
      <c r="K13" s="251"/>
      <c r="L13" s="251"/>
      <c r="M13" s="251"/>
      <c r="N13" s="276" t="s">
        <v>311</v>
      </c>
      <c r="O13" s="258"/>
      <c r="P13" s="258"/>
      <c r="Q13" s="258"/>
      <c r="R13" s="258"/>
      <c r="S13" s="258"/>
      <c r="T13" s="258"/>
      <c r="U13" s="258"/>
      <c r="V13" s="258"/>
      <c r="W13" s="277"/>
    </row>
    <row r="14" spans="1:23" ht="8.1" customHeight="1" x14ac:dyDescent="0.2">
      <c r="A14" s="275"/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78"/>
      <c r="O14" s="278"/>
      <c r="P14" s="278"/>
      <c r="Q14" s="278"/>
      <c r="R14" s="251"/>
      <c r="S14" s="251"/>
      <c r="T14" s="251"/>
      <c r="U14" s="251"/>
      <c r="V14" s="251"/>
      <c r="W14" s="279"/>
    </row>
    <row r="15" spans="1:23" ht="15" customHeight="1" x14ac:dyDescent="0.25">
      <c r="A15" s="275"/>
      <c r="B15" s="251"/>
      <c r="C15" s="403" t="str">
        <f>IF('Business Details'!C19&gt;0,'Business Details'!C19," ")</f>
        <v xml:space="preserve"> </v>
      </c>
      <c r="D15" s="404"/>
      <c r="E15" s="404"/>
      <c r="F15" s="404"/>
      <c r="G15" s="404"/>
      <c r="H15" s="404"/>
      <c r="I15" s="404"/>
      <c r="J15" s="405"/>
      <c r="K15" s="251"/>
      <c r="L15" s="251"/>
      <c r="M15" s="251"/>
      <c r="N15" s="311" t="str">
        <f>IF('Business Details'!N14="X","X"," ")</f>
        <v xml:space="preserve"> </v>
      </c>
      <c r="O15" s="278"/>
      <c r="P15" s="278"/>
      <c r="Q15" s="278"/>
      <c r="R15" s="251"/>
      <c r="S15" s="251"/>
      <c r="T15" s="251"/>
      <c r="U15" s="251"/>
      <c r="V15" s="251"/>
      <c r="W15" s="279"/>
    </row>
    <row r="16" spans="1:23" ht="8.1" customHeight="1" x14ac:dyDescent="0.2">
      <c r="A16" s="275"/>
      <c r="B16" s="251"/>
      <c r="C16" s="251"/>
      <c r="D16" s="251"/>
      <c r="E16" s="251"/>
      <c r="F16" s="251"/>
      <c r="G16" s="251"/>
      <c r="H16" s="251"/>
      <c r="I16" s="251"/>
      <c r="J16" s="251"/>
      <c r="K16" s="251"/>
      <c r="L16" s="251"/>
      <c r="M16" s="251"/>
      <c r="N16" s="251"/>
      <c r="O16" s="251"/>
      <c r="P16" s="251"/>
      <c r="Q16" s="251"/>
      <c r="R16" s="251"/>
      <c r="S16" s="251"/>
      <c r="T16" s="251"/>
      <c r="U16" s="251"/>
      <c r="V16" s="251"/>
      <c r="W16" s="279"/>
    </row>
    <row r="17" spans="1:23" ht="15" customHeight="1" x14ac:dyDescent="0.25">
      <c r="A17" s="275"/>
      <c r="B17" s="251"/>
      <c r="C17" s="403" t="str">
        <f>IF('Business Details'!C21&gt;0,'Business Details'!C21," ")</f>
        <v xml:space="preserve"> </v>
      </c>
      <c r="D17" s="404"/>
      <c r="E17" s="404"/>
      <c r="F17" s="404"/>
      <c r="G17" s="404"/>
      <c r="H17" s="404"/>
      <c r="I17" s="404"/>
      <c r="J17" s="405"/>
      <c r="K17" s="251"/>
      <c r="L17" s="269">
        <v>5</v>
      </c>
      <c r="M17" s="251"/>
      <c r="N17" s="258" t="s">
        <v>353</v>
      </c>
      <c r="O17" s="258"/>
      <c r="P17" s="258"/>
      <c r="Q17" s="258"/>
      <c r="R17" s="270"/>
      <c r="S17" s="391">
        <f>Q2</f>
        <v>40639</v>
      </c>
      <c r="T17" s="408"/>
      <c r="U17" s="408"/>
      <c r="V17" s="408"/>
      <c r="W17" s="277"/>
    </row>
    <row r="18" spans="1:23" ht="12" customHeight="1" x14ac:dyDescent="0.2">
      <c r="A18" s="275"/>
      <c r="B18" s="251"/>
      <c r="C18" s="251"/>
      <c r="D18" s="251"/>
      <c r="E18" s="251"/>
      <c r="F18" s="251"/>
      <c r="G18" s="251"/>
      <c r="H18" s="251"/>
      <c r="I18" s="251"/>
      <c r="J18" s="251"/>
      <c r="K18" s="251"/>
      <c r="L18" s="251"/>
      <c r="M18" s="251"/>
      <c r="N18" s="409" t="s">
        <v>312</v>
      </c>
      <c r="O18" s="409"/>
      <c r="P18" s="409"/>
      <c r="Q18" s="409"/>
      <c r="R18" s="409"/>
      <c r="S18" s="409"/>
      <c r="T18" s="409"/>
      <c r="U18" s="409"/>
      <c r="V18" s="409"/>
      <c r="W18" s="281"/>
    </row>
    <row r="19" spans="1:23" ht="8.1" customHeight="1" x14ac:dyDescent="0.2">
      <c r="A19" s="275"/>
      <c r="B19" s="251"/>
      <c r="C19" s="251"/>
      <c r="D19" s="251"/>
      <c r="E19" s="251"/>
      <c r="F19" s="251"/>
      <c r="G19" s="251"/>
      <c r="H19" s="251"/>
      <c r="I19" s="251"/>
      <c r="J19" s="251"/>
      <c r="K19" s="251"/>
      <c r="L19" s="251"/>
      <c r="M19" s="251"/>
      <c r="N19" s="251"/>
      <c r="O19" s="251"/>
      <c r="P19" s="251"/>
      <c r="Q19" s="251"/>
      <c r="R19" s="251"/>
      <c r="S19" s="251"/>
      <c r="T19" s="251"/>
      <c r="U19" s="251"/>
      <c r="V19" s="251"/>
      <c r="W19" s="279"/>
    </row>
    <row r="20" spans="1:23" ht="13.8" x14ac:dyDescent="0.2">
      <c r="A20" s="269">
        <v>2</v>
      </c>
      <c r="B20" s="251"/>
      <c r="C20" s="258" t="s">
        <v>164</v>
      </c>
      <c r="D20" s="258"/>
      <c r="E20" s="258"/>
      <c r="F20" s="251"/>
      <c r="G20" s="251"/>
      <c r="H20" s="251"/>
      <c r="I20" s="251"/>
      <c r="J20" s="251"/>
      <c r="K20" s="251"/>
      <c r="L20" s="282"/>
      <c r="M20" s="251"/>
      <c r="N20" s="393" t="str">
        <f>IF('Business Details'!N19&gt;0,'Business Details'!N19," ")</f>
        <v xml:space="preserve"> </v>
      </c>
      <c r="O20" s="397"/>
      <c r="P20" s="397"/>
      <c r="Q20" s="398"/>
      <c r="R20" s="258"/>
      <c r="S20" s="258"/>
      <c r="T20" s="258"/>
      <c r="U20" s="258"/>
      <c r="V20" s="258"/>
      <c r="W20" s="277"/>
    </row>
    <row r="21" spans="1:23" ht="8.1" customHeight="1" x14ac:dyDescent="0.2">
      <c r="A21" s="275"/>
      <c r="B21" s="251"/>
      <c r="C21" s="251"/>
      <c r="D21" s="251"/>
      <c r="E21" s="251"/>
      <c r="F21" s="251"/>
      <c r="G21" s="251"/>
      <c r="H21" s="251"/>
      <c r="I21" s="251"/>
      <c r="J21" s="251"/>
      <c r="K21" s="251"/>
      <c r="L21" s="251"/>
      <c r="M21" s="251"/>
      <c r="N21" s="251"/>
      <c r="O21" s="251"/>
      <c r="P21" s="251"/>
      <c r="Q21" s="251"/>
      <c r="R21" s="251"/>
      <c r="S21" s="251"/>
      <c r="T21" s="251"/>
      <c r="U21" s="251"/>
      <c r="V21" s="251"/>
      <c r="W21" s="279"/>
    </row>
    <row r="22" spans="1:23" ht="15" customHeight="1" x14ac:dyDescent="0.2">
      <c r="A22" s="275"/>
      <c r="B22" s="251"/>
      <c r="C22" s="389" t="str">
        <f>IF('Business Details'!C30&gt;0,'Business Details'!C30," ")</f>
        <v xml:space="preserve"> </v>
      </c>
      <c r="D22" s="390"/>
      <c r="E22" s="251"/>
      <c r="F22" s="280" t="str">
        <f>IF('Business Details'!F30&gt;0,'Business Details'!F30," ")</f>
        <v xml:space="preserve"> </v>
      </c>
      <c r="G22" s="251"/>
      <c r="H22" s="251"/>
      <c r="I22" s="251"/>
      <c r="J22" s="251"/>
      <c r="K22" s="251"/>
      <c r="L22" s="251"/>
      <c r="M22" s="251"/>
      <c r="N22" s="258"/>
      <c r="O22" s="258"/>
      <c r="P22" s="258"/>
      <c r="Q22" s="258"/>
      <c r="R22" s="258"/>
      <c r="S22" s="258"/>
      <c r="T22" s="258"/>
      <c r="U22" s="258"/>
      <c r="V22" s="258"/>
      <c r="W22" s="277"/>
    </row>
    <row r="23" spans="1:23" ht="13.2" x14ac:dyDescent="0.25">
      <c r="A23" s="275"/>
      <c r="B23" s="251"/>
      <c r="C23" s="251"/>
      <c r="D23" s="251"/>
      <c r="E23" s="251"/>
      <c r="F23" s="251"/>
      <c r="G23" s="251"/>
      <c r="H23" s="251"/>
      <c r="I23" s="251"/>
      <c r="J23" s="251"/>
      <c r="K23" s="251"/>
      <c r="L23" s="269">
        <v>6</v>
      </c>
      <c r="M23" s="258"/>
      <c r="N23" s="258" t="s">
        <v>313</v>
      </c>
      <c r="O23" s="283"/>
      <c r="P23" s="258"/>
      <c r="Q23" s="258"/>
      <c r="R23" s="258"/>
      <c r="S23" s="391">
        <f>V2</f>
        <v>41004</v>
      </c>
      <c r="T23" s="379"/>
      <c r="U23" s="392"/>
      <c r="V23" s="392"/>
      <c r="W23" s="277"/>
    </row>
    <row r="24" spans="1:23" x14ac:dyDescent="0.2">
      <c r="A24" s="269">
        <v>3</v>
      </c>
      <c r="B24" s="251"/>
      <c r="C24" s="258" t="s">
        <v>314</v>
      </c>
      <c r="D24" s="251"/>
      <c r="E24" s="251"/>
      <c r="F24" s="251"/>
      <c r="G24" s="251"/>
      <c r="H24" s="251"/>
      <c r="I24" s="251"/>
      <c r="J24" s="251"/>
      <c r="K24" s="251"/>
      <c r="L24" s="260"/>
      <c r="M24" s="273"/>
      <c r="N24" s="276" t="s">
        <v>159</v>
      </c>
      <c r="O24" s="278"/>
      <c r="P24" s="278"/>
      <c r="Q24" s="278"/>
      <c r="R24" s="260"/>
      <c r="S24" s="260"/>
      <c r="T24" s="251"/>
      <c r="U24" s="251"/>
      <c r="V24" s="251"/>
      <c r="W24" s="279"/>
    </row>
    <row r="25" spans="1:23" x14ac:dyDescent="0.2">
      <c r="A25" s="275"/>
      <c r="B25" s="251"/>
      <c r="C25" s="258" t="s">
        <v>315</v>
      </c>
      <c r="D25" s="251"/>
      <c r="E25" s="251"/>
      <c r="F25" s="251"/>
      <c r="G25" s="251"/>
      <c r="H25" s="251"/>
      <c r="I25" s="251"/>
      <c r="J25" s="251"/>
      <c r="K25" s="251"/>
      <c r="L25" s="260"/>
      <c r="M25" s="260"/>
      <c r="N25" s="278"/>
      <c r="O25" s="278"/>
      <c r="P25" s="278"/>
      <c r="Q25" s="278"/>
      <c r="R25" s="260"/>
      <c r="S25" s="260"/>
      <c r="T25" s="251"/>
      <c r="U25" s="251"/>
      <c r="V25" s="251"/>
      <c r="W25" s="279"/>
    </row>
    <row r="26" spans="1:23" ht="13.8" x14ac:dyDescent="0.25">
      <c r="A26" s="275"/>
      <c r="B26" s="251"/>
      <c r="C26" s="276" t="s">
        <v>316</v>
      </c>
      <c r="D26" s="278"/>
      <c r="E26" s="278"/>
      <c r="F26" s="278"/>
      <c r="G26" s="278"/>
      <c r="H26" s="278"/>
      <c r="I26" s="278"/>
      <c r="J26" s="278"/>
      <c r="K26" s="278"/>
      <c r="L26" s="260"/>
      <c r="M26" s="260"/>
      <c r="N26" s="393" t="str">
        <f>IF('Business Details'!N24&gt;0,'Business Details'!N24," ")</f>
        <v xml:space="preserve"> </v>
      </c>
      <c r="O26" s="394"/>
      <c r="P26" s="394"/>
      <c r="Q26" s="395"/>
      <c r="R26" s="260"/>
      <c r="S26" s="260"/>
      <c r="T26" s="251"/>
      <c r="U26" s="251"/>
      <c r="V26" s="251"/>
      <c r="W26" s="279"/>
    </row>
    <row r="27" spans="1:23" x14ac:dyDescent="0.2">
      <c r="A27" s="275"/>
      <c r="B27" s="251"/>
      <c r="C27" s="276" t="s">
        <v>317</v>
      </c>
      <c r="D27" s="251"/>
      <c r="E27" s="251"/>
      <c r="F27" s="251"/>
      <c r="G27" s="251"/>
      <c r="H27" s="251"/>
      <c r="I27" s="251"/>
      <c r="J27" s="251"/>
      <c r="K27" s="251"/>
      <c r="L27" s="282"/>
      <c r="M27" s="260"/>
      <c r="N27" s="278"/>
      <c r="O27" s="278"/>
      <c r="P27" s="278"/>
      <c r="Q27" s="278"/>
      <c r="R27" s="260"/>
      <c r="S27" s="260"/>
      <c r="T27" s="251"/>
      <c r="U27" s="251"/>
      <c r="V27" s="251"/>
      <c r="W27" s="279"/>
    </row>
    <row r="28" spans="1:23" x14ac:dyDescent="0.2">
      <c r="A28" s="275"/>
      <c r="B28" s="251"/>
      <c r="C28" s="278"/>
      <c r="D28" s="251"/>
      <c r="E28" s="251"/>
      <c r="F28" s="251"/>
      <c r="G28" s="251"/>
      <c r="H28" s="251"/>
      <c r="I28" s="251"/>
      <c r="J28" s="251"/>
      <c r="K28" s="251"/>
      <c r="L28" s="269">
        <v>7</v>
      </c>
      <c r="M28" s="260"/>
      <c r="N28" s="276" t="s">
        <v>318</v>
      </c>
      <c r="O28" s="278"/>
      <c r="P28" s="278"/>
      <c r="Q28" s="278"/>
      <c r="R28" s="260"/>
      <c r="S28" s="260"/>
      <c r="T28" s="251"/>
      <c r="U28" s="251"/>
      <c r="V28" s="251"/>
      <c r="W28" s="279"/>
    </row>
    <row r="29" spans="1:23" ht="15" customHeight="1" x14ac:dyDescent="0.3">
      <c r="A29" s="275"/>
      <c r="B29" s="251"/>
      <c r="C29" s="284"/>
      <c r="D29" s="251"/>
      <c r="E29" s="251"/>
      <c r="F29" s="251"/>
      <c r="G29" s="251"/>
      <c r="H29" s="251"/>
      <c r="I29" s="251"/>
      <c r="J29" s="251"/>
      <c r="K29" s="251"/>
      <c r="L29" s="260"/>
      <c r="M29" s="260"/>
      <c r="N29" s="285" t="s">
        <v>319</v>
      </c>
      <c r="O29" s="278"/>
      <c r="P29" s="278"/>
      <c r="Q29" s="278"/>
      <c r="R29" s="260"/>
      <c r="S29" s="260"/>
      <c r="T29" s="251"/>
      <c r="U29" s="251"/>
      <c r="V29" s="251"/>
      <c r="W29" s="279"/>
    </row>
    <row r="30" spans="1:23" ht="8.1" customHeight="1" x14ac:dyDescent="0.2">
      <c r="A30" s="275"/>
      <c r="B30" s="251"/>
      <c r="C30" s="251"/>
      <c r="D30" s="251"/>
      <c r="E30" s="251"/>
      <c r="F30" s="251"/>
      <c r="G30" s="251"/>
      <c r="H30" s="251"/>
      <c r="I30" s="251"/>
      <c r="J30" s="251"/>
      <c r="K30" s="251"/>
      <c r="L30" s="260"/>
      <c r="M30" s="260"/>
      <c r="N30" s="285"/>
      <c r="O30" s="278"/>
      <c r="P30" s="278"/>
      <c r="Q30" s="278"/>
      <c r="R30" s="260"/>
      <c r="S30" s="260"/>
      <c r="T30" s="251"/>
      <c r="U30" s="251"/>
      <c r="V30" s="251"/>
      <c r="W30" s="279"/>
    </row>
    <row r="31" spans="1:23" ht="13.8" x14ac:dyDescent="0.25">
      <c r="A31" s="275"/>
      <c r="B31" s="251"/>
      <c r="C31" s="251"/>
      <c r="D31" s="251"/>
      <c r="E31" s="251"/>
      <c r="F31" s="251"/>
      <c r="G31" s="251"/>
      <c r="H31" s="251"/>
      <c r="I31" s="251"/>
      <c r="J31" s="251"/>
      <c r="K31" s="251"/>
      <c r="L31" s="260"/>
      <c r="M31" s="260"/>
      <c r="N31" s="393">
        <f>Admin!B17</f>
        <v>41004</v>
      </c>
      <c r="O31" s="394"/>
      <c r="P31" s="394"/>
      <c r="Q31" s="395"/>
      <c r="R31" s="260"/>
      <c r="S31" s="260"/>
      <c r="T31" s="251"/>
      <c r="U31" s="251"/>
      <c r="V31" s="251"/>
      <c r="W31" s="279"/>
    </row>
    <row r="32" spans="1:23" ht="8.1" customHeight="1" x14ac:dyDescent="0.2">
      <c r="A32" s="286"/>
      <c r="B32" s="287"/>
      <c r="C32" s="287"/>
      <c r="D32" s="287"/>
      <c r="E32" s="287"/>
      <c r="F32" s="287"/>
      <c r="G32" s="287"/>
      <c r="H32" s="287"/>
      <c r="I32" s="287"/>
      <c r="J32" s="287"/>
      <c r="K32" s="287"/>
      <c r="L32" s="287"/>
      <c r="M32" s="287"/>
      <c r="N32" s="287"/>
      <c r="O32" s="287"/>
      <c r="P32" s="287"/>
      <c r="Q32" s="287"/>
      <c r="R32" s="287"/>
      <c r="S32" s="287"/>
      <c r="T32" s="287"/>
      <c r="U32" s="287"/>
      <c r="V32" s="287"/>
      <c r="W32" s="288"/>
    </row>
    <row r="33" spans="1:23" ht="24.9" customHeight="1" x14ac:dyDescent="0.2">
      <c r="A33" s="396" t="str">
        <f>IF(D38&gt;67000,"SELF-EMPLOYMENT FULL RETURN REQUIRED AS TURNOVER EXCEEDS £67,000 vat threshold","Business income - if your annual turnover was below £67,000 vat threshold")</f>
        <v>Business income - if your annual turnover was below £67,000 vat threshold</v>
      </c>
      <c r="B33" s="396"/>
      <c r="C33" s="396"/>
      <c r="D33" s="396"/>
      <c r="E33" s="396"/>
      <c r="F33" s="396"/>
      <c r="G33" s="396"/>
      <c r="H33" s="396"/>
      <c r="I33" s="396"/>
      <c r="J33" s="396"/>
      <c r="K33" s="396"/>
      <c r="L33" s="396"/>
      <c r="M33" s="396"/>
      <c r="N33" s="396"/>
      <c r="O33" s="396"/>
      <c r="P33" s="396"/>
      <c r="Q33" s="396"/>
      <c r="R33" s="396"/>
      <c r="S33" s="396"/>
      <c r="T33" s="396"/>
      <c r="U33" s="396"/>
      <c r="V33" s="396"/>
      <c r="W33" s="396"/>
    </row>
    <row r="34" spans="1:23" ht="8.1" customHeight="1" x14ac:dyDescent="0.2">
      <c r="A34" s="266"/>
      <c r="B34" s="267"/>
      <c r="C34" s="267"/>
      <c r="D34" s="267"/>
      <c r="E34" s="267"/>
      <c r="F34" s="267"/>
      <c r="G34" s="267"/>
      <c r="H34" s="267"/>
      <c r="I34" s="267"/>
      <c r="J34" s="267"/>
      <c r="K34" s="267"/>
      <c r="L34" s="267"/>
      <c r="M34" s="267"/>
      <c r="N34" s="267"/>
      <c r="O34" s="267"/>
      <c r="P34" s="267"/>
      <c r="Q34" s="267"/>
      <c r="R34" s="267"/>
      <c r="S34" s="267"/>
      <c r="T34" s="267"/>
      <c r="U34" s="267"/>
      <c r="V34" s="267"/>
      <c r="W34" s="268"/>
    </row>
    <row r="35" spans="1:23" x14ac:dyDescent="0.2">
      <c r="A35" s="269">
        <v>8</v>
      </c>
      <c r="B35" s="251"/>
      <c r="C35" s="258" t="s">
        <v>189</v>
      </c>
      <c r="D35" s="258"/>
      <c r="E35" s="258"/>
      <c r="F35" s="258"/>
      <c r="G35" s="258"/>
      <c r="H35" s="258"/>
      <c r="I35" s="258"/>
      <c r="J35" s="258"/>
      <c r="K35" s="258"/>
      <c r="L35" s="269">
        <v>9</v>
      </c>
      <c r="M35" s="251"/>
      <c r="N35" s="258" t="s">
        <v>320</v>
      </c>
      <c r="O35" s="258"/>
      <c r="P35" s="258"/>
      <c r="Q35" s="258"/>
      <c r="R35" s="258"/>
      <c r="S35" s="258"/>
      <c r="T35" s="258"/>
      <c r="U35" s="258"/>
      <c r="V35" s="258"/>
      <c r="W35" s="277"/>
    </row>
    <row r="36" spans="1:23" x14ac:dyDescent="0.2">
      <c r="A36" s="275"/>
      <c r="B36" s="251"/>
      <c r="C36" s="283" t="s">
        <v>191</v>
      </c>
      <c r="D36" s="251"/>
      <c r="E36" s="251"/>
      <c r="F36" s="251"/>
      <c r="G36" s="251"/>
      <c r="H36" s="251"/>
      <c r="I36" s="251"/>
      <c r="J36" s="251"/>
      <c r="K36" s="251"/>
      <c r="L36" s="251"/>
      <c r="M36" s="251"/>
      <c r="N36" s="283" t="s">
        <v>192</v>
      </c>
      <c r="O36" s="251"/>
      <c r="P36" s="251"/>
      <c r="Q36" s="251"/>
      <c r="R36" s="251"/>
      <c r="S36" s="251"/>
      <c r="T36" s="251"/>
      <c r="U36" s="251"/>
      <c r="V36" s="251"/>
      <c r="W36" s="279"/>
    </row>
    <row r="37" spans="1:23" ht="6" customHeight="1" x14ac:dyDescent="0.2">
      <c r="A37" s="275"/>
      <c r="B37" s="251"/>
      <c r="C37" s="251"/>
      <c r="D37" s="251"/>
      <c r="E37" s="251"/>
      <c r="F37" s="251"/>
      <c r="G37" s="251"/>
      <c r="H37" s="251"/>
      <c r="I37" s="251"/>
      <c r="J37" s="251"/>
      <c r="K37" s="251"/>
      <c r="L37" s="251"/>
      <c r="M37" s="251"/>
      <c r="N37" s="251"/>
      <c r="O37" s="251"/>
      <c r="P37" s="251"/>
      <c r="Q37" s="251"/>
      <c r="R37" s="251"/>
      <c r="S37" s="251"/>
      <c r="T37" s="251"/>
      <c r="U37" s="251"/>
      <c r="V37" s="251"/>
      <c r="W37" s="279"/>
    </row>
    <row r="38" spans="1:23" ht="15.6" x14ac:dyDescent="0.2">
      <c r="A38" s="275"/>
      <c r="B38" s="251"/>
      <c r="C38" s="248" t="s">
        <v>53</v>
      </c>
      <c r="D38" s="374">
        <f>'Profit &amp; Loss Account'!B9</f>
        <v>0</v>
      </c>
      <c r="E38" s="375"/>
      <c r="F38" s="376"/>
      <c r="G38" s="249" t="s">
        <v>180</v>
      </c>
      <c r="H38" s="250">
        <v>0</v>
      </c>
      <c r="I38" s="250">
        <v>0</v>
      </c>
      <c r="J38" s="251"/>
      <c r="K38" s="251"/>
      <c r="L38" s="251"/>
      <c r="M38" s="251"/>
      <c r="N38" s="248" t="s">
        <v>53</v>
      </c>
      <c r="O38" s="374">
        <f>'Profit &amp; Loss Account'!B38</f>
        <v>0</v>
      </c>
      <c r="P38" s="375"/>
      <c r="Q38" s="376"/>
      <c r="R38" s="249" t="s">
        <v>180</v>
      </c>
      <c r="S38" s="250">
        <v>0</v>
      </c>
      <c r="T38" s="250">
        <v>0</v>
      </c>
      <c r="U38" s="289"/>
      <c r="V38" s="290"/>
      <c r="W38" s="279"/>
    </row>
    <row r="39" spans="1:23" ht="8.1" customHeight="1" x14ac:dyDescent="0.2">
      <c r="A39" s="286"/>
      <c r="B39" s="287"/>
      <c r="C39" s="287"/>
      <c r="D39" s="287"/>
      <c r="E39" s="287"/>
      <c r="F39" s="287"/>
      <c r="G39" s="287"/>
      <c r="H39" s="287"/>
      <c r="I39" s="287"/>
      <c r="J39" s="287"/>
      <c r="K39" s="287"/>
      <c r="L39" s="287"/>
      <c r="M39" s="287"/>
      <c r="N39" s="287"/>
      <c r="O39" s="287"/>
      <c r="P39" s="287"/>
      <c r="Q39" s="287"/>
      <c r="R39" s="287"/>
      <c r="S39" s="287"/>
      <c r="T39" s="287"/>
      <c r="U39" s="287"/>
      <c r="V39" s="287"/>
      <c r="W39" s="288"/>
    </row>
    <row r="40" spans="1:23" ht="24.9" customHeight="1" x14ac:dyDescent="0.2">
      <c r="A40" s="388" t="s">
        <v>321</v>
      </c>
      <c r="B40" s="388"/>
      <c r="C40" s="388"/>
      <c r="D40" s="388"/>
      <c r="E40" s="388"/>
      <c r="F40" s="388"/>
      <c r="G40" s="388"/>
      <c r="H40" s="388"/>
      <c r="I40" s="388"/>
      <c r="J40" s="388"/>
      <c r="K40" s="388"/>
      <c r="L40" s="388"/>
      <c r="M40" s="388"/>
      <c r="N40" s="388"/>
      <c r="O40" s="388"/>
      <c r="P40" s="388"/>
      <c r="Q40" s="388"/>
      <c r="R40" s="388"/>
      <c r="S40" s="388"/>
      <c r="T40" s="388"/>
      <c r="U40" s="388"/>
      <c r="V40" s="388"/>
      <c r="W40" s="388"/>
    </row>
    <row r="41" spans="1:23" s="291" customFormat="1" ht="14.1" customHeight="1" x14ac:dyDescent="0.25">
      <c r="A41" s="377" t="s">
        <v>322</v>
      </c>
      <c r="B41" s="377"/>
      <c r="C41" s="377"/>
      <c r="D41" s="377"/>
      <c r="E41" s="377"/>
      <c r="F41" s="377"/>
      <c r="G41" s="377"/>
      <c r="H41" s="377"/>
      <c r="I41" s="377"/>
      <c r="J41" s="377"/>
      <c r="K41" s="377"/>
      <c r="L41" s="377"/>
      <c r="M41" s="377"/>
      <c r="N41" s="377"/>
      <c r="O41" s="377"/>
      <c r="P41" s="377"/>
      <c r="Q41" s="377"/>
      <c r="R41" s="377"/>
      <c r="S41" s="377"/>
      <c r="T41" s="377"/>
      <c r="U41" s="377"/>
      <c r="V41" s="377"/>
      <c r="W41" s="377"/>
    </row>
    <row r="42" spans="1:23" s="291" customFormat="1" ht="14.1" customHeight="1" x14ac:dyDescent="0.25">
      <c r="A42" s="377" t="s">
        <v>323</v>
      </c>
      <c r="B42" s="377"/>
      <c r="C42" s="377"/>
      <c r="D42" s="377"/>
      <c r="E42" s="377"/>
      <c r="F42" s="377"/>
      <c r="G42" s="377"/>
      <c r="H42" s="377"/>
      <c r="I42" s="377"/>
      <c r="J42" s="377"/>
      <c r="K42" s="377"/>
      <c r="L42" s="377"/>
      <c r="M42" s="377"/>
      <c r="N42" s="377"/>
      <c r="O42" s="377"/>
      <c r="P42" s="377"/>
      <c r="Q42" s="377"/>
      <c r="R42" s="377"/>
      <c r="S42" s="377"/>
      <c r="T42" s="377"/>
      <c r="U42" s="377"/>
      <c r="V42" s="377"/>
      <c r="W42" s="377"/>
    </row>
    <row r="43" spans="1:23" ht="8.1" customHeight="1" x14ac:dyDescent="0.2">
      <c r="A43" s="266"/>
      <c r="B43" s="267"/>
      <c r="C43" s="267"/>
      <c r="D43" s="267"/>
      <c r="E43" s="267"/>
      <c r="F43" s="267"/>
      <c r="G43" s="267"/>
      <c r="H43" s="267"/>
      <c r="I43" s="267"/>
      <c r="J43" s="267"/>
      <c r="K43" s="267"/>
      <c r="L43" s="267"/>
      <c r="M43" s="267"/>
      <c r="N43" s="267"/>
      <c r="O43" s="267"/>
      <c r="P43" s="267"/>
      <c r="Q43" s="267"/>
      <c r="R43" s="267"/>
      <c r="S43" s="267"/>
      <c r="T43" s="267"/>
      <c r="U43" s="267"/>
      <c r="V43" s="267"/>
      <c r="W43" s="268"/>
    </row>
    <row r="44" spans="1:23" x14ac:dyDescent="0.2">
      <c r="A44" s="269">
        <v>10</v>
      </c>
      <c r="B44" s="251"/>
      <c r="C44" s="258" t="s">
        <v>199</v>
      </c>
      <c r="D44" s="258"/>
      <c r="E44" s="258"/>
      <c r="F44" s="258"/>
      <c r="G44" s="258"/>
      <c r="H44" s="258"/>
      <c r="I44" s="258"/>
      <c r="J44" s="258"/>
      <c r="K44" s="258"/>
      <c r="L44" s="269">
        <v>15</v>
      </c>
      <c r="M44" s="251"/>
      <c r="N44" s="258" t="s">
        <v>210</v>
      </c>
      <c r="O44" s="251"/>
      <c r="P44" s="251"/>
      <c r="Q44" s="251"/>
      <c r="R44" s="251"/>
      <c r="S44" s="251"/>
      <c r="T44" s="251"/>
      <c r="U44" s="251"/>
      <c r="V44" s="251"/>
      <c r="W44" s="279"/>
    </row>
    <row r="45" spans="1:23" ht="6" customHeight="1" x14ac:dyDescent="0.2">
      <c r="A45" s="292"/>
      <c r="B45" s="251"/>
      <c r="C45" s="258"/>
      <c r="D45" s="258"/>
      <c r="E45" s="258"/>
      <c r="F45" s="258"/>
      <c r="G45" s="258"/>
      <c r="H45" s="258"/>
      <c r="I45" s="258"/>
      <c r="J45" s="258"/>
      <c r="K45" s="258"/>
      <c r="L45" s="258"/>
      <c r="M45" s="251"/>
      <c r="N45" s="251"/>
      <c r="O45" s="251"/>
      <c r="P45" s="251"/>
      <c r="Q45" s="251"/>
      <c r="R45" s="251"/>
      <c r="S45" s="251"/>
      <c r="T45" s="251"/>
      <c r="U45" s="251"/>
      <c r="V45" s="251"/>
      <c r="W45" s="279"/>
    </row>
    <row r="46" spans="1:23" ht="15.6" x14ac:dyDescent="0.2">
      <c r="A46" s="275"/>
      <c r="B46" s="251"/>
      <c r="C46" s="248" t="s">
        <v>53</v>
      </c>
      <c r="D46" s="374" t="str">
        <f>IF('Profit &amp; Loss Account'!B9&gt;30000,'Profit &amp; Loss Account'!B17," ")</f>
        <v xml:space="preserve"> </v>
      </c>
      <c r="E46" s="375"/>
      <c r="F46" s="376"/>
      <c r="G46" s="249" t="s">
        <v>180</v>
      </c>
      <c r="H46" s="250">
        <v>0</v>
      </c>
      <c r="I46" s="250">
        <v>0</v>
      </c>
      <c r="J46" s="251"/>
      <c r="K46" s="251"/>
      <c r="L46" s="251"/>
      <c r="M46" s="251"/>
      <c r="N46" s="248" t="s">
        <v>53</v>
      </c>
      <c r="O46" s="374" t="str">
        <f>IF('Profit &amp; Loss Account'!B9&gt;30000,'Profit &amp; Loss Account'!B28," ")</f>
        <v xml:space="preserve"> </v>
      </c>
      <c r="P46" s="375"/>
      <c r="Q46" s="376"/>
      <c r="R46" s="249" t="s">
        <v>180</v>
      </c>
      <c r="S46" s="250">
        <v>0</v>
      </c>
      <c r="T46" s="250">
        <v>0</v>
      </c>
      <c r="U46" s="251"/>
      <c r="V46" s="251"/>
      <c r="W46" s="279"/>
    </row>
    <row r="47" spans="1:23" x14ac:dyDescent="0.2">
      <c r="A47" s="275"/>
      <c r="B47" s="251"/>
      <c r="C47" s="251"/>
      <c r="D47" s="251"/>
      <c r="E47" s="251"/>
      <c r="F47" s="251"/>
      <c r="G47" s="251"/>
      <c r="H47" s="251"/>
      <c r="I47" s="251"/>
      <c r="J47" s="251"/>
      <c r="K47" s="251"/>
      <c r="L47" s="251"/>
      <c r="M47" s="251"/>
      <c r="N47" s="251"/>
      <c r="O47" s="251"/>
      <c r="P47" s="251"/>
      <c r="Q47" s="251"/>
      <c r="R47" s="251"/>
      <c r="S47" s="251"/>
      <c r="T47" s="251"/>
      <c r="U47" s="251"/>
      <c r="V47" s="251"/>
      <c r="W47" s="279"/>
    </row>
    <row r="48" spans="1:23" x14ac:dyDescent="0.2">
      <c r="A48" s="269">
        <v>11</v>
      </c>
      <c r="B48" s="251"/>
      <c r="C48" s="258" t="s">
        <v>324</v>
      </c>
      <c r="D48" s="258"/>
      <c r="E48" s="258"/>
      <c r="F48" s="258"/>
      <c r="G48" s="258"/>
      <c r="H48" s="258"/>
      <c r="I48" s="258"/>
      <c r="J48" s="258"/>
      <c r="K48" s="258"/>
      <c r="L48" s="269">
        <v>16</v>
      </c>
      <c r="M48" s="251"/>
      <c r="N48" s="258" t="s">
        <v>325</v>
      </c>
      <c r="O48" s="251"/>
      <c r="P48" s="251"/>
      <c r="Q48" s="251"/>
      <c r="R48" s="251"/>
      <c r="S48" s="251"/>
      <c r="T48" s="251"/>
      <c r="U48" s="251"/>
      <c r="V48" s="251"/>
      <c r="W48" s="279"/>
    </row>
    <row r="49" spans="1:23" ht="12.75" customHeight="1" x14ac:dyDescent="0.2">
      <c r="A49" s="275"/>
      <c r="B49" s="251"/>
      <c r="C49" s="283" t="s">
        <v>326</v>
      </c>
      <c r="D49" s="251"/>
      <c r="E49" s="251"/>
      <c r="F49" s="251"/>
      <c r="G49" s="251"/>
      <c r="H49" s="251"/>
      <c r="I49" s="251"/>
      <c r="J49" s="251"/>
      <c r="K49" s="251"/>
      <c r="L49" s="251"/>
      <c r="M49" s="251"/>
      <c r="N49" s="251"/>
      <c r="O49" s="251"/>
      <c r="P49" s="251"/>
      <c r="Q49" s="251"/>
      <c r="R49" s="251"/>
      <c r="S49" s="251"/>
      <c r="T49" s="251"/>
      <c r="U49" s="251"/>
      <c r="V49" s="251"/>
      <c r="W49" s="279"/>
    </row>
    <row r="50" spans="1:23" ht="6" customHeight="1" x14ac:dyDescent="0.2">
      <c r="A50" s="292"/>
      <c r="B50" s="251"/>
      <c r="C50" s="258"/>
      <c r="D50" s="258"/>
      <c r="E50" s="258"/>
      <c r="F50" s="258"/>
      <c r="G50" s="258"/>
      <c r="H50" s="258"/>
      <c r="I50" s="258"/>
      <c r="J50" s="258"/>
      <c r="K50" s="258"/>
      <c r="L50" s="258"/>
      <c r="M50" s="251"/>
      <c r="N50" s="251"/>
      <c r="O50" s="251"/>
      <c r="P50" s="251"/>
      <c r="Q50" s="251"/>
      <c r="R50" s="251"/>
      <c r="S50" s="251"/>
      <c r="T50" s="251"/>
      <c r="U50" s="251"/>
      <c r="V50" s="251"/>
      <c r="W50" s="279"/>
    </row>
    <row r="51" spans="1:23" ht="15.6" x14ac:dyDescent="0.2">
      <c r="A51" s="275"/>
      <c r="B51" s="251"/>
      <c r="C51" s="248" t="s">
        <v>53</v>
      </c>
      <c r="D51" s="374" t="str">
        <f>IF('Profit &amp; Loss Account'!B9&gt;30000,'Profit &amp; Loss Account'!B25+'Profit &amp; Loss Account'!B26," ")</f>
        <v xml:space="preserve"> </v>
      </c>
      <c r="E51" s="375"/>
      <c r="F51" s="376"/>
      <c r="G51" s="249" t="s">
        <v>180</v>
      </c>
      <c r="H51" s="250">
        <v>0</v>
      </c>
      <c r="I51" s="250">
        <v>0</v>
      </c>
      <c r="J51" s="251"/>
      <c r="K51" s="251"/>
      <c r="L51" s="251"/>
      <c r="M51" s="251"/>
      <c r="N51" s="248" t="s">
        <v>53</v>
      </c>
      <c r="O51" s="374" t="str">
        <f>IF('Profit &amp; Loss Account'!B9&gt;30000,'Profit &amp; Loss Account'!B30+'Profit &amp; Loss Account'!B31," ")</f>
        <v xml:space="preserve"> </v>
      </c>
      <c r="P51" s="375"/>
      <c r="Q51" s="376"/>
      <c r="R51" s="249" t="s">
        <v>180</v>
      </c>
      <c r="S51" s="250">
        <v>0</v>
      </c>
      <c r="T51" s="250">
        <v>0</v>
      </c>
      <c r="U51" s="251"/>
      <c r="V51" s="251"/>
      <c r="W51" s="279"/>
    </row>
    <row r="52" spans="1:23" ht="12.75" customHeight="1" x14ac:dyDescent="0.2">
      <c r="A52" s="275"/>
      <c r="B52" s="251"/>
      <c r="C52" s="251"/>
      <c r="D52" s="251"/>
      <c r="E52" s="251"/>
      <c r="F52" s="251"/>
      <c r="G52" s="251"/>
      <c r="H52" s="251"/>
      <c r="I52" s="251"/>
      <c r="J52" s="251"/>
      <c r="K52" s="251"/>
      <c r="L52" s="251"/>
      <c r="M52" s="251"/>
      <c r="N52" s="251"/>
      <c r="O52" s="251"/>
      <c r="P52" s="251"/>
      <c r="Q52" s="251"/>
      <c r="R52" s="251"/>
      <c r="S52" s="251"/>
      <c r="T52" s="251"/>
      <c r="U52" s="251"/>
      <c r="V52" s="251"/>
      <c r="W52" s="279"/>
    </row>
    <row r="53" spans="1:23" x14ac:dyDescent="0.2">
      <c r="A53" s="269">
        <v>12</v>
      </c>
      <c r="B53" s="251"/>
      <c r="C53" s="258" t="s">
        <v>201</v>
      </c>
      <c r="D53" s="258"/>
      <c r="E53" s="258"/>
      <c r="F53" s="258"/>
      <c r="G53" s="258"/>
      <c r="H53" s="258"/>
      <c r="I53" s="258"/>
      <c r="J53" s="258"/>
      <c r="K53" s="258"/>
      <c r="L53" s="269">
        <v>17</v>
      </c>
      <c r="M53" s="251"/>
      <c r="N53" s="258" t="s">
        <v>205</v>
      </c>
      <c r="O53" s="251"/>
      <c r="P53" s="251"/>
      <c r="Q53" s="251"/>
      <c r="R53" s="251"/>
      <c r="S53" s="251"/>
      <c r="T53" s="251"/>
      <c r="U53" s="251"/>
      <c r="V53" s="251"/>
      <c r="W53" s="279"/>
    </row>
    <row r="54" spans="1:23" ht="6" customHeight="1" x14ac:dyDescent="0.2">
      <c r="A54" s="292"/>
      <c r="B54" s="251"/>
      <c r="C54" s="258"/>
      <c r="D54" s="258"/>
      <c r="E54" s="258"/>
      <c r="F54" s="258"/>
      <c r="G54" s="258"/>
      <c r="H54" s="258"/>
      <c r="I54" s="258"/>
      <c r="J54" s="258"/>
      <c r="K54" s="258"/>
      <c r="L54" s="258"/>
      <c r="M54" s="251"/>
      <c r="N54" s="251"/>
      <c r="O54" s="251"/>
      <c r="P54" s="251"/>
      <c r="Q54" s="251"/>
      <c r="R54" s="251"/>
      <c r="S54" s="251"/>
      <c r="T54" s="251"/>
      <c r="U54" s="251"/>
      <c r="V54" s="251"/>
      <c r="W54" s="279"/>
    </row>
    <row r="55" spans="1:23" ht="15.6" x14ac:dyDescent="0.2">
      <c r="A55" s="275"/>
      <c r="B55" s="251"/>
      <c r="C55" s="248" t="s">
        <v>53</v>
      </c>
      <c r="D55" s="374" t="str">
        <f>IF('Profit &amp; Loss Account'!B9&gt;30000,'Profit &amp; Loss Account'!B21," ")</f>
        <v xml:space="preserve"> </v>
      </c>
      <c r="E55" s="375"/>
      <c r="F55" s="376"/>
      <c r="G55" s="249" t="s">
        <v>180</v>
      </c>
      <c r="H55" s="250">
        <v>0</v>
      </c>
      <c r="I55" s="250">
        <v>0</v>
      </c>
      <c r="J55" s="251"/>
      <c r="K55" s="251"/>
      <c r="L55" s="251"/>
      <c r="M55" s="251"/>
      <c r="N55" s="248" t="s">
        <v>53</v>
      </c>
      <c r="O55" s="374" t="str">
        <f>IF('Profit &amp; Loss Account'!B9&gt;30000,'Profit &amp; Loss Account'!B24," ")</f>
        <v xml:space="preserve"> </v>
      </c>
      <c r="P55" s="375"/>
      <c r="Q55" s="376"/>
      <c r="R55" s="249" t="s">
        <v>180</v>
      </c>
      <c r="S55" s="250">
        <v>0</v>
      </c>
      <c r="T55" s="250">
        <v>0</v>
      </c>
      <c r="U55" s="251"/>
      <c r="V55" s="251"/>
      <c r="W55" s="279"/>
    </row>
    <row r="56" spans="1:23" x14ac:dyDescent="0.2">
      <c r="A56" s="275"/>
      <c r="B56" s="251"/>
      <c r="C56" s="251"/>
      <c r="D56" s="251"/>
      <c r="E56" s="251"/>
      <c r="F56" s="251"/>
      <c r="G56" s="251"/>
      <c r="H56" s="251"/>
      <c r="I56" s="251"/>
      <c r="J56" s="251"/>
      <c r="K56" s="251"/>
      <c r="L56" s="251"/>
      <c r="M56" s="251"/>
      <c r="N56" s="251"/>
      <c r="O56" s="251"/>
      <c r="P56" s="251"/>
      <c r="Q56" s="251"/>
      <c r="R56" s="251"/>
      <c r="S56" s="251"/>
      <c r="T56" s="251"/>
      <c r="U56" s="251"/>
      <c r="V56" s="251"/>
      <c r="W56" s="279"/>
    </row>
    <row r="57" spans="1:23" x14ac:dyDescent="0.2">
      <c r="A57" s="269">
        <v>13</v>
      </c>
      <c r="B57" s="251"/>
      <c r="C57" s="258" t="s">
        <v>203</v>
      </c>
      <c r="D57" s="258"/>
      <c r="E57" s="258"/>
      <c r="F57" s="258"/>
      <c r="G57" s="258"/>
      <c r="H57" s="258"/>
      <c r="I57" s="258"/>
      <c r="J57" s="258"/>
      <c r="K57" s="258"/>
      <c r="L57" s="269">
        <v>18</v>
      </c>
      <c r="M57" s="251"/>
      <c r="N57" s="258" t="s">
        <v>327</v>
      </c>
      <c r="O57" s="251"/>
      <c r="P57" s="251"/>
      <c r="Q57" s="251"/>
      <c r="R57" s="251"/>
      <c r="S57" s="251"/>
      <c r="T57" s="251"/>
      <c r="U57" s="251"/>
      <c r="V57" s="251"/>
      <c r="W57" s="279"/>
    </row>
    <row r="58" spans="1:23" x14ac:dyDescent="0.2">
      <c r="A58" s="275"/>
      <c r="B58" s="251"/>
      <c r="C58" s="251"/>
      <c r="D58" s="251"/>
      <c r="E58" s="251"/>
      <c r="F58" s="251"/>
      <c r="G58" s="251"/>
      <c r="H58" s="251"/>
      <c r="I58" s="251"/>
      <c r="J58" s="251"/>
      <c r="K58" s="251"/>
      <c r="L58" s="251"/>
      <c r="M58" s="251"/>
      <c r="N58" s="283" t="s">
        <v>328</v>
      </c>
      <c r="O58" s="251"/>
      <c r="P58" s="251"/>
      <c r="Q58" s="251"/>
      <c r="R58" s="251"/>
      <c r="S58" s="251"/>
      <c r="T58" s="251"/>
      <c r="U58" s="251"/>
      <c r="V58" s="251"/>
      <c r="W58" s="279"/>
    </row>
    <row r="59" spans="1:23" ht="6" customHeight="1" x14ac:dyDescent="0.2">
      <c r="A59" s="292"/>
      <c r="B59" s="251"/>
      <c r="C59" s="258"/>
      <c r="D59" s="258"/>
      <c r="E59" s="258"/>
      <c r="F59" s="258"/>
      <c r="G59" s="258"/>
      <c r="H59" s="258"/>
      <c r="I59" s="258"/>
      <c r="J59" s="258"/>
      <c r="K59" s="258"/>
      <c r="L59" s="258"/>
      <c r="M59" s="251"/>
      <c r="N59" s="251"/>
      <c r="O59" s="251"/>
      <c r="P59" s="251"/>
      <c r="Q59" s="251"/>
      <c r="R59" s="251"/>
      <c r="S59" s="251"/>
      <c r="T59" s="251"/>
      <c r="U59" s="251"/>
      <c r="V59" s="251"/>
      <c r="W59" s="279"/>
    </row>
    <row r="60" spans="1:23" ht="15.6" x14ac:dyDescent="0.2">
      <c r="A60" s="275"/>
      <c r="B60" s="251"/>
      <c r="C60" s="248" t="s">
        <v>53</v>
      </c>
      <c r="D60" s="374" t="str">
        <f>IF('Profit &amp; Loss Account'!B9&gt;30000,'Profit &amp; Loss Account'!B22," ")</f>
        <v xml:space="preserve"> </v>
      </c>
      <c r="E60" s="375"/>
      <c r="F60" s="376"/>
      <c r="G60" s="249" t="s">
        <v>180</v>
      </c>
      <c r="H60" s="250">
        <v>0</v>
      </c>
      <c r="I60" s="250">
        <v>0</v>
      </c>
      <c r="J60" s="251"/>
      <c r="K60" s="251"/>
      <c r="L60" s="251"/>
      <c r="M60" s="251"/>
      <c r="N60" s="248" t="s">
        <v>53</v>
      </c>
      <c r="O60" s="374" t="str">
        <f>IF('Profit &amp; Loss Account'!B9&gt;30000,'Profit &amp; Loss Account'!B27+'Profit &amp; Loss Account'!B29+'Profit &amp; Loss Account'!B32+'Profit &amp; Loss Account'!B33," ")</f>
        <v xml:space="preserve"> </v>
      </c>
      <c r="P60" s="375"/>
      <c r="Q60" s="376"/>
      <c r="R60" s="249" t="s">
        <v>180</v>
      </c>
      <c r="S60" s="250">
        <v>0</v>
      </c>
      <c r="T60" s="250">
        <v>0</v>
      </c>
      <c r="U60" s="251"/>
      <c r="V60" s="251"/>
      <c r="W60" s="279"/>
    </row>
    <row r="61" spans="1:23" x14ac:dyDescent="0.2">
      <c r="A61" s="275"/>
      <c r="B61" s="251"/>
      <c r="C61" s="251"/>
      <c r="D61" s="251"/>
      <c r="E61" s="251"/>
      <c r="F61" s="251"/>
      <c r="G61" s="251"/>
      <c r="H61" s="251"/>
      <c r="I61" s="251"/>
      <c r="J61" s="251"/>
      <c r="K61" s="251"/>
      <c r="L61" s="251"/>
      <c r="M61" s="251"/>
      <c r="N61" s="251"/>
      <c r="O61" s="251"/>
      <c r="P61" s="251"/>
      <c r="Q61" s="251"/>
      <c r="R61" s="251"/>
      <c r="S61" s="251"/>
      <c r="T61" s="251"/>
      <c r="U61" s="251"/>
      <c r="V61" s="251"/>
      <c r="W61" s="279"/>
    </row>
    <row r="62" spans="1:23" x14ac:dyDescent="0.2">
      <c r="A62" s="269">
        <v>14</v>
      </c>
      <c r="B62" s="251"/>
      <c r="C62" s="258" t="s">
        <v>329</v>
      </c>
      <c r="D62" s="258"/>
      <c r="E62" s="258"/>
      <c r="F62" s="258"/>
      <c r="G62" s="258"/>
      <c r="H62" s="258"/>
      <c r="I62" s="258"/>
      <c r="J62" s="258"/>
      <c r="K62" s="258"/>
      <c r="L62" s="269">
        <v>19</v>
      </c>
      <c r="M62" s="251"/>
      <c r="N62" s="258" t="s">
        <v>330</v>
      </c>
      <c r="O62" s="251"/>
      <c r="P62" s="251"/>
      <c r="Q62" s="251"/>
      <c r="R62" s="251"/>
      <c r="S62" s="251"/>
      <c r="T62" s="251"/>
      <c r="U62" s="251"/>
      <c r="V62" s="251"/>
      <c r="W62" s="279"/>
    </row>
    <row r="63" spans="1:23" ht="6" customHeight="1" x14ac:dyDescent="0.2">
      <c r="A63" s="292"/>
      <c r="B63" s="251"/>
      <c r="C63" s="258"/>
      <c r="D63" s="258"/>
      <c r="E63" s="258"/>
      <c r="F63" s="258"/>
      <c r="G63" s="258"/>
      <c r="H63" s="258"/>
      <c r="I63" s="258"/>
      <c r="J63" s="258"/>
      <c r="K63" s="258"/>
      <c r="L63" s="258"/>
      <c r="M63" s="251"/>
      <c r="N63" s="251"/>
      <c r="O63" s="251"/>
      <c r="P63" s="251"/>
      <c r="Q63" s="251"/>
      <c r="R63" s="251"/>
      <c r="S63" s="251"/>
      <c r="T63" s="251"/>
      <c r="U63" s="251"/>
      <c r="V63" s="251"/>
      <c r="W63" s="279"/>
    </row>
    <row r="64" spans="1:23" ht="15.6" x14ac:dyDescent="0.2">
      <c r="A64" s="275"/>
      <c r="B64" s="251"/>
      <c r="C64" s="248" t="s">
        <v>53</v>
      </c>
      <c r="D64" s="374" t="str">
        <f>IF('Profit &amp; Loss Account'!B9&gt;30000,'Profit &amp; Loss Account'!B23," ")</f>
        <v xml:space="preserve"> </v>
      </c>
      <c r="E64" s="375"/>
      <c r="F64" s="376"/>
      <c r="G64" s="249" t="s">
        <v>180</v>
      </c>
      <c r="H64" s="250">
        <v>0</v>
      </c>
      <c r="I64" s="250">
        <v>0</v>
      </c>
      <c r="J64" s="251"/>
      <c r="K64" s="251"/>
      <c r="L64" s="251"/>
      <c r="M64" s="251"/>
      <c r="N64" s="248" t="s">
        <v>53</v>
      </c>
      <c r="O64" s="374">
        <f>'Profit &amp; Loss Account'!B17+'Profit &amp; Loss Account'!B35-'Profit &amp; Loss Account'!B34</f>
        <v>0</v>
      </c>
      <c r="P64" s="375"/>
      <c r="Q64" s="376"/>
      <c r="R64" s="249" t="s">
        <v>180</v>
      </c>
      <c r="S64" s="250">
        <v>0</v>
      </c>
      <c r="T64" s="250">
        <v>0</v>
      </c>
      <c r="U64" s="251"/>
      <c r="V64" s="251"/>
      <c r="W64" s="279"/>
    </row>
    <row r="65" spans="1:26" ht="8.1" customHeight="1" x14ac:dyDescent="0.2">
      <c r="A65" s="286"/>
      <c r="B65" s="287"/>
      <c r="C65" s="287"/>
      <c r="D65" s="287"/>
      <c r="E65" s="287"/>
      <c r="F65" s="287"/>
      <c r="G65" s="287"/>
      <c r="H65" s="287"/>
      <c r="I65" s="287"/>
      <c r="J65" s="287"/>
      <c r="K65" s="287"/>
      <c r="L65" s="287"/>
      <c r="M65" s="287"/>
      <c r="N65" s="287"/>
      <c r="O65" s="287"/>
      <c r="P65" s="287"/>
      <c r="Q65" s="287"/>
      <c r="R65" s="287"/>
      <c r="S65" s="287"/>
      <c r="T65" s="287"/>
      <c r="U65" s="287"/>
      <c r="V65" s="287"/>
      <c r="W65" s="288"/>
    </row>
    <row r="66" spans="1:26" s="265" customFormat="1" ht="24.9" customHeight="1" x14ac:dyDescent="0.2">
      <c r="A66" s="387" t="s">
        <v>215</v>
      </c>
      <c r="B66" s="387"/>
      <c r="C66" s="387"/>
      <c r="D66" s="387"/>
      <c r="E66" s="387"/>
      <c r="F66" s="387"/>
      <c r="G66" s="387"/>
      <c r="H66" s="387"/>
      <c r="I66" s="387"/>
      <c r="J66" s="387"/>
      <c r="K66" s="387"/>
      <c r="L66" s="387"/>
      <c r="M66" s="387"/>
      <c r="N66" s="387"/>
      <c r="O66" s="387"/>
      <c r="P66" s="387"/>
      <c r="Q66" s="387"/>
      <c r="R66" s="387"/>
      <c r="S66" s="387"/>
      <c r="T66" s="387"/>
      <c r="U66" s="387"/>
      <c r="V66" s="387"/>
      <c r="W66" s="387"/>
    </row>
    <row r="67" spans="1:26" ht="8.1" customHeight="1" x14ac:dyDescent="0.2">
      <c r="A67" s="266"/>
      <c r="B67" s="267"/>
      <c r="C67" s="267"/>
      <c r="D67" s="267"/>
      <c r="E67" s="267"/>
      <c r="F67" s="267"/>
      <c r="G67" s="267"/>
      <c r="H67" s="267"/>
      <c r="I67" s="267"/>
      <c r="J67" s="267"/>
      <c r="K67" s="267"/>
      <c r="L67" s="267"/>
      <c r="M67" s="267"/>
      <c r="N67" s="267"/>
      <c r="O67" s="267"/>
      <c r="P67" s="267"/>
      <c r="Q67" s="267"/>
      <c r="R67" s="267"/>
      <c r="S67" s="267"/>
      <c r="T67" s="267"/>
      <c r="U67" s="267"/>
      <c r="V67" s="267"/>
      <c r="W67" s="268"/>
    </row>
    <row r="68" spans="1:26" x14ac:dyDescent="0.2">
      <c r="A68" s="269">
        <v>20</v>
      </c>
      <c r="B68" s="251"/>
      <c r="C68" s="258" t="s">
        <v>216</v>
      </c>
      <c r="D68" s="258"/>
      <c r="E68" s="258"/>
      <c r="F68" s="258"/>
      <c r="G68" s="258"/>
      <c r="H68" s="258"/>
      <c r="I68" s="258"/>
      <c r="J68" s="258"/>
      <c r="K68" s="258"/>
      <c r="L68" s="269">
        <v>21</v>
      </c>
      <c r="M68" s="251"/>
      <c r="N68" s="258" t="s">
        <v>217</v>
      </c>
      <c r="O68" s="251"/>
      <c r="P68" s="251"/>
      <c r="Q68" s="251"/>
      <c r="R68" s="251"/>
      <c r="S68" s="251"/>
      <c r="T68" s="251"/>
      <c r="U68" s="251"/>
      <c r="V68" s="251"/>
      <c r="W68" s="279"/>
    </row>
    <row r="69" spans="1:26" x14ac:dyDescent="0.2">
      <c r="A69" s="275"/>
      <c r="B69" s="251"/>
      <c r="C69" s="283" t="s">
        <v>331</v>
      </c>
      <c r="D69" s="258"/>
      <c r="E69" s="258"/>
      <c r="F69" s="258"/>
      <c r="G69" s="258"/>
      <c r="H69" s="258"/>
      <c r="I69" s="258"/>
      <c r="J69" s="258"/>
      <c r="K69" s="258"/>
      <c r="L69" s="251"/>
      <c r="M69" s="251"/>
      <c r="N69" s="283" t="s">
        <v>332</v>
      </c>
      <c r="O69" s="251"/>
      <c r="P69" s="251"/>
      <c r="Q69" s="251"/>
      <c r="R69" s="251"/>
      <c r="S69" s="251"/>
      <c r="T69" s="251"/>
      <c r="U69" s="251"/>
      <c r="V69" s="251"/>
      <c r="W69" s="279"/>
    </row>
    <row r="70" spans="1:26" ht="6" customHeight="1" x14ac:dyDescent="0.2">
      <c r="A70" s="292"/>
      <c r="B70" s="251"/>
      <c r="C70" s="258"/>
      <c r="D70" s="258"/>
      <c r="E70" s="258"/>
      <c r="F70" s="258"/>
      <c r="G70" s="258"/>
      <c r="H70" s="258"/>
      <c r="I70" s="258"/>
      <c r="J70" s="258"/>
      <c r="K70" s="258"/>
      <c r="L70" s="258"/>
      <c r="M70" s="251"/>
      <c r="N70" s="251"/>
      <c r="O70" s="251"/>
      <c r="P70" s="251"/>
      <c r="Q70" s="251"/>
      <c r="R70" s="251"/>
      <c r="S70" s="251"/>
      <c r="T70" s="251"/>
      <c r="U70" s="251"/>
      <c r="V70" s="251"/>
      <c r="W70" s="279"/>
    </row>
    <row r="71" spans="1:26" ht="15.6" x14ac:dyDescent="0.2">
      <c r="A71" s="275"/>
      <c r="B71" s="251"/>
      <c r="C71" s="248" t="s">
        <v>53</v>
      </c>
      <c r="D71" s="374">
        <f>IF((D38+O38-O64)&gt;=0,D38+O38-O64,0)</f>
        <v>0</v>
      </c>
      <c r="E71" s="375"/>
      <c r="F71" s="376"/>
      <c r="G71" s="249" t="s">
        <v>180</v>
      </c>
      <c r="H71" s="250">
        <v>0</v>
      </c>
      <c r="I71" s="250">
        <v>0</v>
      </c>
      <c r="J71" s="251"/>
      <c r="K71" s="251"/>
      <c r="L71" s="251"/>
      <c r="M71" s="251"/>
      <c r="N71" s="248" t="s">
        <v>53</v>
      </c>
      <c r="O71" s="374">
        <f>IF((D38+O38-O64)&lt;0,O64-D38-O38,0)</f>
        <v>0</v>
      </c>
      <c r="P71" s="375"/>
      <c r="Q71" s="376"/>
      <c r="R71" s="249" t="s">
        <v>180</v>
      </c>
      <c r="S71" s="250">
        <v>0</v>
      </c>
      <c r="T71" s="250">
        <v>0</v>
      </c>
      <c r="U71" s="251"/>
      <c r="V71" s="251"/>
      <c r="W71" s="293"/>
      <c r="Y71" s="294"/>
      <c r="Z71" s="294"/>
    </row>
    <row r="72" spans="1:26" ht="8.1" customHeight="1" x14ac:dyDescent="0.2">
      <c r="A72" s="286"/>
      <c r="B72" s="287"/>
      <c r="C72" s="287"/>
      <c r="D72" s="287"/>
      <c r="E72" s="287"/>
      <c r="F72" s="287"/>
      <c r="G72" s="287"/>
      <c r="H72" s="287"/>
      <c r="I72" s="287"/>
      <c r="J72" s="287"/>
      <c r="K72" s="287"/>
      <c r="L72" s="287"/>
      <c r="M72" s="287"/>
      <c r="N72" s="287"/>
      <c r="O72" s="287"/>
      <c r="P72" s="287"/>
      <c r="Q72" s="287"/>
      <c r="R72" s="287"/>
      <c r="S72" s="287"/>
      <c r="T72" s="287"/>
      <c r="U72" s="287"/>
      <c r="V72" s="287"/>
      <c r="W72" s="288"/>
    </row>
    <row r="73" spans="1:26" ht="24.9" customHeight="1" x14ac:dyDescent="0.2">
      <c r="A73" s="388" t="s">
        <v>220</v>
      </c>
      <c r="B73" s="388"/>
      <c r="C73" s="388"/>
      <c r="D73" s="388"/>
      <c r="E73" s="388"/>
      <c r="F73" s="388"/>
      <c r="G73" s="388"/>
      <c r="H73" s="388"/>
      <c r="I73" s="388"/>
      <c r="J73" s="388"/>
      <c r="K73" s="388"/>
      <c r="L73" s="388"/>
      <c r="M73" s="388"/>
      <c r="N73" s="388"/>
      <c r="O73" s="388"/>
      <c r="P73" s="388"/>
      <c r="Q73" s="388"/>
      <c r="R73" s="388"/>
      <c r="S73" s="388"/>
      <c r="T73" s="388"/>
      <c r="U73" s="388"/>
      <c r="V73" s="388"/>
      <c r="W73" s="388"/>
      <c r="Y73" s="294"/>
      <c r="Z73" s="294"/>
    </row>
    <row r="74" spans="1:26" ht="14.1" customHeight="1" x14ac:dyDescent="0.2">
      <c r="A74" s="377" t="s">
        <v>333</v>
      </c>
      <c r="B74" s="377"/>
      <c r="C74" s="377"/>
      <c r="D74" s="377"/>
      <c r="E74" s="377"/>
      <c r="F74" s="377"/>
      <c r="G74" s="377"/>
      <c r="H74" s="377"/>
      <c r="I74" s="377"/>
      <c r="J74" s="377"/>
      <c r="K74" s="377"/>
      <c r="L74" s="377"/>
      <c r="M74" s="377"/>
      <c r="N74" s="377"/>
      <c r="O74" s="377"/>
      <c r="P74" s="377"/>
      <c r="Q74" s="377"/>
      <c r="R74" s="377"/>
      <c r="S74" s="377"/>
      <c r="T74" s="377"/>
      <c r="U74" s="377"/>
      <c r="V74" s="377"/>
      <c r="W74" s="377"/>
    </row>
    <row r="75" spans="1:26" ht="14.1" customHeight="1" x14ac:dyDescent="0.2">
      <c r="A75" s="377" t="s">
        <v>334</v>
      </c>
      <c r="B75" s="377"/>
      <c r="C75" s="377"/>
      <c r="D75" s="377"/>
      <c r="E75" s="377"/>
      <c r="F75" s="377"/>
      <c r="G75" s="377"/>
      <c r="H75" s="377"/>
      <c r="I75" s="377"/>
      <c r="J75" s="377"/>
      <c r="K75" s="377"/>
      <c r="L75" s="377"/>
      <c r="M75" s="377"/>
      <c r="N75" s="377"/>
      <c r="O75" s="377"/>
      <c r="P75" s="377"/>
      <c r="Q75" s="377"/>
      <c r="R75" s="377"/>
      <c r="S75" s="377"/>
      <c r="T75" s="377"/>
      <c r="U75" s="377"/>
      <c r="V75" s="377"/>
      <c r="W75" s="377"/>
      <c r="Y75" s="294"/>
      <c r="Z75" s="294"/>
    </row>
    <row r="76" spans="1:26" ht="13.5" customHeight="1" x14ac:dyDescent="0.2">
      <c r="A76" s="377" t="s">
        <v>335</v>
      </c>
      <c r="B76" s="377"/>
      <c r="C76" s="377"/>
      <c r="D76" s="377"/>
      <c r="E76" s="377"/>
      <c r="F76" s="377"/>
      <c r="G76" s="377"/>
      <c r="H76" s="377"/>
      <c r="I76" s="377"/>
      <c r="J76" s="377"/>
      <c r="K76" s="377"/>
      <c r="L76" s="377"/>
      <c r="M76" s="377"/>
      <c r="N76" s="377"/>
      <c r="O76" s="377"/>
      <c r="P76" s="377"/>
      <c r="Q76" s="377"/>
      <c r="R76" s="377"/>
      <c r="S76" s="377"/>
      <c r="T76" s="377"/>
      <c r="U76" s="377"/>
      <c r="V76" s="377"/>
      <c r="W76" s="377"/>
    </row>
    <row r="77" spans="1:26" ht="8.1" customHeight="1" x14ac:dyDescent="0.2">
      <c r="A77" s="266"/>
      <c r="B77" s="267"/>
      <c r="C77" s="267"/>
      <c r="D77" s="267"/>
      <c r="E77" s="267"/>
      <c r="F77" s="267"/>
      <c r="G77" s="267"/>
      <c r="H77" s="267"/>
      <c r="I77" s="267"/>
      <c r="J77" s="267"/>
      <c r="K77" s="267"/>
      <c r="L77" s="267"/>
      <c r="M77" s="267"/>
      <c r="N77" s="267"/>
      <c r="O77" s="267"/>
      <c r="P77" s="267"/>
      <c r="Q77" s="267"/>
      <c r="R77" s="267"/>
      <c r="S77" s="267"/>
      <c r="T77" s="267"/>
      <c r="U77" s="267"/>
      <c r="V77" s="267"/>
      <c r="W77" s="268"/>
    </row>
    <row r="78" spans="1:26" x14ac:dyDescent="0.2">
      <c r="A78" s="269">
        <v>22</v>
      </c>
      <c r="B78" s="251"/>
      <c r="C78" s="258" t="s">
        <v>352</v>
      </c>
      <c r="D78" s="258"/>
      <c r="E78" s="258"/>
      <c r="F78" s="258"/>
      <c r="G78" s="258"/>
      <c r="H78" s="258"/>
      <c r="I78" s="258"/>
      <c r="J78" s="258"/>
      <c r="K78" s="258"/>
      <c r="L78" s="269">
        <v>24</v>
      </c>
      <c r="M78" s="282"/>
      <c r="N78" s="339" t="s">
        <v>389</v>
      </c>
      <c r="O78" s="282"/>
      <c r="P78" s="282"/>
      <c r="Q78" s="282"/>
      <c r="R78" s="282"/>
      <c r="S78" s="251"/>
      <c r="T78" s="251"/>
      <c r="U78" s="251"/>
      <c r="V78" s="251"/>
      <c r="W78" s="279"/>
    </row>
    <row r="79" spans="1:26" x14ac:dyDescent="0.2">
      <c r="A79" s="292"/>
      <c r="B79" s="251"/>
      <c r="C79" s="258"/>
      <c r="D79" s="258"/>
      <c r="E79" s="258"/>
      <c r="F79" s="258"/>
      <c r="G79" s="258"/>
      <c r="H79" s="258"/>
      <c r="I79" s="258"/>
      <c r="J79" s="258"/>
      <c r="K79" s="258"/>
      <c r="L79" s="282"/>
      <c r="M79" s="282"/>
      <c r="N79" s="282"/>
      <c r="O79" s="282"/>
      <c r="P79" s="282"/>
      <c r="Q79" s="282"/>
      <c r="R79" s="282"/>
      <c r="S79" s="295"/>
      <c r="T79" s="295"/>
      <c r="U79" s="295"/>
      <c r="V79" s="295"/>
      <c r="W79" s="279"/>
    </row>
    <row r="80" spans="1:26" ht="15" customHeight="1" x14ac:dyDescent="0.2">
      <c r="A80" s="292"/>
      <c r="B80" s="251"/>
      <c r="C80" s="248" t="s">
        <v>53</v>
      </c>
      <c r="D80" s="374">
        <f>IF(([1]Schedule!$Q$1)&gt;0,[1]Schedule!$Q$1,0)</f>
        <v>0</v>
      </c>
      <c r="E80" s="375"/>
      <c r="F80" s="376"/>
      <c r="G80" s="249" t="s">
        <v>180</v>
      </c>
      <c r="H80" s="250">
        <v>0</v>
      </c>
      <c r="I80" s="250">
        <v>0</v>
      </c>
      <c r="J80" s="258"/>
      <c r="K80" s="258"/>
      <c r="L80" s="258"/>
      <c r="M80" s="251"/>
      <c r="N80" s="248" t="s">
        <v>53</v>
      </c>
      <c r="O80" s="374">
        <f>IF(([1]Schedule!$R$1+[1]Schedule!$Y$1)&gt;0,[1]Schedule!$R$1+[1]Schedule!$Y$1,0)</f>
        <v>0</v>
      </c>
      <c r="P80" s="375"/>
      <c r="Q80" s="376"/>
      <c r="R80" s="249" t="s">
        <v>180</v>
      </c>
      <c r="S80" s="250">
        <v>0</v>
      </c>
      <c r="T80" s="250">
        <v>0</v>
      </c>
      <c r="U80" s="251"/>
      <c r="V80" s="251"/>
      <c r="W80" s="279"/>
    </row>
    <row r="81" spans="1:23" ht="6" customHeight="1" x14ac:dyDescent="0.2">
      <c r="A81" s="292"/>
      <c r="B81" s="251"/>
      <c r="C81" s="258"/>
      <c r="D81" s="258"/>
      <c r="E81" s="258"/>
      <c r="F81" s="258"/>
      <c r="G81" s="258"/>
      <c r="H81" s="258"/>
      <c r="I81" s="258"/>
      <c r="J81" s="258"/>
      <c r="K81" s="258"/>
      <c r="L81" s="258"/>
      <c r="M81" s="251"/>
      <c r="N81" s="251"/>
      <c r="O81" s="251"/>
      <c r="P81" s="251"/>
      <c r="Q81" s="251"/>
      <c r="R81" s="251"/>
      <c r="S81" s="251"/>
      <c r="T81" s="251"/>
      <c r="U81" s="251"/>
      <c r="V81" s="251"/>
      <c r="W81" s="279"/>
    </row>
    <row r="82" spans="1:23" x14ac:dyDescent="0.2">
      <c r="A82" s="269">
        <v>23</v>
      </c>
      <c r="B82" s="251"/>
      <c r="C82" s="339" t="s">
        <v>390</v>
      </c>
      <c r="D82" s="282"/>
      <c r="E82" s="282"/>
      <c r="F82" s="282"/>
      <c r="G82" s="282"/>
      <c r="H82" s="282"/>
      <c r="I82" s="282"/>
      <c r="J82" s="251"/>
      <c r="K82" s="251"/>
      <c r="L82" s="269">
        <v>25</v>
      </c>
      <c r="M82" s="251"/>
      <c r="N82" s="258" t="s">
        <v>336</v>
      </c>
      <c r="O82" s="251"/>
      <c r="P82" s="251"/>
      <c r="Q82" s="251"/>
      <c r="R82" s="251"/>
      <c r="S82" s="282"/>
      <c r="T82" s="282"/>
      <c r="U82" s="251"/>
      <c r="V82" s="251"/>
      <c r="W82" s="279"/>
    </row>
    <row r="83" spans="1:23" ht="11.25" customHeight="1" x14ac:dyDescent="0.2">
      <c r="A83" s="275"/>
      <c r="B83" s="251"/>
      <c r="C83" s="258" t="s">
        <v>391</v>
      </c>
      <c r="D83" s="251"/>
      <c r="E83" s="251"/>
      <c r="F83" s="251"/>
      <c r="G83" s="251"/>
      <c r="H83" s="251"/>
      <c r="I83" s="251"/>
      <c r="J83" s="251"/>
      <c r="K83" s="251"/>
      <c r="L83" s="258"/>
      <c r="M83" s="251"/>
      <c r="N83" s="258" t="s">
        <v>392</v>
      </c>
      <c r="O83" s="295"/>
      <c r="P83" s="295"/>
      <c r="Q83" s="295"/>
      <c r="R83" s="295"/>
      <c r="S83" s="287"/>
      <c r="T83" s="287"/>
      <c r="U83" s="287"/>
      <c r="V83" s="287"/>
      <c r="W83" s="288"/>
    </row>
    <row r="84" spans="1:23" ht="6" customHeight="1" x14ac:dyDescent="0.2">
      <c r="A84" s="292"/>
      <c r="B84" s="251"/>
      <c r="C84" s="258"/>
      <c r="D84" s="258"/>
      <c r="E84" s="258"/>
      <c r="F84" s="258"/>
      <c r="G84" s="258"/>
      <c r="H84" s="258"/>
      <c r="I84" s="258"/>
      <c r="J84" s="258"/>
      <c r="K84" s="258"/>
      <c r="L84" s="258"/>
      <c r="M84" s="251"/>
      <c r="N84" s="251"/>
      <c r="O84" s="251"/>
      <c r="P84" s="251"/>
      <c r="Q84" s="251"/>
      <c r="R84" s="251"/>
      <c r="S84" s="251"/>
      <c r="T84" s="251"/>
      <c r="U84" s="251"/>
      <c r="V84" s="251"/>
      <c r="W84" s="279"/>
    </row>
    <row r="85" spans="1:23" ht="15.6" x14ac:dyDescent="0.2">
      <c r="A85" s="292"/>
      <c r="B85" s="251"/>
      <c r="C85" s="248" t="s">
        <v>53</v>
      </c>
      <c r="D85" s="374">
        <f>IF(([1]Schedule!$R$1+[1]Schedule!$S$1)&lt;1000,[1]Schedule!$S$1,0)</f>
        <v>0</v>
      </c>
      <c r="E85" s="375"/>
      <c r="F85" s="376"/>
      <c r="G85" s="249" t="s">
        <v>180</v>
      </c>
      <c r="H85" s="250">
        <v>0</v>
      </c>
      <c r="I85" s="250">
        <v>0</v>
      </c>
      <c r="J85" s="258"/>
      <c r="K85" s="258"/>
      <c r="L85" s="251"/>
      <c r="M85" s="251"/>
      <c r="N85" s="248" t="s">
        <v>53</v>
      </c>
      <c r="O85" s="374">
        <f>IF([1]Schedule!$Z$1&gt;0,[1]Schedule!$Z$1,0)</f>
        <v>0</v>
      </c>
      <c r="P85" s="375"/>
      <c r="Q85" s="376"/>
      <c r="R85" s="249" t="s">
        <v>180</v>
      </c>
      <c r="S85" s="250">
        <v>0</v>
      </c>
      <c r="T85" s="250">
        <v>0</v>
      </c>
      <c r="U85" s="251"/>
      <c r="V85" s="251"/>
      <c r="W85" s="279"/>
    </row>
    <row r="86" spans="1:23" ht="8.1" customHeight="1" x14ac:dyDescent="0.2">
      <c r="A86" s="286"/>
      <c r="B86" s="287"/>
      <c r="C86" s="287"/>
      <c r="D86" s="287"/>
      <c r="E86" s="287"/>
      <c r="F86" s="287"/>
      <c r="G86" s="287"/>
      <c r="H86" s="287"/>
      <c r="I86" s="287"/>
      <c r="J86" s="287"/>
      <c r="K86" s="287"/>
      <c r="L86" s="287"/>
      <c r="M86" s="287"/>
      <c r="N86" s="287"/>
      <c r="O86" s="287"/>
      <c r="P86" s="287"/>
      <c r="Q86" s="287"/>
      <c r="R86" s="287"/>
      <c r="S86" s="287"/>
      <c r="T86" s="287"/>
      <c r="U86" s="287"/>
      <c r="V86" s="287"/>
      <c r="W86" s="288"/>
    </row>
    <row r="87" spans="1:23" ht="24.9" customHeight="1" x14ac:dyDescent="0.2">
      <c r="A87" s="382" t="s">
        <v>337</v>
      </c>
      <c r="B87" s="382"/>
      <c r="C87" s="382"/>
      <c r="D87" s="382"/>
      <c r="E87" s="382"/>
      <c r="F87" s="382"/>
      <c r="G87" s="382"/>
      <c r="H87" s="382"/>
      <c r="I87" s="382"/>
      <c r="J87" s="382"/>
      <c r="K87" s="382"/>
      <c r="L87" s="382"/>
      <c r="M87" s="382"/>
      <c r="N87" s="382"/>
      <c r="O87" s="382"/>
      <c r="P87" s="382"/>
      <c r="Q87" s="382"/>
      <c r="R87" s="382"/>
      <c r="S87" s="382"/>
      <c r="T87" s="382"/>
      <c r="U87" s="382"/>
      <c r="V87" s="382"/>
      <c r="W87" s="382"/>
    </row>
    <row r="88" spans="1:23" ht="15.9" customHeight="1" x14ac:dyDescent="0.2">
      <c r="A88" s="377" t="s">
        <v>338</v>
      </c>
      <c r="B88" s="377"/>
      <c r="C88" s="377"/>
      <c r="D88" s="377"/>
      <c r="E88" s="377"/>
      <c r="F88" s="377"/>
      <c r="G88" s="377"/>
      <c r="H88" s="377"/>
      <c r="I88" s="377"/>
      <c r="J88" s="377"/>
      <c r="K88" s="377"/>
      <c r="L88" s="377"/>
      <c r="M88" s="377"/>
      <c r="N88" s="377"/>
      <c r="O88" s="377"/>
      <c r="P88" s="377"/>
      <c r="Q88" s="377"/>
      <c r="R88" s="377"/>
      <c r="S88" s="377"/>
      <c r="T88" s="377"/>
      <c r="U88" s="377"/>
      <c r="V88" s="377"/>
      <c r="W88" s="377"/>
    </row>
    <row r="89" spans="1:23" ht="15.75" customHeight="1" x14ac:dyDescent="0.2">
      <c r="A89" s="377" t="s">
        <v>339</v>
      </c>
      <c r="B89" s="377"/>
      <c r="C89" s="377"/>
      <c r="D89" s="377"/>
      <c r="E89" s="377"/>
      <c r="F89" s="377"/>
      <c r="G89" s="377"/>
      <c r="H89" s="377"/>
      <c r="I89" s="377"/>
      <c r="J89" s="377"/>
      <c r="K89" s="377"/>
      <c r="L89" s="377"/>
      <c r="M89" s="377"/>
      <c r="N89" s="377"/>
      <c r="O89" s="377"/>
      <c r="P89" s="377"/>
      <c r="Q89" s="377"/>
      <c r="R89" s="377"/>
      <c r="S89" s="377"/>
      <c r="T89" s="377"/>
      <c r="U89" s="377"/>
      <c r="V89" s="377"/>
      <c r="W89" s="377"/>
    </row>
    <row r="90" spans="1:23" ht="8.1" customHeight="1" x14ac:dyDescent="0.2">
      <c r="A90" s="266"/>
      <c r="B90" s="267"/>
      <c r="C90" s="267"/>
      <c r="D90" s="267"/>
      <c r="E90" s="267"/>
      <c r="F90" s="267"/>
      <c r="G90" s="267"/>
      <c r="H90" s="267"/>
      <c r="I90" s="267"/>
      <c r="J90" s="267"/>
      <c r="K90" s="267"/>
      <c r="L90" s="267"/>
      <c r="M90" s="267"/>
      <c r="N90" s="267"/>
      <c r="O90" s="267"/>
      <c r="P90" s="267"/>
      <c r="Q90" s="267"/>
      <c r="R90" s="267"/>
      <c r="S90" s="267"/>
      <c r="T90" s="267"/>
      <c r="U90" s="267"/>
      <c r="V90" s="267"/>
      <c r="W90" s="268"/>
    </row>
    <row r="91" spans="1:23" x14ac:dyDescent="0.2">
      <c r="A91" s="269">
        <v>26</v>
      </c>
      <c r="B91" s="251"/>
      <c r="C91" s="258" t="s">
        <v>340</v>
      </c>
      <c r="D91" s="258"/>
      <c r="E91" s="258"/>
      <c r="F91" s="258"/>
      <c r="G91" s="258"/>
      <c r="H91" s="258"/>
      <c r="I91" s="258"/>
      <c r="J91" s="258"/>
      <c r="K91" s="258"/>
      <c r="L91" s="269">
        <v>28</v>
      </c>
      <c r="M91" s="251"/>
      <c r="N91" s="258" t="s">
        <v>259</v>
      </c>
      <c r="O91" s="251"/>
      <c r="P91" s="251"/>
      <c r="Q91" s="251"/>
      <c r="R91" s="251"/>
      <c r="S91" s="251"/>
      <c r="T91" s="251"/>
      <c r="U91" s="251"/>
      <c r="V91" s="251"/>
      <c r="W91" s="279"/>
    </row>
    <row r="92" spans="1:23" x14ac:dyDescent="0.2">
      <c r="A92" s="258"/>
      <c r="B92" s="251"/>
      <c r="C92" s="283" t="s">
        <v>393</v>
      </c>
      <c r="D92" s="258"/>
      <c r="E92" s="258"/>
      <c r="F92" s="258"/>
      <c r="G92" s="258"/>
      <c r="H92" s="258"/>
      <c r="I92" s="258"/>
      <c r="J92" s="258"/>
      <c r="K92" s="258"/>
      <c r="L92" s="258"/>
      <c r="M92" s="251"/>
      <c r="N92" s="258" t="s">
        <v>394</v>
      </c>
      <c r="O92" s="295"/>
      <c r="P92" s="295"/>
      <c r="Q92" s="295"/>
      <c r="R92" s="295"/>
      <c r="S92" s="295"/>
      <c r="T92" s="295"/>
      <c r="U92" s="295"/>
      <c r="V92" s="295"/>
      <c r="W92" s="279"/>
    </row>
    <row r="93" spans="1:23" ht="6" customHeight="1" x14ac:dyDescent="0.2">
      <c r="A93" s="258"/>
      <c r="B93" s="251"/>
      <c r="C93" s="258"/>
      <c r="D93" s="258"/>
      <c r="E93" s="258"/>
      <c r="F93" s="258"/>
      <c r="G93" s="258"/>
      <c r="H93" s="258"/>
      <c r="I93" s="258"/>
      <c r="J93" s="258"/>
      <c r="K93" s="258"/>
      <c r="L93" s="258"/>
      <c r="M93" s="251"/>
      <c r="N93" s="251"/>
      <c r="O93" s="251"/>
      <c r="P93" s="251"/>
      <c r="Q93" s="251"/>
      <c r="R93" s="251"/>
      <c r="S93" s="251"/>
      <c r="T93" s="251"/>
      <c r="U93" s="251"/>
      <c r="V93" s="251"/>
      <c r="W93" s="279"/>
    </row>
    <row r="94" spans="1:23" ht="15.6" x14ac:dyDescent="0.2">
      <c r="A94" s="251"/>
      <c r="B94" s="251"/>
      <c r="C94" s="248" t="s">
        <v>53</v>
      </c>
      <c r="D94" s="374">
        <f>'Business Details'!O50</f>
        <v>0</v>
      </c>
      <c r="E94" s="375"/>
      <c r="F94" s="376"/>
      <c r="G94" s="249" t="s">
        <v>180</v>
      </c>
      <c r="H94" s="250">
        <v>0</v>
      </c>
      <c r="I94" s="250">
        <v>0</v>
      </c>
      <c r="J94" s="251"/>
      <c r="K94" s="251"/>
      <c r="L94" s="251"/>
      <c r="M94" s="251"/>
      <c r="N94" s="248" t="s">
        <v>53</v>
      </c>
      <c r="O94" s="374">
        <f>IF(O106&gt;0,0,IF('Business Details'!D50=0,0,IF(D99&gt;'Business Details'!D50,'Business Details'!D50,D99)))</f>
        <v>0</v>
      </c>
      <c r="P94" s="383"/>
      <c r="Q94" s="384"/>
      <c r="R94" s="249" t="s">
        <v>180</v>
      </c>
      <c r="S94" s="250">
        <v>0</v>
      </c>
      <c r="T94" s="250">
        <v>0</v>
      </c>
      <c r="U94" s="251"/>
      <c r="V94" s="251"/>
      <c r="W94" s="279"/>
    </row>
    <row r="95" spans="1:23" x14ac:dyDescent="0.2">
      <c r="A95" s="251"/>
      <c r="B95" s="251"/>
      <c r="C95" s="251"/>
      <c r="D95" s="251"/>
      <c r="E95" s="251"/>
      <c r="F95" s="251"/>
      <c r="G95" s="251"/>
      <c r="H95" s="251"/>
      <c r="I95" s="251"/>
      <c r="J95" s="251"/>
      <c r="K95" s="251"/>
      <c r="L95" s="251"/>
      <c r="M95" s="251"/>
      <c r="N95" s="251"/>
      <c r="O95" s="251"/>
      <c r="P95" s="251"/>
      <c r="Q95" s="251"/>
      <c r="R95" s="251"/>
      <c r="S95" s="251"/>
      <c r="T95" s="251"/>
      <c r="U95" s="251"/>
      <c r="V95" s="251"/>
      <c r="W95" s="279"/>
    </row>
    <row r="96" spans="1:23" x14ac:dyDescent="0.2">
      <c r="A96" s="269">
        <v>27</v>
      </c>
      <c r="B96" s="251"/>
      <c r="C96" s="258" t="s">
        <v>395</v>
      </c>
      <c r="D96" s="258"/>
      <c r="E96" s="258"/>
      <c r="F96" s="258"/>
      <c r="G96" s="258"/>
      <c r="H96" s="258"/>
      <c r="I96" s="258"/>
      <c r="J96" s="258"/>
      <c r="K96" s="258"/>
      <c r="L96" s="269">
        <v>29</v>
      </c>
      <c r="M96" s="251"/>
      <c r="N96" s="258" t="s">
        <v>341</v>
      </c>
      <c r="O96" s="251"/>
      <c r="P96" s="251"/>
      <c r="Q96" s="251"/>
      <c r="R96" s="251"/>
      <c r="S96" s="251"/>
      <c r="T96" s="251"/>
      <c r="U96" s="251"/>
      <c r="V96" s="251"/>
      <c r="W96" s="279"/>
    </row>
    <row r="97" spans="1:26" ht="12" customHeight="1" x14ac:dyDescent="0.2">
      <c r="A97" s="292"/>
      <c r="B97" s="251"/>
      <c r="C97" s="258" t="s">
        <v>396</v>
      </c>
      <c r="D97" s="258"/>
      <c r="E97" s="258"/>
      <c r="F97" s="258"/>
      <c r="G97" s="258"/>
      <c r="H97" s="258"/>
      <c r="I97" s="258"/>
      <c r="J97" s="258"/>
      <c r="K97" s="258"/>
      <c r="L97" s="258"/>
      <c r="M97" s="251"/>
      <c r="N97" s="283" t="s">
        <v>342</v>
      </c>
      <c r="O97" s="251"/>
      <c r="P97" s="251"/>
      <c r="Q97" s="251"/>
      <c r="R97" s="251"/>
      <c r="S97" s="251"/>
      <c r="T97" s="251"/>
      <c r="U97" s="251"/>
      <c r="V97" s="251"/>
      <c r="W97" s="279"/>
    </row>
    <row r="98" spans="1:26" ht="6" customHeight="1" x14ac:dyDescent="0.2">
      <c r="A98" s="292"/>
      <c r="B98" s="251"/>
      <c r="C98" s="258"/>
      <c r="D98" s="258"/>
      <c r="E98" s="258"/>
      <c r="F98" s="258"/>
      <c r="G98" s="258"/>
      <c r="H98" s="258"/>
      <c r="I98" s="258"/>
      <c r="J98" s="258"/>
      <c r="K98" s="258"/>
      <c r="L98" s="258"/>
      <c r="M98" s="251"/>
      <c r="N98" s="251"/>
      <c r="O98" s="251"/>
      <c r="P98" s="251"/>
      <c r="Q98" s="251"/>
      <c r="R98" s="251"/>
      <c r="S98" s="251"/>
      <c r="T98" s="251"/>
      <c r="U98" s="251"/>
      <c r="V98" s="251"/>
      <c r="W98" s="279"/>
    </row>
    <row r="99" spans="1:26" ht="15.6" x14ac:dyDescent="0.2">
      <c r="A99" s="275"/>
      <c r="B99" s="251"/>
      <c r="C99" s="248" t="s">
        <v>53</v>
      </c>
      <c r="D99" s="374">
        <f>IF((D71+O85+D94-O71-D80-D85-O80)&gt;0,D71+O85+D94-O71-D80-D85-O80,0)</f>
        <v>0</v>
      </c>
      <c r="E99" s="375"/>
      <c r="F99" s="376"/>
      <c r="G99" s="249" t="s">
        <v>180</v>
      </c>
      <c r="H99" s="250">
        <v>0</v>
      </c>
      <c r="I99" s="250">
        <v>0</v>
      </c>
      <c r="J99" s="251"/>
      <c r="K99" s="251"/>
      <c r="L99" s="258"/>
      <c r="M99" s="251"/>
      <c r="N99" s="248" t="s">
        <v>53</v>
      </c>
      <c r="O99" s="374">
        <f>'Profit &amp; Loss Account'!B11</f>
        <v>0</v>
      </c>
      <c r="P99" s="375"/>
      <c r="Q99" s="376"/>
      <c r="R99" s="249" t="s">
        <v>180</v>
      </c>
      <c r="S99" s="250">
        <v>0</v>
      </c>
      <c r="T99" s="250">
        <v>0</v>
      </c>
      <c r="U99" s="251"/>
      <c r="V99" s="251"/>
      <c r="W99" s="279"/>
      <c r="Y99" s="294"/>
      <c r="Z99" s="294"/>
    </row>
    <row r="100" spans="1:26" ht="12" customHeight="1" x14ac:dyDescent="0.2">
      <c r="A100" s="286"/>
      <c r="B100" s="287"/>
      <c r="C100" s="287"/>
      <c r="D100" s="287"/>
      <c r="E100" s="287"/>
      <c r="F100" s="287"/>
      <c r="G100" s="287"/>
      <c r="H100" s="287"/>
      <c r="I100" s="287"/>
      <c r="J100" s="287"/>
      <c r="K100" s="287"/>
      <c r="L100" s="287"/>
      <c r="M100" s="287"/>
      <c r="N100" s="287"/>
      <c r="O100" s="287"/>
      <c r="P100" s="287"/>
      <c r="Q100" s="287"/>
      <c r="R100" s="287"/>
      <c r="S100" s="287"/>
      <c r="T100" s="287"/>
      <c r="U100" s="287"/>
      <c r="V100" s="287"/>
      <c r="W100" s="288"/>
    </row>
    <row r="101" spans="1:26" s="296" customFormat="1" ht="24.9" customHeight="1" x14ac:dyDescent="0.2">
      <c r="A101" s="386" t="s">
        <v>343</v>
      </c>
      <c r="B101" s="386"/>
      <c r="C101" s="386"/>
      <c r="D101" s="386"/>
      <c r="E101" s="386"/>
      <c r="F101" s="386"/>
      <c r="G101" s="386"/>
      <c r="H101" s="386"/>
      <c r="I101" s="386"/>
      <c r="J101" s="386"/>
      <c r="K101" s="386"/>
      <c r="L101" s="386"/>
      <c r="M101" s="386"/>
      <c r="N101" s="386"/>
      <c r="O101" s="386"/>
      <c r="P101" s="386"/>
      <c r="Q101" s="386"/>
      <c r="R101" s="386"/>
      <c r="S101" s="386"/>
      <c r="T101" s="386"/>
      <c r="U101" s="386"/>
      <c r="V101" s="386"/>
      <c r="W101" s="386"/>
    </row>
    <row r="102" spans="1:26" ht="8.1" customHeight="1" x14ac:dyDescent="0.2">
      <c r="A102" s="266"/>
      <c r="B102" s="267"/>
      <c r="C102" s="267"/>
      <c r="D102" s="267"/>
      <c r="E102" s="267"/>
      <c r="F102" s="267"/>
      <c r="G102" s="267"/>
      <c r="H102" s="267"/>
      <c r="I102" s="267"/>
      <c r="J102" s="267"/>
      <c r="K102" s="267"/>
      <c r="L102" s="267"/>
      <c r="M102" s="267"/>
      <c r="N102" s="267"/>
      <c r="O102" s="267"/>
      <c r="P102" s="267"/>
      <c r="Q102" s="267"/>
      <c r="R102" s="267"/>
      <c r="S102" s="267"/>
      <c r="T102" s="267"/>
      <c r="U102" s="267"/>
      <c r="V102" s="267"/>
      <c r="W102" s="268"/>
    </row>
    <row r="103" spans="1:26" x14ac:dyDescent="0.2">
      <c r="A103" s="269">
        <v>30</v>
      </c>
      <c r="B103" s="251"/>
      <c r="C103" s="258" t="s">
        <v>397</v>
      </c>
      <c r="D103" s="258"/>
      <c r="E103" s="258"/>
      <c r="F103" s="258"/>
      <c r="G103" s="258"/>
      <c r="H103" s="258"/>
      <c r="I103" s="258"/>
      <c r="J103" s="258"/>
      <c r="K103" s="258"/>
      <c r="L103" s="269">
        <v>31</v>
      </c>
      <c r="M103" s="251"/>
      <c r="N103" s="258" t="s">
        <v>398</v>
      </c>
      <c r="O103" s="251"/>
      <c r="P103" s="251"/>
      <c r="Q103" s="251"/>
      <c r="R103" s="251"/>
      <c r="S103" s="251"/>
      <c r="T103" s="251"/>
      <c r="U103" s="251"/>
      <c r="V103" s="251"/>
      <c r="W103" s="279"/>
    </row>
    <row r="104" spans="1:26" ht="12" customHeight="1" x14ac:dyDescent="0.2">
      <c r="A104" s="275"/>
      <c r="B104" s="251"/>
      <c r="C104" s="276" t="s">
        <v>399</v>
      </c>
      <c r="D104" s="297"/>
      <c r="E104" s="297"/>
      <c r="F104" s="297"/>
      <c r="G104" s="249"/>
      <c r="H104" s="290"/>
      <c r="I104" s="290"/>
      <c r="J104" s="260"/>
      <c r="K104" s="260"/>
      <c r="L104" s="258"/>
      <c r="M104" s="251"/>
      <c r="N104" s="258" t="s">
        <v>400</v>
      </c>
      <c r="O104" s="251"/>
      <c r="P104" s="251"/>
      <c r="Q104" s="251"/>
      <c r="R104" s="251"/>
      <c r="S104" s="251"/>
      <c r="T104" s="251"/>
      <c r="U104" s="251"/>
      <c r="V104" s="251"/>
      <c r="W104" s="279"/>
    </row>
    <row r="105" spans="1:26" ht="6" customHeight="1" x14ac:dyDescent="0.2">
      <c r="A105" s="292"/>
      <c r="B105" s="251"/>
      <c r="C105" s="258"/>
      <c r="D105" s="258"/>
      <c r="E105" s="258"/>
      <c r="F105" s="258"/>
      <c r="G105" s="258"/>
      <c r="H105" s="258"/>
      <c r="I105" s="258"/>
      <c r="J105" s="258"/>
      <c r="K105" s="258"/>
      <c r="L105" s="258"/>
      <c r="M105" s="251"/>
      <c r="N105" s="251"/>
      <c r="O105" s="251"/>
      <c r="P105" s="251"/>
      <c r="Q105" s="251"/>
      <c r="R105" s="251"/>
      <c r="S105" s="251"/>
      <c r="T105" s="251"/>
      <c r="U105" s="251"/>
      <c r="V105" s="251"/>
      <c r="W105" s="279"/>
    </row>
    <row r="106" spans="1:26" ht="15.6" x14ac:dyDescent="0.2">
      <c r="A106" s="292"/>
      <c r="B106" s="251"/>
      <c r="C106" s="248" t="s">
        <v>53</v>
      </c>
      <c r="D106" s="374">
        <f>IF((D99+O99-O94)&gt;0,D99+O99-O94,0)</f>
        <v>0</v>
      </c>
      <c r="E106" s="375"/>
      <c r="F106" s="376"/>
      <c r="G106" s="249" t="s">
        <v>180</v>
      </c>
      <c r="H106" s="250">
        <v>0</v>
      </c>
      <c r="I106" s="250">
        <v>0</v>
      </c>
      <c r="J106" s="258"/>
      <c r="K106" s="258"/>
      <c r="L106" s="258"/>
      <c r="M106" s="251"/>
      <c r="N106" s="248" t="s">
        <v>53</v>
      </c>
      <c r="O106" s="374">
        <f>IF((O71+D80+D85+O80-D71-O85-D94)&gt;=0,O71+D80+D85+O80-D71-O85-D94,0)</f>
        <v>0</v>
      </c>
      <c r="P106" s="375"/>
      <c r="Q106" s="376"/>
      <c r="R106" s="249" t="s">
        <v>180</v>
      </c>
      <c r="S106" s="250">
        <v>0</v>
      </c>
      <c r="T106" s="250">
        <v>0</v>
      </c>
      <c r="U106" s="251"/>
      <c r="V106" s="251"/>
      <c r="W106" s="279"/>
    </row>
    <row r="107" spans="1:26" ht="6" customHeight="1" x14ac:dyDescent="0.2">
      <c r="A107" s="286"/>
      <c r="B107" s="287"/>
      <c r="C107" s="287"/>
      <c r="D107" s="287"/>
      <c r="E107" s="287"/>
      <c r="F107" s="287"/>
      <c r="G107" s="287"/>
      <c r="H107" s="287"/>
      <c r="I107" s="287"/>
      <c r="J107" s="287"/>
      <c r="K107" s="287"/>
      <c r="L107" s="298"/>
      <c r="M107" s="298"/>
      <c r="N107" s="299"/>
      <c r="O107" s="298"/>
      <c r="P107" s="298"/>
      <c r="Q107" s="298"/>
      <c r="R107" s="298"/>
      <c r="S107" s="298"/>
      <c r="T107" s="298"/>
      <c r="U107" s="298"/>
      <c r="V107" s="287"/>
      <c r="W107" s="288"/>
    </row>
    <row r="108" spans="1:26" ht="24.9" customHeight="1" x14ac:dyDescent="0.2">
      <c r="A108" s="382" t="s">
        <v>344</v>
      </c>
      <c r="B108" s="385"/>
      <c r="C108" s="385"/>
      <c r="D108" s="385"/>
      <c r="E108" s="385"/>
      <c r="F108" s="385"/>
      <c r="G108" s="385"/>
      <c r="H108" s="385"/>
      <c r="I108" s="385"/>
      <c r="J108" s="385"/>
      <c r="K108" s="385"/>
      <c r="L108" s="385"/>
      <c r="M108" s="385"/>
      <c r="N108" s="385"/>
      <c r="O108" s="385"/>
      <c r="P108" s="385"/>
      <c r="Q108" s="385"/>
      <c r="R108" s="385"/>
      <c r="S108" s="385"/>
      <c r="T108" s="385"/>
      <c r="U108" s="385"/>
      <c r="V108" s="385"/>
      <c r="W108" s="385"/>
    </row>
    <row r="109" spans="1:26" ht="15.9" customHeight="1" x14ac:dyDescent="0.2">
      <c r="A109" s="377" t="s">
        <v>345</v>
      </c>
      <c r="B109" s="377"/>
      <c r="C109" s="377"/>
      <c r="D109" s="377"/>
      <c r="E109" s="377"/>
      <c r="F109" s="377"/>
      <c r="G109" s="377"/>
      <c r="H109" s="377"/>
      <c r="I109" s="377"/>
      <c r="J109" s="377"/>
      <c r="K109" s="377"/>
      <c r="L109" s="377"/>
      <c r="M109" s="377"/>
      <c r="N109" s="377"/>
      <c r="O109" s="377"/>
      <c r="P109" s="377"/>
      <c r="Q109" s="377"/>
      <c r="R109" s="377"/>
      <c r="S109" s="377"/>
      <c r="T109" s="377"/>
      <c r="U109" s="377"/>
      <c r="V109" s="377"/>
      <c r="W109" s="377"/>
    </row>
    <row r="110" spans="1:26" ht="8.1" customHeight="1" x14ac:dyDescent="0.2">
      <c r="A110" s="300"/>
      <c r="B110" s="301"/>
      <c r="C110" s="301"/>
      <c r="D110" s="301"/>
      <c r="E110" s="301"/>
      <c r="F110" s="301"/>
      <c r="G110" s="301"/>
      <c r="H110" s="301"/>
      <c r="I110" s="301"/>
      <c r="J110" s="301"/>
      <c r="K110" s="301"/>
      <c r="L110" s="301"/>
      <c r="M110" s="301"/>
      <c r="N110" s="301"/>
      <c r="O110" s="301"/>
      <c r="P110" s="301"/>
      <c r="Q110" s="301"/>
      <c r="R110" s="301"/>
      <c r="S110" s="301"/>
      <c r="T110" s="301"/>
      <c r="U110" s="301"/>
      <c r="V110" s="301"/>
      <c r="W110" s="302"/>
    </row>
    <row r="111" spans="1:26" x14ac:dyDescent="0.2">
      <c r="A111" s="269">
        <v>32</v>
      </c>
      <c r="B111" s="251"/>
      <c r="C111" s="258" t="s">
        <v>346</v>
      </c>
      <c r="D111" s="258"/>
      <c r="E111" s="258"/>
      <c r="F111" s="258"/>
      <c r="G111" s="258"/>
      <c r="H111" s="258"/>
      <c r="I111" s="258"/>
      <c r="J111" s="258"/>
      <c r="K111" s="258"/>
      <c r="L111" s="269">
        <v>35</v>
      </c>
      <c r="M111" s="251"/>
      <c r="N111" s="258" t="s">
        <v>347</v>
      </c>
      <c r="O111" s="251"/>
      <c r="P111" s="251"/>
      <c r="Q111" s="251"/>
      <c r="R111" s="251"/>
      <c r="S111" s="251"/>
      <c r="T111" s="251"/>
      <c r="U111" s="251"/>
      <c r="V111" s="251"/>
      <c r="W111" s="279"/>
    </row>
    <row r="112" spans="1:26" x14ac:dyDescent="0.2">
      <c r="A112" s="292"/>
      <c r="B112" s="251"/>
      <c r="C112" s="258" t="s">
        <v>270</v>
      </c>
      <c r="D112" s="378" t="str">
        <f>Admin!G2</f>
        <v>2011-12</v>
      </c>
      <c r="E112" s="379"/>
      <c r="F112" s="379"/>
      <c r="G112" s="258"/>
      <c r="H112" s="258"/>
      <c r="I112" s="258"/>
      <c r="J112" s="258"/>
      <c r="K112" s="258"/>
      <c r="L112" s="258"/>
      <c r="M112" s="251"/>
      <c r="N112" s="258" t="s">
        <v>401</v>
      </c>
      <c r="O112" s="295"/>
      <c r="P112" s="295"/>
      <c r="Q112" s="295"/>
      <c r="R112" s="295"/>
      <c r="S112" s="295"/>
      <c r="T112" s="295"/>
      <c r="U112" s="295"/>
      <c r="V112" s="295"/>
      <c r="W112" s="279"/>
    </row>
    <row r="113" spans="1:23" ht="6" customHeight="1" x14ac:dyDescent="0.2">
      <c r="A113" s="292"/>
      <c r="B113" s="251"/>
      <c r="C113" s="258"/>
      <c r="D113" s="258"/>
      <c r="E113" s="258"/>
      <c r="F113" s="258"/>
      <c r="G113" s="258"/>
      <c r="H113" s="258"/>
      <c r="I113" s="258"/>
      <c r="J113" s="258"/>
      <c r="K113" s="258"/>
      <c r="L113" s="258"/>
      <c r="M113" s="251"/>
      <c r="N113" s="251"/>
      <c r="O113" s="251"/>
      <c r="P113" s="251"/>
      <c r="Q113" s="251"/>
      <c r="R113" s="251"/>
      <c r="S113" s="251"/>
      <c r="T113" s="251"/>
      <c r="U113" s="251"/>
      <c r="V113" s="251"/>
      <c r="W113" s="279"/>
    </row>
    <row r="114" spans="1:23" ht="15.6" x14ac:dyDescent="0.2">
      <c r="A114" s="275"/>
      <c r="B114" s="251"/>
      <c r="C114" s="248" t="s">
        <v>53</v>
      </c>
      <c r="D114" s="374"/>
      <c r="E114" s="375"/>
      <c r="F114" s="376"/>
      <c r="G114" s="249" t="s">
        <v>180</v>
      </c>
      <c r="H114" s="250">
        <v>0</v>
      </c>
      <c r="I114" s="250">
        <v>0</v>
      </c>
      <c r="J114" s="251"/>
      <c r="K114" s="251"/>
      <c r="L114" s="251"/>
      <c r="M114" s="251"/>
      <c r="N114" s="269"/>
      <c r="O114" s="297"/>
      <c r="P114" s="297"/>
      <c r="Q114" s="297"/>
      <c r="R114" s="249"/>
      <c r="S114" s="290"/>
      <c r="T114" s="290"/>
      <c r="U114" s="260"/>
      <c r="V114" s="251"/>
      <c r="W114" s="279"/>
    </row>
    <row r="115" spans="1:23" x14ac:dyDescent="0.2">
      <c r="A115" s="275"/>
      <c r="B115" s="251"/>
      <c r="C115" s="251"/>
      <c r="D115" s="251"/>
      <c r="E115" s="251"/>
      <c r="F115" s="251"/>
      <c r="G115" s="251"/>
      <c r="H115" s="251"/>
      <c r="I115" s="251"/>
      <c r="J115" s="251"/>
      <c r="K115" s="251"/>
      <c r="L115" s="251"/>
      <c r="M115" s="251"/>
      <c r="N115" s="251"/>
      <c r="O115" s="251"/>
      <c r="P115" s="251"/>
      <c r="Q115" s="251"/>
      <c r="R115" s="251"/>
      <c r="S115" s="251"/>
      <c r="T115" s="251"/>
      <c r="U115" s="251"/>
      <c r="V115" s="251"/>
      <c r="W115" s="279"/>
    </row>
    <row r="116" spans="1:23" x14ac:dyDescent="0.2">
      <c r="A116" s="269">
        <v>33</v>
      </c>
      <c r="B116" s="251"/>
      <c r="C116" s="258" t="s">
        <v>348</v>
      </c>
      <c r="D116" s="258"/>
      <c r="E116" s="258"/>
      <c r="F116" s="258"/>
      <c r="G116" s="258"/>
      <c r="H116" s="258"/>
      <c r="I116" s="258"/>
      <c r="J116" s="258"/>
      <c r="K116" s="258"/>
      <c r="L116" s="269">
        <v>36</v>
      </c>
      <c r="M116" s="251"/>
      <c r="N116" s="258" t="s">
        <v>303</v>
      </c>
      <c r="O116" s="251"/>
      <c r="P116" s="251"/>
      <c r="Q116" s="251"/>
      <c r="R116" s="380" t="str">
        <f>Admin!G2</f>
        <v>2011-12</v>
      </c>
      <c r="S116" s="381"/>
      <c r="T116" s="381"/>
      <c r="U116" s="273" t="s">
        <v>349</v>
      </c>
      <c r="V116" s="251"/>
      <c r="W116" s="279"/>
    </row>
    <row r="117" spans="1:23" ht="12" customHeight="1" x14ac:dyDescent="0.2">
      <c r="A117" s="292"/>
      <c r="B117" s="251"/>
      <c r="C117" s="258" t="s">
        <v>267</v>
      </c>
      <c r="D117" s="258"/>
      <c r="E117" s="258"/>
      <c r="F117" s="258"/>
      <c r="G117" s="258"/>
      <c r="H117" s="258"/>
      <c r="I117" s="258"/>
      <c r="J117" s="258"/>
      <c r="K117" s="258"/>
      <c r="L117" s="258"/>
      <c r="M117" s="251"/>
      <c r="N117" s="258" t="s">
        <v>402</v>
      </c>
      <c r="O117" s="251"/>
      <c r="P117" s="251"/>
      <c r="Q117" s="251"/>
      <c r="R117" s="251"/>
      <c r="S117" s="251"/>
      <c r="T117" s="251"/>
      <c r="U117" s="251"/>
      <c r="V117" s="251"/>
      <c r="W117" s="279"/>
    </row>
    <row r="118" spans="1:23" ht="12" customHeight="1" x14ac:dyDescent="0.2">
      <c r="A118" s="292"/>
      <c r="B118" s="251"/>
      <c r="C118" s="258"/>
      <c r="D118" s="258"/>
      <c r="E118" s="258"/>
      <c r="F118" s="258"/>
      <c r="G118" s="258"/>
      <c r="H118" s="258"/>
      <c r="I118" s="258"/>
      <c r="J118" s="258"/>
      <c r="K118" s="258"/>
      <c r="L118" s="258"/>
      <c r="M118" s="251"/>
      <c r="N118" s="285" t="s">
        <v>238</v>
      </c>
      <c r="O118" s="251"/>
      <c r="P118" s="251"/>
      <c r="Q118" s="251"/>
      <c r="R118" s="251"/>
      <c r="S118" s="251"/>
      <c r="T118" s="251"/>
      <c r="U118" s="251"/>
      <c r="V118" s="251"/>
      <c r="W118" s="279"/>
    </row>
    <row r="119" spans="1:23" ht="15.6" x14ac:dyDescent="0.2">
      <c r="A119" s="275"/>
      <c r="B119" s="251"/>
      <c r="C119" s="248" t="s">
        <v>53</v>
      </c>
      <c r="D119" s="374"/>
      <c r="E119" s="375"/>
      <c r="F119" s="376"/>
      <c r="G119" s="249" t="s">
        <v>180</v>
      </c>
      <c r="H119" s="250">
        <v>0</v>
      </c>
      <c r="I119" s="250">
        <v>0</v>
      </c>
      <c r="J119" s="251"/>
      <c r="K119" s="251"/>
      <c r="L119" s="258"/>
      <c r="M119" s="251"/>
      <c r="N119" s="269"/>
      <c r="O119" s="251"/>
      <c r="P119" s="251"/>
      <c r="Q119" s="251"/>
      <c r="R119" s="251"/>
      <c r="S119" s="251"/>
      <c r="T119" s="251"/>
      <c r="U119" s="251"/>
      <c r="V119" s="251"/>
      <c r="W119" s="279"/>
    </row>
    <row r="120" spans="1:23" ht="12" customHeight="1" x14ac:dyDescent="0.2">
      <c r="A120" s="303"/>
      <c r="B120" s="260"/>
      <c r="C120" s="273"/>
      <c r="D120" s="260"/>
      <c r="E120" s="260"/>
      <c r="F120" s="260"/>
      <c r="G120" s="260"/>
      <c r="H120" s="260"/>
      <c r="I120" s="260"/>
      <c r="J120" s="260"/>
      <c r="K120" s="260"/>
      <c r="L120" s="258"/>
      <c r="M120" s="251"/>
      <c r="N120" s="304"/>
      <c r="O120" s="297"/>
      <c r="P120" s="297"/>
      <c r="Q120" s="297"/>
      <c r="R120" s="249"/>
      <c r="S120" s="290"/>
      <c r="T120" s="290"/>
      <c r="U120" s="260"/>
      <c r="V120" s="251"/>
      <c r="W120" s="279"/>
    </row>
    <row r="121" spans="1:23" x14ac:dyDescent="0.2">
      <c r="A121" s="269">
        <v>34</v>
      </c>
      <c r="B121" s="251"/>
      <c r="C121" s="258" t="s">
        <v>269</v>
      </c>
      <c r="D121" s="258"/>
      <c r="E121" s="258"/>
      <c r="F121" s="258"/>
      <c r="G121" s="258"/>
      <c r="H121" s="258"/>
      <c r="I121" s="258"/>
      <c r="J121" s="258"/>
      <c r="K121" s="258"/>
      <c r="L121" s="269">
        <v>37</v>
      </c>
      <c r="M121" s="251"/>
      <c r="N121" s="258" t="s">
        <v>273</v>
      </c>
      <c r="O121" s="251"/>
      <c r="P121" s="251"/>
      <c r="Q121" s="251"/>
      <c r="R121" s="251"/>
      <c r="S121" s="251"/>
      <c r="T121" s="251"/>
      <c r="U121" s="251"/>
      <c r="V121" s="251"/>
      <c r="W121" s="279"/>
    </row>
    <row r="122" spans="1:23" ht="12" customHeight="1" x14ac:dyDescent="0.2">
      <c r="A122" s="292"/>
      <c r="B122" s="251"/>
      <c r="C122" s="283" t="s">
        <v>271</v>
      </c>
      <c r="D122" s="258"/>
      <c r="E122" s="258"/>
      <c r="F122" s="258"/>
      <c r="G122" s="258"/>
      <c r="H122" s="258"/>
      <c r="I122" s="258"/>
      <c r="J122" s="258"/>
      <c r="K122" s="258"/>
      <c r="L122" s="258"/>
      <c r="M122" s="251"/>
      <c r="N122" s="258" t="s">
        <v>350</v>
      </c>
      <c r="O122" s="251"/>
      <c r="P122" s="251"/>
      <c r="Q122" s="251"/>
      <c r="R122" s="251"/>
      <c r="S122" s="251"/>
      <c r="T122" s="251"/>
      <c r="U122" s="251"/>
      <c r="V122" s="251"/>
      <c r="W122" s="279"/>
    </row>
    <row r="123" spans="1:23" ht="6" customHeight="1" x14ac:dyDescent="0.2">
      <c r="A123" s="292"/>
      <c r="B123" s="251"/>
      <c r="C123" s="258"/>
      <c r="D123" s="258"/>
      <c r="E123" s="258"/>
      <c r="F123" s="258"/>
      <c r="G123" s="258"/>
      <c r="H123" s="258"/>
      <c r="I123" s="258"/>
      <c r="J123" s="258"/>
      <c r="K123" s="258"/>
      <c r="L123" s="258"/>
      <c r="M123" s="251"/>
      <c r="N123" s="251"/>
      <c r="O123" s="251"/>
      <c r="P123" s="251"/>
      <c r="Q123" s="251"/>
      <c r="R123" s="251"/>
      <c r="S123" s="251"/>
      <c r="T123" s="251"/>
      <c r="U123" s="251"/>
      <c r="V123" s="251"/>
      <c r="W123" s="279"/>
    </row>
    <row r="124" spans="1:23" ht="15.6" x14ac:dyDescent="0.2">
      <c r="A124" s="275"/>
      <c r="B124" s="251"/>
      <c r="C124" s="248" t="s">
        <v>53</v>
      </c>
      <c r="D124" s="374">
        <f>'Business Details'!O55</f>
        <v>0</v>
      </c>
      <c r="E124" s="375"/>
      <c r="F124" s="376"/>
      <c r="G124" s="249" t="s">
        <v>180</v>
      </c>
      <c r="H124" s="250">
        <v>0</v>
      </c>
      <c r="I124" s="250">
        <v>0</v>
      </c>
      <c r="J124" s="251"/>
      <c r="K124" s="251"/>
      <c r="L124" s="258"/>
      <c r="M124" s="251"/>
      <c r="N124" s="248" t="s">
        <v>53</v>
      </c>
      <c r="O124" s="374">
        <f>[2]Mar12!$X$1</f>
        <v>0</v>
      </c>
      <c r="P124" s="375"/>
      <c r="Q124" s="376"/>
      <c r="R124" s="249" t="s">
        <v>180</v>
      </c>
      <c r="S124" s="250">
        <v>0</v>
      </c>
      <c r="T124" s="250">
        <v>0</v>
      </c>
      <c r="U124" s="251"/>
      <c r="V124" s="251"/>
      <c r="W124" s="279"/>
    </row>
    <row r="125" spans="1:23" ht="12" customHeight="1" x14ac:dyDescent="0.2">
      <c r="A125" s="305"/>
      <c r="B125" s="298"/>
      <c r="C125" s="298"/>
      <c r="D125" s="298"/>
      <c r="E125" s="298"/>
      <c r="F125" s="298"/>
      <c r="G125" s="298"/>
      <c r="H125" s="298"/>
      <c r="I125" s="298"/>
      <c r="J125" s="298"/>
      <c r="K125" s="298"/>
      <c r="L125" s="306"/>
      <c r="M125" s="287"/>
      <c r="N125" s="307"/>
      <c r="O125" s="308"/>
      <c r="P125" s="308"/>
      <c r="Q125" s="308"/>
      <c r="R125" s="309"/>
      <c r="S125" s="310"/>
      <c r="T125" s="310"/>
      <c r="U125" s="287"/>
      <c r="V125" s="287"/>
      <c r="W125" s="288"/>
    </row>
  </sheetData>
  <sheetProtection sheet="1" objects="1" scenarios="1"/>
  <mergeCells count="67">
    <mergeCell ref="A1:F2"/>
    <mergeCell ref="G1:N2"/>
    <mergeCell ref="O1:W1"/>
    <mergeCell ref="O2:P2"/>
    <mergeCell ref="Q2:T2"/>
    <mergeCell ref="V2:W2"/>
    <mergeCell ref="N20:Q20"/>
    <mergeCell ref="A3:W3"/>
    <mergeCell ref="A4:W4"/>
    <mergeCell ref="C8:J8"/>
    <mergeCell ref="O8:P8"/>
    <mergeCell ref="R8:U8"/>
    <mergeCell ref="A10:W10"/>
    <mergeCell ref="C13:J13"/>
    <mergeCell ref="C15:J15"/>
    <mergeCell ref="C17:J17"/>
    <mergeCell ref="S17:V17"/>
    <mergeCell ref="N18:V18"/>
    <mergeCell ref="D51:F51"/>
    <mergeCell ref="O51:Q51"/>
    <mergeCell ref="C22:D22"/>
    <mergeCell ref="S23:V23"/>
    <mergeCell ref="N26:Q26"/>
    <mergeCell ref="N31:Q31"/>
    <mergeCell ref="A33:W33"/>
    <mergeCell ref="D38:F38"/>
    <mergeCell ref="O38:Q38"/>
    <mergeCell ref="A40:W40"/>
    <mergeCell ref="A41:W41"/>
    <mergeCell ref="A42:W42"/>
    <mergeCell ref="D46:F46"/>
    <mergeCell ref="O46:Q46"/>
    <mergeCell ref="D55:F55"/>
    <mergeCell ref="O55:Q55"/>
    <mergeCell ref="D60:F60"/>
    <mergeCell ref="O60:Q60"/>
    <mergeCell ref="D64:F64"/>
    <mergeCell ref="O64:Q64"/>
    <mergeCell ref="A66:W66"/>
    <mergeCell ref="D71:F71"/>
    <mergeCell ref="O71:Q71"/>
    <mergeCell ref="A73:W73"/>
    <mergeCell ref="D85:F85"/>
    <mergeCell ref="O85:Q85"/>
    <mergeCell ref="A74:W74"/>
    <mergeCell ref="A75:W75"/>
    <mergeCell ref="A76:W76"/>
    <mergeCell ref="D80:F80"/>
    <mergeCell ref="O80:Q80"/>
    <mergeCell ref="D106:F106"/>
    <mergeCell ref="O106:Q106"/>
    <mergeCell ref="A108:W108"/>
    <mergeCell ref="D99:F99"/>
    <mergeCell ref="O99:Q99"/>
    <mergeCell ref="A101:W101"/>
    <mergeCell ref="A87:W87"/>
    <mergeCell ref="A88:W88"/>
    <mergeCell ref="A89:W89"/>
    <mergeCell ref="D94:F94"/>
    <mergeCell ref="O94:Q94"/>
    <mergeCell ref="D119:F119"/>
    <mergeCell ref="D124:F124"/>
    <mergeCell ref="O124:Q124"/>
    <mergeCell ref="A109:W109"/>
    <mergeCell ref="D112:F112"/>
    <mergeCell ref="D114:F114"/>
    <mergeCell ref="R116:T116"/>
  </mergeCells>
  <phoneticPr fontId="2" type="noConversion"/>
  <printOptions horizontalCentered="1" verticalCentered="1"/>
  <pageMargins left="0.43307086614173229" right="0.35433070866141736" top="0.15748031496062992" bottom="0.15748031496062992" header="7.874015748031496E-2" footer="7.874015748031496E-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324"/>
  <sheetViews>
    <sheetView workbookViewId="0">
      <selection activeCell="G1" sqref="G1:M2"/>
    </sheetView>
  </sheetViews>
  <sheetFormatPr defaultColWidth="9.109375" defaultRowHeight="11.4" x14ac:dyDescent="0.2"/>
  <cols>
    <col min="1" max="1" width="3.6640625" style="252" customWidth="1"/>
    <col min="2" max="2" width="0.88671875" style="252" customWidth="1"/>
    <col min="3" max="3" width="3.6640625" style="252" customWidth="1"/>
    <col min="4" max="4" width="4.109375" style="252" customWidth="1"/>
    <col min="5" max="5" width="1.6640625" style="252" customWidth="1"/>
    <col min="6" max="6" width="10.6640625" style="252" customWidth="1"/>
    <col min="7" max="7" width="1.6640625" style="252" customWidth="1"/>
    <col min="8" max="9" width="2.5546875" style="252" customWidth="1"/>
    <col min="10" max="10" width="6.6640625" style="252" customWidth="1"/>
    <col min="11" max="11" width="9.6640625" style="252" customWidth="1"/>
    <col min="12" max="12" width="3.6640625" style="252" customWidth="1"/>
    <col min="13" max="13" width="0.88671875" style="252" customWidth="1"/>
    <col min="14" max="14" width="3.6640625" style="252" customWidth="1"/>
    <col min="15" max="15" width="3.5546875" style="252" customWidth="1"/>
    <col min="16" max="17" width="6.6640625" style="252" customWidth="1"/>
    <col min="18" max="18" width="1.6640625" style="252" customWidth="1"/>
    <col min="19" max="20" width="2.5546875" style="252" customWidth="1"/>
    <col min="21" max="21" width="2.6640625" style="252" customWidth="1"/>
    <col min="22" max="22" width="5.5546875" style="252" customWidth="1"/>
    <col min="23" max="23" width="6.6640625" style="252" customWidth="1"/>
    <col min="24" max="16384" width="9.109375" style="252"/>
  </cols>
  <sheetData>
    <row r="1" spans="1:23" ht="30" customHeight="1" x14ac:dyDescent="0.2">
      <c r="A1" s="410" t="s">
        <v>184</v>
      </c>
      <c r="B1" s="411"/>
      <c r="C1" s="411"/>
      <c r="D1" s="411"/>
      <c r="E1" s="411"/>
      <c r="F1" s="411"/>
      <c r="G1" s="412" t="s">
        <v>407</v>
      </c>
      <c r="H1" s="413"/>
      <c r="I1" s="413"/>
      <c r="J1" s="413"/>
      <c r="K1" s="413"/>
      <c r="L1" s="413"/>
      <c r="M1" s="413"/>
      <c r="N1" s="447" t="s">
        <v>185</v>
      </c>
      <c r="O1" s="447"/>
      <c r="P1" s="447"/>
      <c r="Q1" s="447"/>
      <c r="R1" s="447"/>
      <c r="S1" s="447"/>
      <c r="T1" s="447"/>
      <c r="U1" s="447"/>
      <c r="V1" s="447"/>
      <c r="W1" s="447"/>
    </row>
    <row r="2" spans="1:23" ht="30" customHeight="1" x14ac:dyDescent="0.2">
      <c r="A2" s="411"/>
      <c r="B2" s="411"/>
      <c r="C2" s="411"/>
      <c r="D2" s="411"/>
      <c r="E2" s="411"/>
      <c r="F2" s="411"/>
      <c r="G2" s="413"/>
      <c r="H2" s="413"/>
      <c r="I2" s="413"/>
      <c r="J2" s="413"/>
      <c r="K2" s="413"/>
      <c r="L2" s="413"/>
      <c r="M2" s="413"/>
      <c r="N2" s="416" t="s">
        <v>186</v>
      </c>
      <c r="O2" s="416"/>
      <c r="P2" s="416"/>
      <c r="Q2" s="417">
        <f>Admin!B4</f>
        <v>40639</v>
      </c>
      <c r="R2" s="418"/>
      <c r="S2" s="418"/>
      <c r="T2" s="418"/>
      <c r="U2" s="253" t="s">
        <v>187</v>
      </c>
      <c r="V2" s="417">
        <f>Admin!B17</f>
        <v>41004</v>
      </c>
      <c r="W2" s="417"/>
    </row>
    <row r="3" spans="1:23" ht="8.25" customHeight="1" x14ac:dyDescent="0.25">
      <c r="A3" s="399"/>
      <c r="B3" s="400"/>
      <c r="C3" s="400"/>
      <c r="D3" s="400"/>
      <c r="E3" s="400"/>
      <c r="F3" s="400"/>
      <c r="G3" s="400"/>
      <c r="H3" s="400"/>
      <c r="I3" s="400"/>
      <c r="J3" s="400"/>
      <c r="K3" s="400"/>
      <c r="L3" s="400"/>
      <c r="M3" s="400"/>
      <c r="N3" s="400"/>
      <c r="O3" s="400"/>
      <c r="P3" s="400"/>
      <c r="Q3" s="400"/>
      <c r="R3" s="400"/>
      <c r="S3" s="400"/>
      <c r="T3" s="400"/>
      <c r="U3" s="400"/>
      <c r="V3" s="400"/>
      <c r="W3" s="400"/>
    </row>
    <row r="4" spans="1:23" ht="9.9" customHeight="1" x14ac:dyDescent="0.25">
      <c r="A4" s="401"/>
      <c r="B4" s="401"/>
      <c r="C4" s="401"/>
      <c r="D4" s="401"/>
      <c r="E4" s="401"/>
      <c r="F4" s="401"/>
      <c r="G4" s="401"/>
      <c r="H4" s="401"/>
      <c r="I4" s="401"/>
      <c r="J4" s="401"/>
      <c r="K4" s="401"/>
      <c r="L4" s="401"/>
      <c r="M4" s="401"/>
      <c r="N4" s="401"/>
      <c r="O4" s="401"/>
      <c r="P4" s="401"/>
      <c r="Q4" s="401"/>
      <c r="R4" s="401"/>
      <c r="S4" s="401"/>
      <c r="T4" s="401"/>
      <c r="U4" s="401"/>
      <c r="V4" s="401"/>
      <c r="W4" s="402"/>
    </row>
    <row r="5" spans="1:23" ht="6" customHeight="1" x14ac:dyDescent="0.2">
      <c r="A5" s="254"/>
      <c r="B5" s="255"/>
      <c r="C5" s="255"/>
      <c r="D5" s="255"/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55"/>
      <c r="P5" s="255"/>
      <c r="Q5" s="255"/>
      <c r="R5" s="255"/>
      <c r="S5" s="255"/>
      <c r="T5" s="255"/>
      <c r="U5" s="255"/>
      <c r="V5" s="255"/>
      <c r="W5" s="256"/>
    </row>
    <row r="6" spans="1:23" x14ac:dyDescent="0.2">
      <c r="A6" s="257"/>
      <c r="B6" s="251"/>
      <c r="C6" s="258" t="s">
        <v>149</v>
      </c>
      <c r="D6" s="258"/>
      <c r="E6" s="258"/>
      <c r="F6" s="251"/>
      <c r="G6" s="251"/>
      <c r="H6" s="251"/>
      <c r="I6" s="251"/>
      <c r="J6" s="251"/>
      <c r="K6" s="251"/>
      <c r="L6" s="251"/>
      <c r="M6" s="251"/>
      <c r="N6" s="258" t="s">
        <v>150</v>
      </c>
      <c r="O6" s="258"/>
      <c r="P6" s="258"/>
      <c r="Q6" s="258"/>
      <c r="R6" s="258"/>
      <c r="S6" s="258"/>
      <c r="T6" s="258"/>
      <c r="U6" s="258"/>
      <c r="V6" s="258"/>
      <c r="W6" s="259"/>
    </row>
    <row r="7" spans="1:23" ht="4.5" customHeight="1" x14ac:dyDescent="0.2">
      <c r="A7" s="257"/>
      <c r="B7" s="251"/>
      <c r="C7" s="258"/>
      <c r="D7" s="258"/>
      <c r="E7" s="258"/>
      <c r="F7" s="251"/>
      <c r="G7" s="251"/>
      <c r="H7" s="251"/>
      <c r="I7" s="251"/>
      <c r="J7" s="251"/>
      <c r="K7" s="251"/>
      <c r="L7" s="251"/>
      <c r="M7" s="251"/>
      <c r="N7" s="258"/>
      <c r="O7" s="258"/>
      <c r="P7" s="258"/>
      <c r="Q7" s="258"/>
      <c r="R7" s="258"/>
      <c r="S7" s="258"/>
      <c r="T7" s="258"/>
      <c r="U7" s="258"/>
      <c r="V7" s="258"/>
      <c r="W7" s="259"/>
    </row>
    <row r="8" spans="1:23" ht="15" customHeight="1" x14ac:dyDescent="0.2">
      <c r="A8" s="257"/>
      <c r="B8" s="251"/>
      <c r="C8" s="443" t="str">
        <f>IF('Business Details'!C5&gt;0,'Business Details'!C5," ")</f>
        <v xml:space="preserve"> </v>
      </c>
      <c r="D8" s="444"/>
      <c r="E8" s="444"/>
      <c r="F8" s="444"/>
      <c r="G8" s="444"/>
      <c r="H8" s="444"/>
      <c r="I8" s="444"/>
      <c r="J8" s="445"/>
      <c r="K8" s="260"/>
      <c r="L8" s="251"/>
      <c r="M8" s="251"/>
      <c r="N8" s="260"/>
      <c r="O8" s="443" t="str">
        <f>IF('Business Details'!O5&gt;0,'Business Details'!O5," ")</f>
        <v xml:space="preserve"> </v>
      </c>
      <c r="P8" s="445"/>
      <c r="Q8" s="260"/>
      <c r="R8" s="443" t="str">
        <f>IF('Business Details'!R5&gt;0,'Business Details'!R5," ")</f>
        <v xml:space="preserve"> </v>
      </c>
      <c r="S8" s="444"/>
      <c r="T8" s="435"/>
      <c r="U8" s="446"/>
      <c r="V8" s="260"/>
      <c r="W8" s="261"/>
    </row>
    <row r="9" spans="1:23" ht="9.9" customHeight="1" x14ac:dyDescent="0.25">
      <c r="A9" s="275"/>
      <c r="B9" s="251"/>
      <c r="C9" s="312"/>
      <c r="D9" s="312"/>
      <c r="E9" s="312"/>
      <c r="F9" s="312"/>
      <c r="G9" s="312"/>
      <c r="H9" s="312"/>
      <c r="I9" s="312"/>
      <c r="J9" s="312"/>
      <c r="K9" s="251"/>
      <c r="L9" s="251"/>
      <c r="M9" s="251"/>
      <c r="N9" s="258"/>
      <c r="O9" s="313"/>
      <c r="P9" s="313"/>
      <c r="Q9" s="258"/>
      <c r="R9" s="258"/>
      <c r="S9" s="258"/>
      <c r="T9" s="258"/>
      <c r="U9" s="258"/>
      <c r="V9" s="258"/>
      <c r="W9" s="277"/>
    </row>
    <row r="10" spans="1:23" ht="15" customHeight="1" x14ac:dyDescent="0.2">
      <c r="A10" s="275"/>
      <c r="B10" s="251"/>
      <c r="C10" s="443" t="str">
        <f>IF('Business Details'!C7&gt;0,'Business Details'!C7," ")</f>
        <v xml:space="preserve"> </v>
      </c>
      <c r="D10" s="444"/>
      <c r="E10" s="444"/>
      <c r="F10" s="444"/>
      <c r="G10" s="444"/>
      <c r="H10" s="444"/>
      <c r="I10" s="444"/>
      <c r="J10" s="445"/>
      <c r="K10" s="251"/>
      <c r="L10" s="251"/>
      <c r="M10" s="251"/>
      <c r="N10" s="258"/>
      <c r="O10" s="313"/>
      <c r="P10" s="313"/>
      <c r="Q10" s="258"/>
      <c r="R10" s="258"/>
      <c r="S10" s="258"/>
      <c r="T10" s="258"/>
      <c r="U10" s="258"/>
      <c r="V10" s="258"/>
      <c r="W10" s="277"/>
    </row>
    <row r="11" spans="1:23" ht="6" customHeight="1" x14ac:dyDescent="0.2">
      <c r="A11" s="262"/>
      <c r="B11" s="263"/>
      <c r="C11" s="263"/>
      <c r="D11" s="263"/>
      <c r="E11" s="263"/>
      <c r="F11" s="263"/>
      <c r="G11" s="263"/>
      <c r="H11" s="263"/>
      <c r="I11" s="263"/>
      <c r="J11" s="263"/>
      <c r="K11" s="263"/>
      <c r="L11" s="263"/>
      <c r="M11" s="263"/>
      <c r="N11" s="263"/>
      <c r="O11" s="263"/>
      <c r="P11" s="263"/>
      <c r="Q11" s="263"/>
      <c r="R11" s="263"/>
      <c r="S11" s="263"/>
      <c r="T11" s="263"/>
      <c r="U11" s="263"/>
      <c r="V11" s="263"/>
      <c r="W11" s="264"/>
    </row>
    <row r="12" spans="1:23" s="265" customFormat="1" ht="24.9" customHeight="1" x14ac:dyDescent="0.2">
      <c r="A12" s="448" t="s">
        <v>18</v>
      </c>
      <c r="B12" s="448"/>
      <c r="C12" s="448"/>
      <c r="D12" s="448"/>
      <c r="E12" s="448"/>
      <c r="F12" s="448"/>
      <c r="G12" s="448"/>
      <c r="H12" s="448"/>
      <c r="I12" s="448"/>
      <c r="J12" s="448"/>
      <c r="K12" s="448"/>
      <c r="L12" s="448"/>
      <c r="M12" s="448"/>
      <c r="N12" s="448"/>
      <c r="O12" s="448"/>
      <c r="P12" s="448"/>
      <c r="Q12" s="448"/>
      <c r="R12" s="448"/>
      <c r="S12" s="448"/>
      <c r="T12" s="448"/>
      <c r="U12" s="448"/>
      <c r="V12" s="448"/>
      <c r="W12" s="407"/>
    </row>
    <row r="13" spans="1:23" ht="8.1" customHeight="1" x14ac:dyDescent="0.2">
      <c r="A13" s="266"/>
      <c r="B13" s="267"/>
      <c r="C13" s="267"/>
      <c r="D13" s="267"/>
      <c r="E13" s="267"/>
      <c r="F13" s="267"/>
      <c r="G13" s="267"/>
      <c r="H13" s="267"/>
      <c r="I13" s="267"/>
      <c r="J13" s="267"/>
      <c r="K13" s="267"/>
      <c r="L13" s="267"/>
      <c r="M13" s="267"/>
      <c r="N13" s="267"/>
      <c r="O13" s="267"/>
      <c r="P13" s="267"/>
      <c r="Q13" s="267"/>
      <c r="R13" s="267"/>
      <c r="S13" s="267"/>
      <c r="T13" s="267"/>
      <c r="U13" s="267"/>
      <c r="V13" s="267"/>
      <c r="W13" s="268"/>
    </row>
    <row r="14" spans="1:23" x14ac:dyDescent="0.2">
      <c r="A14" s="269">
        <v>1</v>
      </c>
      <c r="B14" s="251"/>
      <c r="C14" s="258" t="s">
        <v>151</v>
      </c>
      <c r="D14" s="258"/>
      <c r="E14" s="258"/>
      <c r="F14" s="251"/>
      <c r="G14" s="251"/>
      <c r="H14" s="251"/>
      <c r="I14" s="251"/>
      <c r="J14" s="251"/>
      <c r="K14" s="251"/>
      <c r="L14" s="269">
        <v>5</v>
      </c>
      <c r="M14" s="251"/>
      <c r="N14" s="258" t="s">
        <v>152</v>
      </c>
      <c r="O14" s="258"/>
      <c r="P14" s="258"/>
      <c r="Q14" s="258"/>
      <c r="R14" s="258"/>
      <c r="S14" s="258"/>
      <c r="T14" s="258"/>
      <c r="U14" s="258"/>
      <c r="V14" s="258"/>
      <c r="W14" s="277"/>
    </row>
    <row r="15" spans="1:23" ht="15" customHeight="1" x14ac:dyDescent="0.2">
      <c r="A15" s="275"/>
      <c r="B15" s="251"/>
      <c r="C15" s="443" t="str">
        <f>IF('Business Details'!C12&gt;0,'Business Details'!C12," ")</f>
        <v xml:space="preserve"> </v>
      </c>
      <c r="D15" s="444"/>
      <c r="E15" s="444"/>
      <c r="F15" s="444"/>
      <c r="G15" s="444"/>
      <c r="H15" s="444"/>
      <c r="I15" s="444"/>
      <c r="J15" s="445"/>
      <c r="K15" s="251"/>
      <c r="L15" s="251"/>
      <c r="M15" s="251"/>
      <c r="N15" s="276" t="s">
        <v>153</v>
      </c>
      <c r="O15" s="258"/>
      <c r="P15" s="258"/>
      <c r="Q15" s="258"/>
      <c r="R15" s="258"/>
      <c r="S15" s="258"/>
      <c r="T15" s="258"/>
      <c r="U15" s="258"/>
      <c r="V15" s="258"/>
      <c r="W15" s="277"/>
    </row>
    <row r="16" spans="1:23" ht="9.9" customHeight="1" x14ac:dyDescent="0.25">
      <c r="A16" s="275"/>
      <c r="B16" s="251"/>
      <c r="C16" s="312"/>
      <c r="D16" s="312"/>
      <c r="E16" s="312"/>
      <c r="F16" s="312"/>
      <c r="G16" s="312"/>
      <c r="H16" s="312"/>
      <c r="I16" s="312"/>
      <c r="J16" s="312"/>
      <c r="K16" s="251"/>
      <c r="L16" s="251"/>
      <c r="M16" s="251"/>
      <c r="N16" s="258" t="s">
        <v>154</v>
      </c>
      <c r="O16" s="313"/>
      <c r="P16" s="313"/>
      <c r="Q16" s="258"/>
      <c r="R16" s="258"/>
      <c r="S16" s="258"/>
      <c r="T16" s="258"/>
      <c r="U16" s="258"/>
      <c r="V16" s="258"/>
      <c r="W16" s="277"/>
    </row>
    <row r="17" spans="1:23" ht="15" customHeight="1" x14ac:dyDescent="0.25">
      <c r="A17" s="275"/>
      <c r="B17" s="251"/>
      <c r="C17" s="443" t="str">
        <f>IF('Business Details'!C14&gt;0,'Business Details'!C14," ")</f>
        <v xml:space="preserve"> </v>
      </c>
      <c r="D17" s="444"/>
      <c r="E17" s="444"/>
      <c r="F17" s="444"/>
      <c r="G17" s="444"/>
      <c r="H17" s="444"/>
      <c r="I17" s="444"/>
      <c r="J17" s="445"/>
      <c r="K17" s="251"/>
      <c r="L17" s="251"/>
      <c r="M17" s="251"/>
      <c r="N17" s="314" t="str">
        <f>IF('Business Details'!N14="X","X"," ")</f>
        <v xml:space="preserve"> </v>
      </c>
      <c r="O17" s="251"/>
      <c r="P17" s="251"/>
      <c r="Q17" s="251"/>
      <c r="R17" s="251"/>
      <c r="S17" s="251"/>
      <c r="T17" s="251"/>
      <c r="U17" s="251"/>
      <c r="V17" s="251"/>
      <c r="W17" s="279"/>
    </row>
    <row r="18" spans="1:23" ht="8.1" customHeight="1" x14ac:dyDescent="0.2">
      <c r="A18" s="275"/>
      <c r="B18" s="251"/>
      <c r="C18" s="251"/>
      <c r="D18" s="251"/>
      <c r="E18" s="251"/>
      <c r="F18" s="251"/>
      <c r="G18" s="251"/>
      <c r="H18" s="251"/>
      <c r="I18" s="251"/>
      <c r="J18" s="251"/>
      <c r="K18" s="251"/>
      <c r="L18" s="251"/>
      <c r="M18" s="251"/>
      <c r="N18" s="251"/>
      <c r="O18" s="251"/>
      <c r="P18" s="251"/>
      <c r="Q18" s="251"/>
      <c r="R18" s="251"/>
      <c r="S18" s="251"/>
      <c r="T18" s="251"/>
      <c r="U18" s="251"/>
      <c r="V18" s="251"/>
      <c r="W18" s="279"/>
    </row>
    <row r="19" spans="1:23" ht="13.2" x14ac:dyDescent="0.25">
      <c r="A19" s="269">
        <v>2</v>
      </c>
      <c r="B19" s="251"/>
      <c r="C19" s="258" t="s">
        <v>155</v>
      </c>
      <c r="D19" s="258"/>
      <c r="E19" s="258"/>
      <c r="F19" s="251"/>
      <c r="G19" s="251"/>
      <c r="H19" s="251"/>
      <c r="I19" s="251"/>
      <c r="J19" s="251"/>
      <c r="K19" s="251"/>
      <c r="L19" s="269">
        <v>6</v>
      </c>
      <c r="M19" s="251"/>
      <c r="N19" s="258" t="s">
        <v>156</v>
      </c>
      <c r="O19" s="258"/>
      <c r="P19" s="258"/>
      <c r="Q19" s="258"/>
      <c r="R19" s="282"/>
      <c r="S19" s="391">
        <f>Admin!B4</f>
        <v>40639</v>
      </c>
      <c r="T19" s="392"/>
      <c r="U19" s="392"/>
      <c r="V19" s="392"/>
      <c r="W19" s="277"/>
    </row>
    <row r="20" spans="1:23" ht="15" customHeight="1" x14ac:dyDescent="0.2">
      <c r="A20" s="275"/>
      <c r="B20" s="251"/>
      <c r="C20" s="443" t="str">
        <f>IF('Business Details'!C17&gt;0,'Business Details'!C17," ")</f>
        <v xml:space="preserve"> </v>
      </c>
      <c r="D20" s="444"/>
      <c r="E20" s="444"/>
      <c r="F20" s="444"/>
      <c r="G20" s="444"/>
      <c r="H20" s="444"/>
      <c r="I20" s="444"/>
      <c r="J20" s="445"/>
      <c r="K20" s="251"/>
      <c r="L20" s="251"/>
      <c r="M20" s="251"/>
      <c r="N20" s="258" t="s">
        <v>157</v>
      </c>
      <c r="O20" s="258"/>
      <c r="P20" s="258"/>
      <c r="Q20" s="258"/>
      <c r="R20" s="258"/>
      <c r="S20" s="258"/>
      <c r="T20" s="258"/>
      <c r="U20" s="258"/>
      <c r="V20" s="258"/>
      <c r="W20" s="277"/>
    </row>
    <row r="21" spans="1:23" ht="8.1" customHeight="1" x14ac:dyDescent="0.25">
      <c r="A21" s="275"/>
      <c r="B21" s="251"/>
      <c r="C21" s="312"/>
      <c r="D21" s="312"/>
      <c r="E21" s="312"/>
      <c r="F21" s="312"/>
      <c r="G21" s="312"/>
      <c r="H21" s="312"/>
      <c r="I21" s="312"/>
      <c r="J21" s="312"/>
      <c r="K21" s="251"/>
      <c r="L21" s="251"/>
      <c r="M21" s="251"/>
      <c r="N21" s="278"/>
      <c r="O21" s="278"/>
      <c r="P21" s="278"/>
      <c r="Q21" s="278"/>
      <c r="R21" s="251"/>
      <c r="S21" s="251"/>
      <c r="T21" s="251"/>
      <c r="U21" s="251"/>
      <c r="V21" s="251"/>
      <c r="W21" s="279"/>
    </row>
    <row r="22" spans="1:23" ht="13.8" x14ac:dyDescent="0.2">
      <c r="A22" s="275"/>
      <c r="B22" s="251"/>
      <c r="C22" s="443" t="str">
        <f>IF('Business Details'!C19&gt;0,'Business Details'!C19," ")</f>
        <v xml:space="preserve"> </v>
      </c>
      <c r="D22" s="444"/>
      <c r="E22" s="444"/>
      <c r="F22" s="444"/>
      <c r="G22" s="444"/>
      <c r="H22" s="444"/>
      <c r="I22" s="444"/>
      <c r="J22" s="445"/>
      <c r="K22" s="251"/>
      <c r="L22" s="251"/>
      <c r="M22" s="251"/>
      <c r="N22" s="393" t="str">
        <f>IF('Business Details'!N10&gt;0,'Business Details'!N19," ")</f>
        <v xml:space="preserve"> </v>
      </c>
      <c r="O22" s="397"/>
      <c r="P22" s="397"/>
      <c r="Q22" s="398"/>
      <c r="R22" s="251"/>
      <c r="S22" s="251"/>
      <c r="T22" s="251"/>
      <c r="U22" s="251"/>
      <c r="V22" s="251"/>
      <c r="W22" s="279"/>
    </row>
    <row r="23" spans="1:23" ht="8.1" customHeight="1" x14ac:dyDescent="0.25">
      <c r="A23" s="275"/>
      <c r="B23" s="251"/>
      <c r="C23" s="312"/>
      <c r="D23" s="312"/>
      <c r="E23" s="312"/>
      <c r="F23" s="312"/>
      <c r="G23" s="312"/>
      <c r="H23" s="312"/>
      <c r="I23" s="312"/>
      <c r="J23" s="312"/>
      <c r="K23" s="251"/>
      <c r="L23" s="251"/>
      <c r="M23" s="251"/>
      <c r="N23" s="251"/>
      <c r="O23" s="251"/>
      <c r="P23" s="251"/>
      <c r="Q23" s="251"/>
      <c r="R23" s="251"/>
      <c r="S23" s="251"/>
      <c r="T23" s="251"/>
      <c r="U23" s="251"/>
      <c r="V23" s="251"/>
      <c r="W23" s="279"/>
    </row>
    <row r="24" spans="1:23" ht="13.8" x14ac:dyDescent="0.25">
      <c r="A24" s="275"/>
      <c r="B24" s="251"/>
      <c r="C24" s="443" t="str">
        <f>IF('Business Details'!C21&gt;0,'Business Details'!C21," ")</f>
        <v xml:space="preserve"> </v>
      </c>
      <c r="D24" s="444"/>
      <c r="E24" s="444"/>
      <c r="F24" s="444"/>
      <c r="G24" s="444"/>
      <c r="H24" s="444"/>
      <c r="I24" s="444"/>
      <c r="J24" s="445"/>
      <c r="K24" s="251"/>
      <c r="L24" s="269">
        <v>7</v>
      </c>
      <c r="M24" s="251"/>
      <c r="N24" s="258" t="s">
        <v>158</v>
      </c>
      <c r="O24" s="258"/>
      <c r="P24" s="258"/>
      <c r="Q24" s="258"/>
      <c r="R24" s="282"/>
      <c r="S24" s="391">
        <f>Admin!B17</f>
        <v>41004</v>
      </c>
      <c r="T24" s="392"/>
      <c r="U24" s="392"/>
      <c r="V24" s="392"/>
      <c r="W24" s="277"/>
    </row>
    <row r="25" spans="1:23" ht="8.1" customHeight="1" x14ac:dyDescent="0.2">
      <c r="A25" s="275"/>
      <c r="B25" s="251"/>
      <c r="C25" s="251"/>
      <c r="D25" s="251"/>
      <c r="E25" s="251"/>
      <c r="F25" s="251"/>
      <c r="G25" s="251"/>
      <c r="H25" s="251"/>
      <c r="I25" s="251"/>
      <c r="J25" s="251"/>
      <c r="K25" s="251"/>
      <c r="L25" s="251"/>
      <c r="M25" s="251"/>
      <c r="N25" s="409" t="s">
        <v>159</v>
      </c>
      <c r="O25" s="409"/>
      <c r="P25" s="409"/>
      <c r="Q25" s="409"/>
      <c r="R25" s="409"/>
      <c r="S25" s="409"/>
      <c r="T25" s="409"/>
      <c r="U25" s="409"/>
      <c r="V25" s="409"/>
      <c r="W25" s="281"/>
    </row>
    <row r="26" spans="1:23" x14ac:dyDescent="0.2">
      <c r="A26" s="269">
        <v>3</v>
      </c>
      <c r="B26" s="251"/>
      <c r="C26" s="258" t="s">
        <v>160</v>
      </c>
      <c r="D26" s="258"/>
      <c r="E26" s="258"/>
      <c r="F26" s="251"/>
      <c r="G26" s="251"/>
      <c r="H26" s="251"/>
      <c r="I26" s="251"/>
      <c r="J26" s="251"/>
      <c r="K26" s="251"/>
      <c r="L26" s="251"/>
      <c r="M26" s="251"/>
      <c r="N26" s="409"/>
      <c r="O26" s="409"/>
      <c r="P26" s="409"/>
      <c r="Q26" s="409"/>
      <c r="R26" s="409"/>
      <c r="S26" s="409"/>
      <c r="T26" s="409"/>
      <c r="U26" s="409"/>
      <c r="V26" s="409"/>
      <c r="W26" s="281"/>
    </row>
    <row r="27" spans="1:23" ht="15" customHeight="1" x14ac:dyDescent="0.2">
      <c r="A27" s="275"/>
      <c r="B27" s="251"/>
      <c r="C27" s="285" t="s">
        <v>161</v>
      </c>
      <c r="D27" s="283"/>
      <c r="E27" s="283"/>
      <c r="F27" s="251"/>
      <c r="G27" s="251"/>
      <c r="H27" s="251"/>
      <c r="I27" s="251"/>
      <c r="J27" s="251"/>
      <c r="K27" s="251"/>
      <c r="L27" s="251"/>
      <c r="M27" s="251"/>
      <c r="N27" s="393" t="str">
        <f>IF('Business Details'!N24&gt;0,'Business Details'!N24," ")</f>
        <v xml:space="preserve"> </v>
      </c>
      <c r="O27" s="397"/>
      <c r="P27" s="397"/>
      <c r="Q27" s="398"/>
      <c r="R27" s="251"/>
      <c r="S27" s="251"/>
      <c r="T27" s="251"/>
      <c r="U27" s="251"/>
      <c r="V27" s="251"/>
      <c r="W27" s="279"/>
    </row>
    <row r="28" spans="1:23" ht="13.8" x14ac:dyDescent="0.2">
      <c r="A28" s="275"/>
      <c r="B28" s="251"/>
      <c r="C28" s="443" t="str">
        <f>IF('Business Details'!C25&gt;0,'Business Details'!C25," ")</f>
        <v xml:space="preserve"> </v>
      </c>
      <c r="D28" s="444"/>
      <c r="E28" s="444"/>
      <c r="F28" s="444"/>
      <c r="G28" s="444"/>
      <c r="H28" s="444"/>
      <c r="I28" s="444"/>
      <c r="J28" s="445"/>
      <c r="K28" s="251"/>
      <c r="L28" s="269">
        <v>8</v>
      </c>
      <c r="M28" s="251"/>
      <c r="N28" s="258" t="s">
        <v>162</v>
      </c>
      <c r="O28" s="258"/>
      <c r="P28" s="258"/>
      <c r="Q28" s="258"/>
      <c r="R28" s="258"/>
      <c r="S28" s="258"/>
      <c r="T28" s="258"/>
      <c r="U28" s="258"/>
      <c r="V28" s="258"/>
      <c r="W28" s="277"/>
    </row>
    <row r="29" spans="1:23" s="316" customFormat="1" ht="12" customHeight="1" x14ac:dyDescent="0.25">
      <c r="A29" s="315"/>
      <c r="B29" s="278"/>
      <c r="C29" s="297"/>
      <c r="D29" s="297"/>
      <c r="E29" s="297"/>
      <c r="F29" s="297"/>
      <c r="G29" s="297"/>
      <c r="H29" s="297"/>
      <c r="I29" s="297"/>
      <c r="J29" s="297"/>
      <c r="K29" s="278"/>
      <c r="L29" s="278"/>
      <c r="M29" s="278"/>
      <c r="N29" s="285" t="s">
        <v>163</v>
      </c>
      <c r="O29" s="276"/>
      <c r="P29" s="276"/>
      <c r="Q29" s="276"/>
      <c r="R29" s="276"/>
      <c r="S29" s="276"/>
      <c r="T29" s="276"/>
      <c r="U29" s="276"/>
      <c r="V29" s="276"/>
      <c r="W29" s="281"/>
    </row>
    <row r="30" spans="1:23" ht="13.8" x14ac:dyDescent="0.2">
      <c r="A30" s="275"/>
      <c r="B30" s="251"/>
      <c r="C30" s="443" t="str">
        <f>IF('Business Details'!C27&gt;0,'Business Details'!C27," ")</f>
        <v xml:space="preserve"> </v>
      </c>
      <c r="D30" s="444"/>
      <c r="E30" s="444"/>
      <c r="F30" s="444"/>
      <c r="G30" s="444"/>
      <c r="H30" s="444"/>
      <c r="I30" s="444"/>
      <c r="J30" s="445"/>
      <c r="K30" s="251"/>
      <c r="L30" s="251"/>
      <c r="M30" s="251"/>
      <c r="N30" s="393" t="str">
        <f>IF('Business Details'!N27&gt;0,'Business Details'!N27," ")</f>
        <v xml:space="preserve"> </v>
      </c>
      <c r="O30" s="397"/>
      <c r="P30" s="397"/>
      <c r="Q30" s="398"/>
      <c r="R30" s="251"/>
      <c r="S30" s="251"/>
      <c r="T30" s="251"/>
      <c r="U30" s="251"/>
      <c r="V30" s="251"/>
      <c r="W30" s="279"/>
    </row>
    <row r="31" spans="1:23" ht="8.1" customHeight="1" x14ac:dyDescent="0.2">
      <c r="A31" s="275"/>
      <c r="B31" s="251"/>
      <c r="C31" s="251"/>
      <c r="D31" s="251"/>
      <c r="E31" s="251"/>
      <c r="F31" s="251"/>
      <c r="G31" s="251"/>
      <c r="H31" s="251"/>
      <c r="I31" s="251"/>
      <c r="J31" s="251"/>
      <c r="K31" s="251"/>
      <c r="L31" s="251"/>
      <c r="M31" s="251"/>
      <c r="N31" s="251"/>
      <c r="O31" s="251"/>
      <c r="P31" s="251"/>
      <c r="Q31" s="251"/>
      <c r="R31" s="251"/>
      <c r="S31" s="251"/>
      <c r="T31" s="251"/>
      <c r="U31" s="251"/>
      <c r="V31" s="251"/>
      <c r="W31" s="279"/>
    </row>
    <row r="32" spans="1:23" x14ac:dyDescent="0.2">
      <c r="A32" s="269">
        <v>4</v>
      </c>
      <c r="B32" s="251"/>
      <c r="C32" s="276" t="s">
        <v>164</v>
      </c>
      <c r="D32" s="258"/>
      <c r="E32" s="258"/>
      <c r="F32" s="251"/>
      <c r="G32" s="251"/>
      <c r="H32" s="251"/>
      <c r="I32" s="251"/>
      <c r="J32" s="251"/>
      <c r="K32" s="251"/>
      <c r="L32" s="269">
        <v>9</v>
      </c>
      <c r="M32" s="251"/>
      <c r="N32" s="258" t="s">
        <v>165</v>
      </c>
      <c r="O32" s="258"/>
      <c r="P32" s="258"/>
      <c r="Q32" s="258"/>
      <c r="R32" s="258"/>
      <c r="S32" s="258"/>
      <c r="T32" s="258"/>
      <c r="U32" s="258"/>
      <c r="V32" s="258"/>
      <c r="W32" s="277"/>
    </row>
    <row r="33" spans="1:23" ht="13.8" x14ac:dyDescent="0.25">
      <c r="A33" s="275"/>
      <c r="B33" s="251"/>
      <c r="C33" s="441" t="str">
        <f>IF('Business Details'!C30&gt;0,'Business Details'!C30," ")</f>
        <v xml:space="preserve"> </v>
      </c>
      <c r="D33" s="442"/>
      <c r="E33" s="312"/>
      <c r="F33" s="314" t="str">
        <f>IF('Business Details'!F30&gt;0,'Business Details'!F30," ")</f>
        <v xml:space="preserve"> </v>
      </c>
      <c r="G33" s="251"/>
      <c r="H33" s="251"/>
      <c r="I33" s="251"/>
      <c r="J33" s="251"/>
      <c r="K33" s="251"/>
      <c r="L33" s="251"/>
      <c r="M33" s="251"/>
      <c r="N33" s="258" t="s">
        <v>166</v>
      </c>
      <c r="O33" s="258"/>
      <c r="P33" s="258"/>
      <c r="Q33" s="258"/>
      <c r="R33" s="258"/>
      <c r="S33" s="258"/>
      <c r="T33" s="258"/>
      <c r="U33" s="258"/>
      <c r="V33" s="258"/>
      <c r="W33" s="277"/>
    </row>
    <row r="34" spans="1:23" x14ac:dyDescent="0.2">
      <c r="A34" s="275"/>
      <c r="B34" s="251"/>
      <c r="C34" s="251"/>
      <c r="D34" s="251"/>
      <c r="E34" s="251"/>
      <c r="F34" s="251"/>
      <c r="G34" s="251"/>
      <c r="H34" s="251"/>
      <c r="I34" s="251"/>
      <c r="J34" s="251"/>
      <c r="K34" s="251"/>
      <c r="L34" s="251"/>
      <c r="M34" s="251"/>
      <c r="N34" s="283" t="s">
        <v>167</v>
      </c>
      <c r="O34" s="283"/>
      <c r="P34" s="258"/>
      <c r="Q34" s="258"/>
      <c r="R34" s="258"/>
      <c r="S34" s="258"/>
      <c r="T34" s="258"/>
      <c r="U34" s="258"/>
      <c r="V34" s="258"/>
      <c r="W34" s="277"/>
    </row>
    <row r="35" spans="1:23" ht="15" customHeight="1" x14ac:dyDescent="0.2">
      <c r="A35" s="275"/>
      <c r="B35" s="251"/>
      <c r="C35" s="251"/>
      <c r="D35" s="251"/>
      <c r="E35" s="251"/>
      <c r="F35" s="251"/>
      <c r="G35" s="251"/>
      <c r="H35" s="251"/>
      <c r="I35" s="251"/>
      <c r="J35" s="251"/>
      <c r="K35" s="251"/>
      <c r="L35" s="251"/>
      <c r="M35" s="251"/>
      <c r="N35" s="393">
        <f>Admin!B17</f>
        <v>41004</v>
      </c>
      <c r="O35" s="397"/>
      <c r="P35" s="397"/>
      <c r="Q35" s="398"/>
      <c r="R35" s="251"/>
      <c r="S35" s="251"/>
      <c r="T35" s="251"/>
      <c r="U35" s="251"/>
      <c r="V35" s="251"/>
      <c r="W35" s="279"/>
    </row>
    <row r="36" spans="1:23" ht="8.1" customHeight="1" x14ac:dyDescent="0.2">
      <c r="A36" s="286"/>
      <c r="B36" s="287"/>
      <c r="C36" s="287"/>
      <c r="D36" s="287"/>
      <c r="E36" s="287"/>
      <c r="F36" s="287"/>
      <c r="G36" s="287"/>
      <c r="H36" s="287"/>
      <c r="I36" s="287"/>
      <c r="J36" s="287"/>
      <c r="K36" s="287"/>
      <c r="L36" s="287"/>
      <c r="M36" s="287"/>
      <c r="N36" s="287"/>
      <c r="O36" s="287"/>
      <c r="P36" s="287"/>
      <c r="Q36" s="287"/>
      <c r="R36" s="287"/>
      <c r="S36" s="287"/>
      <c r="T36" s="287"/>
      <c r="U36" s="287"/>
      <c r="V36" s="287"/>
      <c r="W36" s="288"/>
    </row>
    <row r="37" spans="1:23" ht="24.9" customHeight="1" x14ac:dyDescent="0.2">
      <c r="A37" s="382" t="s">
        <v>168</v>
      </c>
      <c r="B37" s="382"/>
      <c r="C37" s="382"/>
      <c r="D37" s="382"/>
      <c r="E37" s="382"/>
      <c r="F37" s="382"/>
      <c r="G37" s="382"/>
      <c r="H37" s="382"/>
      <c r="I37" s="382"/>
      <c r="J37" s="382"/>
      <c r="K37" s="382"/>
      <c r="L37" s="382"/>
      <c r="M37" s="382"/>
      <c r="N37" s="382"/>
      <c r="O37" s="382"/>
      <c r="P37" s="382"/>
      <c r="Q37" s="382"/>
      <c r="R37" s="382"/>
      <c r="S37" s="382"/>
      <c r="T37" s="382"/>
      <c r="U37" s="382"/>
      <c r="V37" s="382"/>
      <c r="W37" s="385"/>
    </row>
    <row r="38" spans="1:23" ht="6" customHeight="1" x14ac:dyDescent="0.2">
      <c r="A38" s="266"/>
      <c r="B38" s="267"/>
      <c r="C38" s="267"/>
      <c r="D38" s="267"/>
      <c r="E38" s="267"/>
      <c r="F38" s="267"/>
      <c r="G38" s="267"/>
      <c r="H38" s="267"/>
      <c r="I38" s="267"/>
      <c r="J38" s="267"/>
      <c r="K38" s="267"/>
      <c r="L38" s="267"/>
      <c r="M38" s="267"/>
      <c r="N38" s="267"/>
      <c r="O38" s="267"/>
      <c r="P38" s="267"/>
      <c r="Q38" s="267"/>
      <c r="R38" s="267"/>
      <c r="S38" s="267"/>
      <c r="T38" s="267"/>
      <c r="U38" s="267"/>
      <c r="V38" s="267"/>
      <c r="W38" s="268"/>
    </row>
    <row r="39" spans="1:23" x14ac:dyDescent="0.2">
      <c r="A39" s="269">
        <v>10</v>
      </c>
      <c r="B39" s="251"/>
      <c r="C39" s="258" t="s">
        <v>169</v>
      </c>
      <c r="D39" s="258"/>
      <c r="E39" s="258"/>
      <c r="F39" s="258"/>
      <c r="G39" s="258"/>
      <c r="H39" s="258"/>
      <c r="I39" s="258"/>
      <c r="J39" s="258"/>
      <c r="K39" s="258"/>
      <c r="L39" s="269">
        <v>12</v>
      </c>
      <c r="M39" s="251"/>
      <c r="N39" s="258" t="s">
        <v>170</v>
      </c>
      <c r="O39" s="258"/>
      <c r="P39" s="258"/>
      <c r="Q39" s="258"/>
      <c r="R39" s="258"/>
      <c r="S39" s="258"/>
      <c r="T39" s="258"/>
      <c r="U39" s="258"/>
      <c r="V39" s="258"/>
      <c r="W39" s="277"/>
    </row>
    <row r="40" spans="1:23" x14ac:dyDescent="0.2">
      <c r="A40" s="275"/>
      <c r="B40" s="251"/>
      <c r="C40" s="258" t="s">
        <v>171</v>
      </c>
      <c r="D40" s="258"/>
      <c r="E40" s="258"/>
      <c r="F40" s="258"/>
      <c r="G40" s="258"/>
      <c r="H40" s="258"/>
      <c r="I40" s="258"/>
      <c r="J40" s="258"/>
      <c r="K40" s="258"/>
      <c r="L40" s="251"/>
      <c r="M40" s="251"/>
      <c r="N40" s="258" t="s">
        <v>172</v>
      </c>
      <c r="O40" s="258"/>
      <c r="P40" s="258"/>
      <c r="Q40" s="258"/>
      <c r="R40" s="258"/>
      <c r="S40" s="258"/>
      <c r="T40" s="258"/>
      <c r="U40" s="258"/>
      <c r="V40" s="258"/>
      <c r="W40" s="277"/>
    </row>
    <row r="41" spans="1:23" ht="8.1" customHeight="1" x14ac:dyDescent="0.2">
      <c r="A41" s="275"/>
      <c r="B41" s="251"/>
      <c r="C41" s="251"/>
      <c r="D41" s="251"/>
      <c r="E41" s="251"/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1"/>
      <c r="Q41" s="251"/>
      <c r="R41" s="251"/>
      <c r="S41" s="251"/>
      <c r="T41" s="251"/>
      <c r="U41" s="251"/>
      <c r="V41" s="251"/>
      <c r="W41" s="279"/>
    </row>
    <row r="42" spans="1:23" ht="13.8" x14ac:dyDescent="0.25">
      <c r="A42" s="275"/>
      <c r="B42" s="251"/>
      <c r="C42" s="317" t="str">
        <f>IF('Business Details'!C39="x","x"," ")</f>
        <v xml:space="preserve"> </v>
      </c>
      <c r="D42" s="251"/>
      <c r="E42" s="251"/>
      <c r="F42" s="251"/>
      <c r="G42" s="251"/>
      <c r="H42" s="251"/>
      <c r="I42" s="251"/>
      <c r="J42" s="251"/>
      <c r="K42" s="251"/>
      <c r="L42" s="251"/>
      <c r="M42" s="251"/>
      <c r="N42" s="317" t="str">
        <f>IF('Business Details'!N39="x","x"," ")</f>
        <v xml:space="preserve"> </v>
      </c>
      <c r="O42" s="251"/>
      <c r="P42" s="251"/>
      <c r="Q42" s="251"/>
      <c r="R42" s="251"/>
      <c r="S42" s="251"/>
      <c r="T42" s="251"/>
      <c r="U42" s="251"/>
      <c r="V42" s="251"/>
      <c r="W42" s="279"/>
    </row>
    <row r="43" spans="1:23" ht="8.1" customHeight="1" x14ac:dyDescent="0.2">
      <c r="A43" s="275"/>
      <c r="B43" s="251"/>
      <c r="C43" s="251"/>
      <c r="D43" s="251"/>
      <c r="E43" s="251"/>
      <c r="F43" s="251"/>
      <c r="G43" s="251"/>
      <c r="H43" s="251"/>
      <c r="I43" s="251"/>
      <c r="J43" s="251"/>
      <c r="K43" s="251"/>
      <c r="L43" s="251"/>
      <c r="M43" s="251"/>
      <c r="N43" s="251"/>
      <c r="O43" s="251"/>
      <c r="P43" s="251"/>
      <c r="Q43" s="251"/>
      <c r="R43" s="251"/>
      <c r="S43" s="251"/>
      <c r="T43" s="251"/>
      <c r="U43" s="251"/>
      <c r="V43" s="251"/>
      <c r="W43" s="279"/>
    </row>
    <row r="44" spans="1:23" x14ac:dyDescent="0.2">
      <c r="A44" s="269">
        <v>11</v>
      </c>
      <c r="B44" s="251"/>
      <c r="C44" s="258" t="s">
        <v>173</v>
      </c>
      <c r="D44" s="258"/>
      <c r="E44" s="258"/>
      <c r="F44" s="258"/>
      <c r="G44" s="258"/>
      <c r="H44" s="258"/>
      <c r="I44" s="258"/>
      <c r="J44" s="258"/>
      <c r="K44" s="258"/>
      <c r="L44" s="269">
        <v>13</v>
      </c>
      <c r="M44" s="251"/>
      <c r="N44" s="258" t="s">
        <v>174</v>
      </c>
      <c r="O44" s="258"/>
      <c r="P44" s="258"/>
      <c r="Q44" s="258"/>
      <c r="R44" s="258"/>
      <c r="S44" s="258"/>
      <c r="T44" s="258"/>
      <c r="U44" s="258"/>
      <c r="V44" s="258"/>
      <c r="W44" s="277"/>
    </row>
    <row r="45" spans="1:23" x14ac:dyDescent="0.2">
      <c r="A45" s="275"/>
      <c r="B45" s="251"/>
      <c r="C45" s="258" t="s">
        <v>175</v>
      </c>
      <c r="D45" s="258"/>
      <c r="E45" s="258"/>
      <c r="F45" s="258"/>
      <c r="G45" s="258"/>
      <c r="H45" s="258"/>
      <c r="I45" s="258"/>
      <c r="J45" s="258"/>
      <c r="K45" s="258"/>
      <c r="L45" s="251"/>
      <c r="M45" s="251"/>
      <c r="N45" s="258" t="s">
        <v>176</v>
      </c>
      <c r="O45" s="258"/>
      <c r="P45" s="258"/>
      <c r="Q45" s="258"/>
      <c r="R45" s="258"/>
      <c r="S45" s="258"/>
      <c r="T45" s="258"/>
      <c r="U45" s="258"/>
      <c r="V45" s="258"/>
      <c r="W45" s="277"/>
    </row>
    <row r="46" spans="1:23" x14ac:dyDescent="0.2">
      <c r="A46" s="275"/>
      <c r="B46" s="251"/>
      <c r="C46" s="282"/>
      <c r="D46" s="251"/>
      <c r="E46" s="251"/>
      <c r="F46" s="251"/>
      <c r="G46" s="251"/>
      <c r="H46" s="251"/>
      <c r="I46" s="251"/>
      <c r="J46" s="251"/>
      <c r="K46" s="251"/>
      <c r="L46" s="251"/>
      <c r="M46" s="251"/>
      <c r="N46" s="258" t="s">
        <v>172</v>
      </c>
      <c r="O46" s="258"/>
      <c r="P46" s="258"/>
      <c r="Q46" s="258"/>
      <c r="R46" s="258"/>
      <c r="S46" s="258"/>
      <c r="T46" s="258"/>
      <c r="U46" s="258"/>
      <c r="V46" s="258"/>
      <c r="W46" s="277"/>
    </row>
    <row r="47" spans="1:23" ht="8.1" customHeight="1" x14ac:dyDescent="0.2">
      <c r="A47" s="275"/>
      <c r="B47" s="251"/>
      <c r="C47" s="251"/>
      <c r="D47" s="251"/>
      <c r="E47" s="251"/>
      <c r="F47" s="251"/>
      <c r="G47" s="251"/>
      <c r="H47" s="251"/>
      <c r="I47" s="251"/>
      <c r="J47" s="251"/>
      <c r="K47" s="251"/>
      <c r="L47" s="251"/>
      <c r="M47" s="251"/>
      <c r="N47" s="251"/>
      <c r="O47" s="251"/>
      <c r="P47" s="251"/>
      <c r="Q47" s="251"/>
      <c r="R47" s="251"/>
      <c r="S47" s="251"/>
      <c r="T47" s="251"/>
      <c r="U47" s="251"/>
      <c r="V47" s="251"/>
      <c r="W47" s="279"/>
    </row>
    <row r="48" spans="1:23" ht="13.8" x14ac:dyDescent="0.25">
      <c r="A48" s="275"/>
      <c r="B48" s="251"/>
      <c r="C48" s="317" t="str">
        <f>IF('Business Details'!C45="x","x"," ")</f>
        <v xml:space="preserve"> </v>
      </c>
      <c r="D48" s="251"/>
      <c r="E48" s="251"/>
      <c r="F48" s="251"/>
      <c r="G48" s="251"/>
      <c r="H48" s="251"/>
      <c r="I48" s="251"/>
      <c r="J48" s="251"/>
      <c r="K48" s="251"/>
      <c r="L48" s="251"/>
      <c r="M48" s="251"/>
      <c r="N48" s="317" t="str">
        <f>IF('Business Details'!N45="x","x"," ")</f>
        <v xml:space="preserve"> </v>
      </c>
      <c r="O48" s="251"/>
      <c r="P48" s="251"/>
      <c r="Q48" s="251"/>
      <c r="R48" s="251"/>
      <c r="S48" s="251"/>
      <c r="T48" s="251"/>
      <c r="U48" s="251"/>
      <c r="V48" s="251"/>
      <c r="W48" s="279"/>
    </row>
    <row r="49" spans="1:23" ht="8.1" customHeight="1" x14ac:dyDescent="0.2">
      <c r="A49" s="286"/>
      <c r="B49" s="287"/>
      <c r="C49" s="287"/>
      <c r="D49" s="287"/>
      <c r="E49" s="287"/>
      <c r="F49" s="287"/>
      <c r="G49" s="287"/>
      <c r="H49" s="287"/>
      <c r="I49" s="287"/>
      <c r="J49" s="287"/>
      <c r="K49" s="287"/>
      <c r="L49" s="287"/>
      <c r="M49" s="287"/>
      <c r="N49" s="287"/>
      <c r="O49" s="287"/>
      <c r="P49" s="287"/>
      <c r="Q49" s="287"/>
      <c r="R49" s="287"/>
      <c r="S49" s="287"/>
      <c r="T49" s="287"/>
      <c r="U49" s="287"/>
      <c r="V49" s="287"/>
      <c r="W49" s="288"/>
    </row>
    <row r="50" spans="1:23" ht="24.9" customHeight="1" x14ac:dyDescent="0.2">
      <c r="A50" s="388" t="s">
        <v>188</v>
      </c>
      <c r="B50" s="388"/>
      <c r="C50" s="388"/>
      <c r="D50" s="388"/>
      <c r="E50" s="388"/>
      <c r="F50" s="388"/>
      <c r="G50" s="388"/>
      <c r="H50" s="388"/>
      <c r="I50" s="388"/>
      <c r="J50" s="388"/>
      <c r="K50" s="388"/>
      <c r="L50" s="388"/>
      <c r="M50" s="388"/>
      <c r="N50" s="388"/>
      <c r="O50" s="388"/>
      <c r="P50" s="388"/>
      <c r="Q50" s="388"/>
      <c r="R50" s="388"/>
      <c r="S50" s="388"/>
      <c r="T50" s="388"/>
      <c r="U50" s="388"/>
      <c r="V50" s="388"/>
      <c r="W50" s="388"/>
    </row>
    <row r="51" spans="1:23" ht="8.1" customHeight="1" x14ac:dyDescent="0.2">
      <c r="A51" s="266"/>
      <c r="B51" s="267"/>
      <c r="C51" s="267"/>
      <c r="D51" s="267"/>
      <c r="E51" s="267"/>
      <c r="F51" s="267"/>
      <c r="G51" s="267"/>
      <c r="H51" s="267"/>
      <c r="I51" s="267"/>
      <c r="J51" s="267"/>
      <c r="K51" s="267"/>
      <c r="L51" s="267"/>
      <c r="M51" s="267"/>
      <c r="N51" s="267"/>
      <c r="O51" s="267"/>
      <c r="P51" s="267"/>
      <c r="Q51" s="267"/>
      <c r="R51" s="267"/>
      <c r="S51" s="267"/>
      <c r="T51" s="267"/>
      <c r="U51" s="267"/>
      <c r="V51" s="267"/>
      <c r="W51" s="268"/>
    </row>
    <row r="52" spans="1:23" x14ac:dyDescent="0.2">
      <c r="A52" s="269">
        <v>14</v>
      </c>
      <c r="B52" s="251"/>
      <c r="C52" s="258" t="s">
        <v>189</v>
      </c>
      <c r="D52" s="258"/>
      <c r="E52" s="258"/>
      <c r="F52" s="258"/>
      <c r="G52" s="258"/>
      <c r="H52" s="258"/>
      <c r="I52" s="258"/>
      <c r="J52" s="258"/>
      <c r="K52" s="258"/>
      <c r="L52" s="269">
        <v>15</v>
      </c>
      <c r="M52" s="251"/>
      <c r="N52" s="258" t="s">
        <v>190</v>
      </c>
      <c r="O52" s="258"/>
      <c r="P52" s="258"/>
      <c r="Q52" s="258"/>
      <c r="R52" s="258"/>
      <c r="S52" s="258"/>
      <c r="T52" s="258"/>
      <c r="U52" s="258"/>
      <c r="V52" s="258"/>
      <c r="W52" s="277"/>
    </row>
    <row r="53" spans="1:23" x14ac:dyDescent="0.2">
      <c r="A53" s="275"/>
      <c r="B53" s="251"/>
      <c r="C53" s="258" t="s">
        <v>191</v>
      </c>
      <c r="D53" s="251"/>
      <c r="E53" s="251"/>
      <c r="F53" s="251"/>
      <c r="G53" s="251"/>
      <c r="H53" s="251"/>
      <c r="I53" s="251"/>
      <c r="J53" s="251"/>
      <c r="K53" s="251"/>
      <c r="L53" s="251"/>
      <c r="M53" s="251"/>
      <c r="N53" s="283" t="s">
        <v>192</v>
      </c>
      <c r="O53" s="251"/>
      <c r="P53" s="251"/>
      <c r="Q53" s="251"/>
      <c r="R53" s="251"/>
      <c r="S53" s="251"/>
      <c r="T53" s="251"/>
      <c r="U53" s="251"/>
      <c r="V53" s="251"/>
      <c r="W53" s="279"/>
    </row>
    <row r="54" spans="1:23" ht="6" customHeight="1" x14ac:dyDescent="0.2">
      <c r="A54" s="275"/>
      <c r="B54" s="251"/>
      <c r="C54" s="251"/>
      <c r="D54" s="251"/>
      <c r="E54" s="251"/>
      <c r="F54" s="251"/>
      <c r="G54" s="251"/>
      <c r="H54" s="251"/>
      <c r="I54" s="251"/>
      <c r="J54" s="251"/>
      <c r="K54" s="251"/>
      <c r="L54" s="251"/>
      <c r="M54" s="251"/>
      <c r="N54" s="251"/>
      <c r="O54" s="251"/>
      <c r="P54" s="251"/>
      <c r="Q54" s="251"/>
      <c r="R54" s="251"/>
      <c r="S54" s="251"/>
      <c r="T54" s="251"/>
      <c r="U54" s="251"/>
      <c r="V54" s="251"/>
      <c r="W54" s="279"/>
    </row>
    <row r="55" spans="1:23" ht="15.6" x14ac:dyDescent="0.2">
      <c r="A55" s="275"/>
      <c r="B55" s="251"/>
      <c r="C55" s="248" t="s">
        <v>53</v>
      </c>
      <c r="D55" s="374">
        <f>'Profit &amp; Loss Account'!B9</f>
        <v>0</v>
      </c>
      <c r="E55" s="375"/>
      <c r="F55" s="376"/>
      <c r="G55" s="249" t="s">
        <v>180</v>
      </c>
      <c r="H55" s="250">
        <v>0</v>
      </c>
      <c r="I55" s="250">
        <v>0</v>
      </c>
      <c r="J55" s="251"/>
      <c r="K55" s="251"/>
      <c r="L55" s="251"/>
      <c r="M55" s="251"/>
      <c r="N55" s="248" t="s">
        <v>53</v>
      </c>
      <c r="O55" s="374">
        <f>'Profit &amp; Loss Account'!B38</f>
        <v>0</v>
      </c>
      <c r="P55" s="375"/>
      <c r="Q55" s="376"/>
      <c r="R55" s="249" t="s">
        <v>180</v>
      </c>
      <c r="S55" s="250">
        <v>0</v>
      </c>
      <c r="T55" s="250">
        <v>0</v>
      </c>
      <c r="U55" s="289"/>
      <c r="V55" s="290"/>
      <c r="W55" s="279"/>
    </row>
    <row r="56" spans="1:23" ht="8.1" customHeight="1" x14ac:dyDescent="0.2">
      <c r="A56" s="286"/>
      <c r="B56" s="287"/>
      <c r="C56" s="287"/>
      <c r="D56" s="287"/>
      <c r="E56" s="287"/>
      <c r="F56" s="287"/>
      <c r="G56" s="287"/>
      <c r="H56" s="287"/>
      <c r="I56" s="287"/>
      <c r="J56" s="287"/>
      <c r="K56" s="287"/>
      <c r="L56" s="287"/>
      <c r="M56" s="287"/>
      <c r="N56" s="287"/>
      <c r="O56" s="287"/>
      <c r="P56" s="287"/>
      <c r="Q56" s="287"/>
      <c r="R56" s="287"/>
      <c r="S56" s="287"/>
      <c r="T56" s="287"/>
      <c r="U56" s="287"/>
      <c r="V56" s="287"/>
      <c r="W56" s="288"/>
    </row>
    <row r="57" spans="1:23" ht="24.9" customHeight="1" x14ac:dyDescent="0.2">
      <c r="A57" s="388" t="s">
        <v>193</v>
      </c>
      <c r="B57" s="388"/>
      <c r="C57" s="388"/>
      <c r="D57" s="388"/>
      <c r="E57" s="388"/>
      <c r="F57" s="388"/>
      <c r="G57" s="388"/>
      <c r="H57" s="388"/>
      <c r="I57" s="388"/>
      <c r="J57" s="388"/>
      <c r="K57" s="388"/>
      <c r="L57" s="388"/>
      <c r="M57" s="388"/>
      <c r="N57" s="388"/>
      <c r="O57" s="388"/>
      <c r="P57" s="388"/>
      <c r="Q57" s="388"/>
      <c r="R57" s="388"/>
      <c r="S57" s="388"/>
      <c r="T57" s="388"/>
      <c r="U57" s="388"/>
      <c r="V57" s="388"/>
      <c r="W57" s="388"/>
    </row>
    <row r="58" spans="1:23" s="291" customFormat="1" ht="15.9" customHeight="1" x14ac:dyDescent="0.25">
      <c r="A58" s="377" t="s">
        <v>194</v>
      </c>
      <c r="B58" s="377"/>
      <c r="C58" s="377"/>
      <c r="D58" s="377"/>
      <c r="E58" s="377"/>
      <c r="F58" s="377"/>
      <c r="G58" s="377"/>
      <c r="H58" s="377"/>
      <c r="I58" s="377"/>
      <c r="J58" s="377"/>
      <c r="K58" s="377"/>
      <c r="L58" s="377"/>
      <c r="M58" s="377"/>
      <c r="N58" s="377"/>
      <c r="O58" s="377"/>
      <c r="P58" s="377"/>
      <c r="Q58" s="377"/>
      <c r="R58" s="377"/>
      <c r="S58" s="377"/>
      <c r="T58" s="377"/>
      <c r="U58" s="377"/>
      <c r="V58" s="377"/>
      <c r="W58" s="377"/>
    </row>
    <row r="59" spans="1:23" ht="6" customHeight="1" x14ac:dyDescent="0.2">
      <c r="A59" s="266"/>
      <c r="B59" s="267"/>
      <c r="C59" s="267"/>
      <c r="D59" s="267"/>
      <c r="E59" s="267"/>
      <c r="F59" s="267"/>
      <c r="G59" s="267"/>
      <c r="H59" s="267"/>
      <c r="I59" s="267"/>
      <c r="J59" s="267"/>
      <c r="K59" s="267"/>
      <c r="L59" s="267"/>
      <c r="M59" s="267"/>
      <c r="N59" s="267"/>
      <c r="O59" s="267"/>
      <c r="P59" s="267"/>
      <c r="Q59" s="267"/>
      <c r="R59" s="267"/>
      <c r="S59" s="267"/>
      <c r="T59" s="267"/>
      <c r="U59" s="267"/>
      <c r="V59" s="267"/>
      <c r="W59" s="268"/>
    </row>
    <row r="60" spans="1:23" ht="13.8" x14ac:dyDescent="0.25">
      <c r="A60" s="275"/>
      <c r="B60" s="251"/>
      <c r="C60" s="318" t="s">
        <v>10</v>
      </c>
      <c r="D60" s="251"/>
      <c r="E60" s="251"/>
      <c r="F60" s="251"/>
      <c r="G60" s="251"/>
      <c r="H60" s="251"/>
      <c r="I60" s="251"/>
      <c r="J60" s="251"/>
      <c r="K60" s="251"/>
      <c r="L60" s="251"/>
      <c r="M60" s="251"/>
      <c r="N60" s="318" t="s">
        <v>11</v>
      </c>
      <c r="O60" s="251"/>
      <c r="P60" s="251"/>
      <c r="Q60" s="251"/>
      <c r="R60" s="251"/>
      <c r="S60" s="251"/>
      <c r="T60" s="251"/>
      <c r="U60" s="251"/>
      <c r="V60" s="251"/>
      <c r="W60" s="279"/>
    </row>
    <row r="61" spans="1:23" x14ac:dyDescent="0.2">
      <c r="A61" s="275"/>
      <c r="B61" s="251"/>
      <c r="C61" s="258" t="s">
        <v>195</v>
      </c>
      <c r="D61" s="258"/>
      <c r="E61" s="258"/>
      <c r="F61" s="258"/>
      <c r="G61" s="258"/>
      <c r="H61" s="258"/>
      <c r="I61" s="258"/>
      <c r="J61" s="258"/>
      <c r="K61" s="258"/>
      <c r="L61" s="258"/>
      <c r="M61" s="258"/>
      <c r="N61" s="258" t="s">
        <v>196</v>
      </c>
      <c r="O61" s="258"/>
      <c r="P61" s="258"/>
      <c r="Q61" s="258"/>
      <c r="R61" s="258"/>
      <c r="S61" s="258"/>
      <c r="T61" s="258"/>
      <c r="U61" s="258"/>
      <c r="V61" s="258"/>
      <c r="W61" s="279"/>
    </row>
    <row r="62" spans="1:23" x14ac:dyDescent="0.2">
      <c r="A62" s="275"/>
      <c r="B62" s="251"/>
      <c r="C62" s="258" t="s">
        <v>197</v>
      </c>
      <c r="D62" s="258"/>
      <c r="E62" s="258"/>
      <c r="F62" s="258"/>
      <c r="G62" s="258"/>
      <c r="H62" s="258"/>
      <c r="I62" s="258"/>
      <c r="J62" s="258"/>
      <c r="K62" s="258"/>
      <c r="L62" s="258"/>
      <c r="M62" s="258"/>
      <c r="N62" s="258" t="s">
        <v>198</v>
      </c>
      <c r="O62" s="258"/>
      <c r="P62" s="258"/>
      <c r="Q62" s="258"/>
      <c r="R62" s="258"/>
      <c r="S62" s="258"/>
      <c r="T62" s="258"/>
      <c r="U62" s="258"/>
      <c r="V62" s="258"/>
      <c r="W62" s="279"/>
    </row>
    <row r="63" spans="1:23" x14ac:dyDescent="0.2">
      <c r="A63" s="275"/>
      <c r="B63" s="251"/>
      <c r="C63" s="251"/>
      <c r="D63" s="251"/>
      <c r="E63" s="251"/>
      <c r="F63" s="251"/>
      <c r="G63" s="251"/>
      <c r="H63" s="251"/>
      <c r="I63" s="251"/>
      <c r="J63" s="251"/>
      <c r="K63" s="251"/>
      <c r="L63" s="251"/>
      <c r="M63" s="251"/>
      <c r="N63" s="251"/>
      <c r="O63" s="251"/>
      <c r="P63" s="251"/>
      <c r="Q63" s="251"/>
      <c r="R63" s="251"/>
      <c r="S63" s="251"/>
      <c r="T63" s="251"/>
      <c r="U63" s="251"/>
      <c r="V63" s="251"/>
      <c r="W63" s="279"/>
    </row>
    <row r="64" spans="1:23" x14ac:dyDescent="0.2">
      <c r="A64" s="269">
        <v>16</v>
      </c>
      <c r="B64" s="251"/>
      <c r="C64" s="258" t="s">
        <v>199</v>
      </c>
      <c r="D64" s="258"/>
      <c r="E64" s="258"/>
      <c r="F64" s="258"/>
      <c r="G64" s="258"/>
      <c r="H64" s="258"/>
      <c r="I64" s="258"/>
      <c r="J64" s="258"/>
      <c r="K64" s="258"/>
      <c r="L64" s="269">
        <v>31</v>
      </c>
      <c r="M64" s="251"/>
      <c r="N64" s="251"/>
      <c r="O64" s="251"/>
      <c r="P64" s="251"/>
      <c r="Q64" s="251"/>
      <c r="R64" s="251"/>
      <c r="S64" s="251"/>
      <c r="T64" s="251"/>
      <c r="U64" s="251"/>
      <c r="V64" s="251"/>
      <c r="W64" s="279"/>
    </row>
    <row r="65" spans="1:23" ht="6" customHeight="1" x14ac:dyDescent="0.2">
      <c r="A65" s="292"/>
      <c r="B65" s="251"/>
      <c r="C65" s="258"/>
      <c r="D65" s="258"/>
      <c r="E65" s="258"/>
      <c r="F65" s="258"/>
      <c r="G65" s="258"/>
      <c r="H65" s="258"/>
      <c r="I65" s="258"/>
      <c r="J65" s="258"/>
      <c r="K65" s="258"/>
      <c r="L65" s="258"/>
      <c r="M65" s="251"/>
      <c r="N65" s="251"/>
      <c r="O65" s="251"/>
      <c r="P65" s="251"/>
      <c r="Q65" s="251"/>
      <c r="R65" s="251"/>
      <c r="S65" s="251"/>
      <c r="T65" s="251"/>
      <c r="U65" s="251"/>
      <c r="V65" s="251"/>
      <c r="W65" s="279"/>
    </row>
    <row r="66" spans="1:23" ht="15.6" x14ac:dyDescent="0.2">
      <c r="A66" s="275"/>
      <c r="B66" s="251"/>
      <c r="C66" s="248" t="s">
        <v>53</v>
      </c>
      <c r="D66" s="374">
        <f>'Profit &amp; Loss Account'!B14+'Profit &amp; Loss Account'!B16</f>
        <v>0</v>
      </c>
      <c r="E66" s="375"/>
      <c r="F66" s="376"/>
      <c r="G66" s="249" t="s">
        <v>180</v>
      </c>
      <c r="H66" s="250">
        <v>0</v>
      </c>
      <c r="I66" s="250">
        <v>0</v>
      </c>
      <c r="J66" s="251"/>
      <c r="K66" s="251"/>
      <c r="L66" s="251"/>
      <c r="M66" s="251"/>
      <c r="N66" s="248" t="s">
        <v>53</v>
      </c>
      <c r="O66" s="374"/>
      <c r="P66" s="375"/>
      <c r="Q66" s="376"/>
      <c r="R66" s="249" t="s">
        <v>180</v>
      </c>
      <c r="S66" s="250">
        <v>0</v>
      </c>
      <c r="T66" s="250">
        <v>0</v>
      </c>
      <c r="U66" s="251"/>
      <c r="V66" s="251"/>
      <c r="W66" s="279"/>
    </row>
    <row r="67" spans="1:23" ht="9.9" customHeight="1" x14ac:dyDescent="0.2">
      <c r="A67" s="275"/>
      <c r="B67" s="251"/>
      <c r="C67" s="251"/>
      <c r="D67" s="251"/>
      <c r="E67" s="251"/>
      <c r="F67" s="251"/>
      <c r="G67" s="251"/>
      <c r="H67" s="251"/>
      <c r="I67" s="251"/>
      <c r="J67" s="251"/>
      <c r="K67" s="251"/>
      <c r="L67" s="251"/>
      <c r="M67" s="251"/>
      <c r="N67" s="251"/>
      <c r="O67" s="251"/>
      <c r="P67" s="251"/>
      <c r="Q67" s="251"/>
      <c r="R67" s="251"/>
      <c r="S67" s="251"/>
      <c r="T67" s="251"/>
      <c r="U67" s="251"/>
      <c r="V67" s="251"/>
      <c r="W67" s="279"/>
    </row>
    <row r="68" spans="1:23" x14ac:dyDescent="0.2">
      <c r="A68" s="269">
        <v>17</v>
      </c>
      <c r="B68" s="251"/>
      <c r="C68" s="258" t="s">
        <v>200</v>
      </c>
      <c r="D68" s="258"/>
      <c r="E68" s="258"/>
      <c r="F68" s="258"/>
      <c r="G68" s="258"/>
      <c r="H68" s="258"/>
      <c r="I68" s="258"/>
      <c r="J68" s="258"/>
      <c r="K68" s="258"/>
      <c r="L68" s="269">
        <v>32</v>
      </c>
      <c r="M68" s="251"/>
      <c r="N68" s="251"/>
      <c r="O68" s="251"/>
      <c r="P68" s="251"/>
      <c r="Q68" s="251"/>
      <c r="R68" s="251"/>
      <c r="S68" s="251"/>
      <c r="T68" s="251"/>
      <c r="U68" s="251"/>
      <c r="V68" s="251"/>
      <c r="W68" s="279"/>
    </row>
    <row r="69" spans="1:23" ht="6" customHeight="1" x14ac:dyDescent="0.2">
      <c r="A69" s="292"/>
      <c r="B69" s="251"/>
      <c r="C69" s="258"/>
      <c r="D69" s="258"/>
      <c r="E69" s="258"/>
      <c r="F69" s="258"/>
      <c r="G69" s="258"/>
      <c r="H69" s="258"/>
      <c r="I69" s="258"/>
      <c r="J69" s="258"/>
      <c r="K69" s="258"/>
      <c r="L69" s="258"/>
      <c r="M69" s="251"/>
      <c r="N69" s="251"/>
      <c r="O69" s="251"/>
      <c r="P69" s="251"/>
      <c r="Q69" s="251"/>
      <c r="R69" s="251"/>
      <c r="S69" s="251"/>
      <c r="T69" s="251"/>
      <c r="U69" s="251"/>
      <c r="V69" s="251"/>
      <c r="W69" s="279"/>
    </row>
    <row r="70" spans="1:23" ht="15.6" x14ac:dyDescent="0.2">
      <c r="A70" s="275"/>
      <c r="B70" s="251"/>
      <c r="C70" s="248" t="s">
        <v>53</v>
      </c>
      <c r="D70" s="374">
        <f>'Profit &amp; Loss Account'!B15</f>
        <v>0</v>
      </c>
      <c r="E70" s="375"/>
      <c r="F70" s="376"/>
      <c r="G70" s="249" t="s">
        <v>180</v>
      </c>
      <c r="H70" s="250">
        <v>0</v>
      </c>
      <c r="I70" s="250">
        <v>0</v>
      </c>
      <c r="J70" s="251"/>
      <c r="K70" s="251"/>
      <c r="L70" s="251"/>
      <c r="M70" s="251"/>
      <c r="N70" s="248" t="s">
        <v>53</v>
      </c>
      <c r="O70" s="374"/>
      <c r="P70" s="375"/>
      <c r="Q70" s="376"/>
      <c r="R70" s="249" t="s">
        <v>180</v>
      </c>
      <c r="S70" s="250">
        <v>0</v>
      </c>
      <c r="T70" s="250">
        <v>0</v>
      </c>
      <c r="U70" s="251"/>
      <c r="V70" s="251"/>
      <c r="W70" s="279"/>
    </row>
    <row r="71" spans="1:23" ht="9.9" customHeight="1" x14ac:dyDescent="0.2">
      <c r="A71" s="275"/>
      <c r="B71" s="251"/>
      <c r="C71" s="251"/>
      <c r="D71" s="251"/>
      <c r="E71" s="251"/>
      <c r="F71" s="251"/>
      <c r="G71" s="251"/>
      <c r="H71" s="251"/>
      <c r="I71" s="251"/>
      <c r="J71" s="251"/>
      <c r="K71" s="251"/>
      <c r="L71" s="251"/>
      <c r="M71" s="251"/>
      <c r="N71" s="251"/>
      <c r="O71" s="251"/>
      <c r="P71" s="251"/>
      <c r="Q71" s="251"/>
      <c r="R71" s="251"/>
      <c r="S71" s="251"/>
      <c r="T71" s="251"/>
      <c r="U71" s="251"/>
      <c r="V71" s="251"/>
      <c r="W71" s="279"/>
    </row>
    <row r="72" spans="1:23" x14ac:dyDescent="0.2">
      <c r="A72" s="269">
        <v>18</v>
      </c>
      <c r="B72" s="251"/>
      <c r="C72" s="258" t="s">
        <v>201</v>
      </c>
      <c r="D72" s="258"/>
      <c r="E72" s="258"/>
      <c r="F72" s="258"/>
      <c r="G72" s="258"/>
      <c r="H72" s="258"/>
      <c r="I72" s="258"/>
      <c r="J72" s="258"/>
      <c r="K72" s="258"/>
      <c r="L72" s="269">
        <v>33</v>
      </c>
      <c r="M72" s="251"/>
      <c r="N72" s="251"/>
      <c r="O72" s="251"/>
      <c r="P72" s="251"/>
      <c r="Q72" s="251"/>
      <c r="R72" s="251"/>
      <c r="S72" s="251"/>
      <c r="T72" s="251"/>
      <c r="U72" s="251"/>
      <c r="V72" s="251"/>
      <c r="W72" s="279"/>
    </row>
    <row r="73" spans="1:23" ht="6" customHeight="1" x14ac:dyDescent="0.2">
      <c r="A73" s="292"/>
      <c r="B73" s="251"/>
      <c r="C73" s="258"/>
      <c r="D73" s="258"/>
      <c r="E73" s="258"/>
      <c r="F73" s="258"/>
      <c r="G73" s="258"/>
      <c r="H73" s="258"/>
      <c r="I73" s="258"/>
      <c r="J73" s="258"/>
      <c r="K73" s="258"/>
      <c r="L73" s="258"/>
      <c r="M73" s="251"/>
      <c r="N73" s="251"/>
      <c r="O73" s="251"/>
      <c r="P73" s="251"/>
      <c r="Q73" s="251"/>
      <c r="R73" s="251"/>
      <c r="S73" s="251"/>
      <c r="T73" s="251"/>
      <c r="U73" s="251"/>
      <c r="V73" s="251"/>
      <c r="W73" s="279"/>
    </row>
    <row r="74" spans="1:23" ht="15.6" x14ac:dyDescent="0.2">
      <c r="A74" s="275"/>
      <c r="B74" s="251"/>
      <c r="C74" s="248" t="s">
        <v>53</v>
      </c>
      <c r="D74" s="374">
        <f>'Profit &amp; Loss Account'!B21</f>
        <v>0</v>
      </c>
      <c r="E74" s="375"/>
      <c r="F74" s="376"/>
      <c r="G74" s="249" t="s">
        <v>180</v>
      </c>
      <c r="H74" s="250">
        <v>0</v>
      </c>
      <c r="I74" s="250">
        <v>0</v>
      </c>
      <c r="J74" s="251"/>
      <c r="K74" s="251"/>
      <c r="L74" s="251"/>
      <c r="M74" s="251"/>
      <c r="N74" s="248" t="s">
        <v>53</v>
      </c>
      <c r="O74" s="374"/>
      <c r="P74" s="375"/>
      <c r="Q74" s="376"/>
      <c r="R74" s="249" t="s">
        <v>180</v>
      </c>
      <c r="S74" s="250">
        <v>0</v>
      </c>
      <c r="T74" s="250">
        <v>0</v>
      </c>
      <c r="U74" s="251"/>
      <c r="V74" s="251"/>
      <c r="W74" s="279"/>
    </row>
    <row r="75" spans="1:23" ht="9.9" customHeight="1" x14ac:dyDescent="0.2">
      <c r="A75" s="275"/>
      <c r="B75" s="251"/>
      <c r="C75" s="251"/>
      <c r="D75" s="251"/>
      <c r="E75" s="251"/>
      <c r="F75" s="251"/>
      <c r="G75" s="251"/>
      <c r="H75" s="251"/>
      <c r="I75" s="251"/>
      <c r="J75" s="251"/>
      <c r="K75" s="251"/>
      <c r="L75" s="251"/>
      <c r="M75" s="251"/>
      <c r="N75" s="251"/>
      <c r="O75" s="251"/>
      <c r="P75" s="251"/>
      <c r="Q75" s="251"/>
      <c r="R75" s="251"/>
      <c r="S75" s="251"/>
      <c r="T75" s="251"/>
      <c r="U75" s="251"/>
      <c r="V75" s="251"/>
      <c r="W75" s="279"/>
    </row>
    <row r="76" spans="1:23" x14ac:dyDescent="0.2">
      <c r="A76" s="269">
        <v>19</v>
      </c>
      <c r="B76" s="251"/>
      <c r="C76" s="258" t="s">
        <v>202</v>
      </c>
      <c r="D76" s="258"/>
      <c r="E76" s="258"/>
      <c r="F76" s="258"/>
      <c r="G76" s="258"/>
      <c r="H76" s="258"/>
      <c r="I76" s="258"/>
      <c r="J76" s="258"/>
      <c r="K76" s="258"/>
      <c r="L76" s="269">
        <v>34</v>
      </c>
      <c r="M76" s="251"/>
      <c r="N76" s="251"/>
      <c r="O76" s="251"/>
      <c r="P76" s="251"/>
      <c r="Q76" s="251"/>
      <c r="R76" s="251"/>
      <c r="S76" s="251"/>
      <c r="T76" s="251"/>
      <c r="U76" s="251"/>
      <c r="V76" s="251"/>
      <c r="W76" s="279"/>
    </row>
    <row r="77" spans="1:23" ht="6" customHeight="1" x14ac:dyDescent="0.2">
      <c r="A77" s="292"/>
      <c r="B77" s="251"/>
      <c r="C77" s="258"/>
      <c r="D77" s="258"/>
      <c r="E77" s="258"/>
      <c r="F77" s="258"/>
      <c r="G77" s="258"/>
      <c r="H77" s="258"/>
      <c r="I77" s="258"/>
      <c r="J77" s="258"/>
      <c r="K77" s="258"/>
      <c r="L77" s="258"/>
      <c r="M77" s="251"/>
      <c r="N77" s="251"/>
      <c r="O77" s="251"/>
      <c r="P77" s="251"/>
      <c r="Q77" s="251"/>
      <c r="R77" s="251"/>
      <c r="S77" s="251"/>
      <c r="T77" s="251"/>
      <c r="U77" s="251"/>
      <c r="V77" s="251"/>
      <c r="W77" s="279"/>
    </row>
    <row r="78" spans="1:23" ht="15.6" x14ac:dyDescent="0.2">
      <c r="A78" s="275"/>
      <c r="B78" s="251"/>
      <c r="C78" s="248" t="s">
        <v>53</v>
      </c>
      <c r="D78" s="374">
        <f>'Profit &amp; Loss Account'!B25+'Profit &amp; Loss Account'!B26</f>
        <v>0</v>
      </c>
      <c r="E78" s="375"/>
      <c r="F78" s="376"/>
      <c r="G78" s="249" t="s">
        <v>180</v>
      </c>
      <c r="H78" s="250">
        <v>0</v>
      </c>
      <c r="I78" s="250">
        <v>0</v>
      </c>
      <c r="J78" s="251"/>
      <c r="K78" s="251"/>
      <c r="L78" s="251"/>
      <c r="M78" s="251"/>
      <c r="N78" s="248" t="s">
        <v>53</v>
      </c>
      <c r="O78" s="374"/>
      <c r="P78" s="375"/>
      <c r="Q78" s="376"/>
      <c r="R78" s="249" t="s">
        <v>180</v>
      </c>
      <c r="S78" s="250">
        <v>0</v>
      </c>
      <c r="T78" s="250">
        <v>0</v>
      </c>
      <c r="U78" s="251"/>
      <c r="V78" s="251"/>
      <c r="W78" s="279"/>
    </row>
    <row r="79" spans="1:23" ht="9.9" customHeight="1" x14ac:dyDescent="0.2">
      <c r="A79" s="275"/>
      <c r="B79" s="251"/>
      <c r="C79" s="251"/>
      <c r="D79" s="251"/>
      <c r="E79" s="251"/>
      <c r="F79" s="251"/>
      <c r="G79" s="251"/>
      <c r="H79" s="251"/>
      <c r="I79" s="251"/>
      <c r="J79" s="251"/>
      <c r="K79" s="251"/>
      <c r="L79" s="251"/>
      <c r="M79" s="251"/>
      <c r="N79" s="251"/>
      <c r="O79" s="251"/>
      <c r="P79" s="251"/>
      <c r="Q79" s="251"/>
      <c r="R79" s="251"/>
      <c r="S79" s="251"/>
      <c r="T79" s="251"/>
      <c r="U79" s="251"/>
      <c r="V79" s="251"/>
      <c r="W79" s="279"/>
    </row>
    <row r="80" spans="1:23" x14ac:dyDescent="0.2">
      <c r="A80" s="269">
        <v>20</v>
      </c>
      <c r="B80" s="251"/>
      <c r="C80" s="258" t="s">
        <v>203</v>
      </c>
      <c r="D80" s="258"/>
      <c r="E80" s="258"/>
      <c r="F80" s="258"/>
      <c r="G80" s="258"/>
      <c r="H80" s="258"/>
      <c r="I80" s="258"/>
      <c r="J80" s="258"/>
      <c r="K80" s="258"/>
      <c r="L80" s="269">
        <v>35</v>
      </c>
      <c r="M80" s="251"/>
      <c r="N80" s="251"/>
      <c r="O80" s="251"/>
      <c r="P80" s="251"/>
      <c r="Q80" s="251"/>
      <c r="R80" s="251"/>
      <c r="S80" s="251"/>
      <c r="T80" s="251"/>
      <c r="U80" s="251"/>
      <c r="V80" s="251"/>
      <c r="W80" s="279"/>
    </row>
    <row r="81" spans="1:23" ht="6" customHeight="1" x14ac:dyDescent="0.2">
      <c r="A81" s="292"/>
      <c r="B81" s="251"/>
      <c r="C81" s="258"/>
      <c r="D81" s="258"/>
      <c r="E81" s="258"/>
      <c r="F81" s="258"/>
      <c r="G81" s="258"/>
      <c r="H81" s="258"/>
      <c r="I81" s="258"/>
      <c r="J81" s="258"/>
      <c r="K81" s="258"/>
      <c r="L81" s="258"/>
      <c r="M81" s="251"/>
      <c r="N81" s="251"/>
      <c r="O81" s="251"/>
      <c r="P81" s="251"/>
      <c r="Q81" s="251"/>
      <c r="R81" s="251"/>
      <c r="S81" s="251"/>
      <c r="T81" s="251"/>
      <c r="U81" s="251"/>
      <c r="V81" s="251"/>
      <c r="W81" s="279"/>
    </row>
    <row r="82" spans="1:23" ht="15.6" x14ac:dyDescent="0.2">
      <c r="A82" s="275"/>
      <c r="B82" s="251"/>
      <c r="C82" s="248" t="s">
        <v>53</v>
      </c>
      <c r="D82" s="374">
        <f>'Profit &amp; Loss Account'!B22</f>
        <v>0</v>
      </c>
      <c r="E82" s="375"/>
      <c r="F82" s="376"/>
      <c r="G82" s="249" t="s">
        <v>180</v>
      </c>
      <c r="H82" s="250">
        <v>0</v>
      </c>
      <c r="I82" s="250">
        <v>0</v>
      </c>
      <c r="J82" s="251"/>
      <c r="K82" s="251"/>
      <c r="L82" s="251"/>
      <c r="M82" s="251"/>
      <c r="N82" s="248" t="s">
        <v>53</v>
      </c>
      <c r="O82" s="374"/>
      <c r="P82" s="375"/>
      <c r="Q82" s="376"/>
      <c r="R82" s="249" t="s">
        <v>180</v>
      </c>
      <c r="S82" s="250">
        <v>0</v>
      </c>
      <c r="T82" s="250">
        <v>0</v>
      </c>
      <c r="U82" s="251"/>
      <c r="V82" s="251"/>
      <c r="W82" s="279"/>
    </row>
    <row r="83" spans="1:23" ht="9.9" customHeight="1" x14ac:dyDescent="0.2">
      <c r="A83" s="275"/>
      <c r="B83" s="251"/>
      <c r="C83" s="251"/>
      <c r="D83" s="251"/>
      <c r="E83" s="251"/>
      <c r="F83" s="251"/>
      <c r="G83" s="251"/>
      <c r="H83" s="251"/>
      <c r="I83" s="251"/>
      <c r="J83" s="251"/>
      <c r="K83" s="251"/>
      <c r="L83" s="251"/>
      <c r="M83" s="251"/>
      <c r="N83" s="251"/>
      <c r="O83" s="251"/>
      <c r="P83" s="251"/>
      <c r="Q83" s="251"/>
      <c r="R83" s="251"/>
      <c r="S83" s="251"/>
      <c r="T83" s="251"/>
      <c r="U83" s="251"/>
      <c r="V83" s="251"/>
      <c r="W83" s="279"/>
    </row>
    <row r="84" spans="1:23" x14ac:dyDescent="0.2">
      <c r="A84" s="269">
        <v>21</v>
      </c>
      <c r="B84" s="251"/>
      <c r="C84" s="258" t="s">
        <v>204</v>
      </c>
      <c r="D84" s="258"/>
      <c r="E84" s="258"/>
      <c r="F84" s="258"/>
      <c r="G84" s="258"/>
      <c r="H84" s="258"/>
      <c r="I84" s="258"/>
      <c r="J84" s="258"/>
      <c r="K84" s="258"/>
      <c r="L84" s="269">
        <v>36</v>
      </c>
      <c r="M84" s="251"/>
      <c r="N84" s="251"/>
      <c r="O84" s="251"/>
      <c r="P84" s="251"/>
      <c r="Q84" s="251"/>
      <c r="R84" s="251"/>
      <c r="S84" s="251"/>
      <c r="T84" s="251"/>
      <c r="U84" s="251"/>
      <c r="V84" s="251"/>
      <c r="W84" s="279"/>
    </row>
    <row r="85" spans="1:23" ht="6" customHeight="1" x14ac:dyDescent="0.2">
      <c r="A85" s="292"/>
      <c r="B85" s="251"/>
      <c r="C85" s="258"/>
      <c r="D85" s="258"/>
      <c r="E85" s="258"/>
      <c r="F85" s="258"/>
      <c r="G85" s="258"/>
      <c r="H85" s="258"/>
      <c r="I85" s="258"/>
      <c r="J85" s="258"/>
      <c r="K85" s="258"/>
      <c r="L85" s="258"/>
      <c r="M85" s="251"/>
      <c r="N85" s="251"/>
      <c r="O85" s="251"/>
      <c r="P85" s="251"/>
      <c r="Q85" s="251"/>
      <c r="R85" s="251"/>
      <c r="S85" s="251"/>
      <c r="T85" s="251"/>
      <c r="U85" s="251"/>
      <c r="V85" s="251"/>
      <c r="W85" s="279"/>
    </row>
    <row r="86" spans="1:23" ht="15.6" x14ac:dyDescent="0.2">
      <c r="A86" s="275"/>
      <c r="B86" s="251"/>
      <c r="C86" s="248" t="s">
        <v>53</v>
      </c>
      <c r="D86" s="374">
        <f>'Profit &amp; Loss Account'!B23</f>
        <v>0</v>
      </c>
      <c r="E86" s="375"/>
      <c r="F86" s="376"/>
      <c r="G86" s="249" t="s">
        <v>180</v>
      </c>
      <c r="H86" s="250">
        <v>0</v>
      </c>
      <c r="I86" s="250">
        <v>0</v>
      </c>
      <c r="J86" s="251"/>
      <c r="K86" s="251"/>
      <c r="L86" s="251"/>
      <c r="M86" s="251"/>
      <c r="N86" s="248" t="s">
        <v>53</v>
      </c>
      <c r="O86" s="374"/>
      <c r="P86" s="375"/>
      <c r="Q86" s="376"/>
      <c r="R86" s="249" t="s">
        <v>180</v>
      </c>
      <c r="S86" s="250">
        <v>0</v>
      </c>
      <c r="T86" s="250">
        <v>0</v>
      </c>
      <c r="U86" s="251"/>
      <c r="V86" s="251"/>
      <c r="W86" s="279"/>
    </row>
    <row r="87" spans="1:23" ht="9.9" customHeight="1" x14ac:dyDescent="0.2">
      <c r="A87" s="275"/>
      <c r="B87" s="251"/>
      <c r="C87" s="251"/>
      <c r="D87" s="251"/>
      <c r="E87" s="251"/>
      <c r="F87" s="251"/>
      <c r="G87" s="251"/>
      <c r="H87" s="251"/>
      <c r="I87" s="251"/>
      <c r="J87" s="251"/>
      <c r="K87" s="251"/>
      <c r="L87" s="251"/>
      <c r="M87" s="251"/>
      <c r="N87" s="251"/>
      <c r="O87" s="251"/>
      <c r="P87" s="251"/>
      <c r="Q87" s="251"/>
      <c r="R87" s="251"/>
      <c r="S87" s="251"/>
      <c r="T87" s="251"/>
      <c r="U87" s="251"/>
      <c r="V87" s="251"/>
      <c r="W87" s="279"/>
    </row>
    <row r="88" spans="1:23" x14ac:dyDescent="0.2">
      <c r="A88" s="269">
        <v>22</v>
      </c>
      <c r="B88" s="251"/>
      <c r="C88" s="258" t="s">
        <v>205</v>
      </c>
      <c r="D88" s="258"/>
      <c r="E88" s="258"/>
      <c r="F88" s="258"/>
      <c r="G88" s="258"/>
      <c r="H88" s="258"/>
      <c r="I88" s="258"/>
      <c r="J88" s="258"/>
      <c r="K88" s="258"/>
      <c r="L88" s="269">
        <v>37</v>
      </c>
      <c r="M88" s="251"/>
      <c r="N88" s="251"/>
      <c r="O88" s="251"/>
      <c r="P88" s="251"/>
      <c r="Q88" s="251"/>
      <c r="R88" s="251"/>
      <c r="S88" s="251"/>
      <c r="T88" s="251"/>
      <c r="U88" s="251"/>
      <c r="V88" s="251"/>
      <c r="W88" s="279"/>
    </row>
    <row r="89" spans="1:23" ht="6" customHeight="1" x14ac:dyDescent="0.2">
      <c r="A89" s="292"/>
      <c r="B89" s="251"/>
      <c r="C89" s="258"/>
      <c r="D89" s="258"/>
      <c r="E89" s="258"/>
      <c r="F89" s="258"/>
      <c r="G89" s="258"/>
      <c r="H89" s="258"/>
      <c r="I89" s="258"/>
      <c r="J89" s="258"/>
      <c r="K89" s="258"/>
      <c r="L89" s="258"/>
      <c r="M89" s="251"/>
      <c r="N89" s="251"/>
      <c r="O89" s="251"/>
      <c r="P89" s="251"/>
      <c r="Q89" s="251"/>
      <c r="R89" s="251"/>
      <c r="S89" s="251"/>
      <c r="T89" s="251"/>
      <c r="U89" s="251"/>
      <c r="V89" s="251"/>
      <c r="W89" s="279"/>
    </row>
    <row r="90" spans="1:23" ht="15.6" x14ac:dyDescent="0.2">
      <c r="A90" s="275"/>
      <c r="B90" s="251"/>
      <c r="C90" s="248" t="s">
        <v>53</v>
      </c>
      <c r="D90" s="374">
        <f>'Profit &amp; Loss Account'!B24</f>
        <v>0</v>
      </c>
      <c r="E90" s="375"/>
      <c r="F90" s="376"/>
      <c r="G90" s="249" t="s">
        <v>180</v>
      </c>
      <c r="H90" s="250">
        <v>0</v>
      </c>
      <c r="I90" s="250">
        <v>0</v>
      </c>
      <c r="J90" s="251"/>
      <c r="K90" s="251"/>
      <c r="L90" s="251"/>
      <c r="M90" s="251"/>
      <c r="N90" s="248" t="s">
        <v>53</v>
      </c>
      <c r="O90" s="374"/>
      <c r="P90" s="375"/>
      <c r="Q90" s="376"/>
      <c r="R90" s="249" t="s">
        <v>180</v>
      </c>
      <c r="S90" s="250">
        <v>0</v>
      </c>
      <c r="T90" s="250">
        <v>0</v>
      </c>
      <c r="U90" s="251"/>
      <c r="V90" s="251"/>
      <c r="W90" s="279"/>
    </row>
    <row r="91" spans="1:23" ht="9.9" customHeight="1" x14ac:dyDescent="0.2">
      <c r="A91" s="275"/>
      <c r="B91" s="251"/>
      <c r="C91" s="251"/>
      <c r="D91" s="251"/>
      <c r="E91" s="251"/>
      <c r="F91" s="251"/>
      <c r="G91" s="251"/>
      <c r="H91" s="251"/>
      <c r="I91" s="251"/>
      <c r="J91" s="251"/>
      <c r="K91" s="251"/>
      <c r="L91" s="251"/>
      <c r="M91" s="251"/>
      <c r="N91" s="251"/>
      <c r="O91" s="251"/>
      <c r="P91" s="251"/>
      <c r="Q91" s="251"/>
      <c r="R91" s="251"/>
      <c r="S91" s="251"/>
      <c r="T91" s="251"/>
      <c r="U91" s="251"/>
      <c r="V91" s="251"/>
      <c r="W91" s="279"/>
    </row>
    <row r="92" spans="1:23" x14ac:dyDescent="0.2">
      <c r="A92" s="269">
        <v>23</v>
      </c>
      <c r="B92" s="251"/>
      <c r="C92" s="258" t="s">
        <v>206</v>
      </c>
      <c r="D92" s="258"/>
      <c r="E92" s="258"/>
      <c r="F92" s="258"/>
      <c r="G92" s="258"/>
      <c r="H92" s="258"/>
      <c r="I92" s="258"/>
      <c r="J92" s="258"/>
      <c r="K92" s="258"/>
      <c r="L92" s="269">
        <v>38</v>
      </c>
      <c r="M92" s="251"/>
      <c r="N92" s="251"/>
      <c r="O92" s="251"/>
      <c r="P92" s="251"/>
      <c r="Q92" s="251"/>
      <c r="R92" s="251"/>
      <c r="S92" s="251"/>
      <c r="T92" s="251"/>
      <c r="U92" s="251"/>
      <c r="V92" s="251"/>
      <c r="W92" s="279"/>
    </row>
    <row r="93" spans="1:23" ht="6" customHeight="1" x14ac:dyDescent="0.2">
      <c r="A93" s="292"/>
      <c r="B93" s="251"/>
      <c r="C93" s="258"/>
      <c r="D93" s="258"/>
      <c r="E93" s="258"/>
      <c r="F93" s="258"/>
      <c r="G93" s="258"/>
      <c r="H93" s="258"/>
      <c r="I93" s="258"/>
      <c r="J93" s="258"/>
      <c r="K93" s="258"/>
      <c r="L93" s="258"/>
      <c r="M93" s="251"/>
      <c r="N93" s="251"/>
      <c r="O93" s="251"/>
      <c r="P93" s="251"/>
      <c r="Q93" s="251"/>
      <c r="R93" s="251"/>
      <c r="S93" s="251"/>
      <c r="T93" s="251"/>
      <c r="U93" s="251"/>
      <c r="V93" s="251"/>
      <c r="W93" s="279"/>
    </row>
    <row r="94" spans="1:23" ht="15.6" x14ac:dyDescent="0.2">
      <c r="A94" s="275"/>
      <c r="B94" s="251"/>
      <c r="C94" s="248" t="s">
        <v>53</v>
      </c>
      <c r="D94" s="374">
        <f>'Profit &amp; Loss Account'!B27</f>
        <v>0</v>
      </c>
      <c r="E94" s="375"/>
      <c r="F94" s="376"/>
      <c r="G94" s="249" t="s">
        <v>180</v>
      </c>
      <c r="H94" s="250">
        <v>0</v>
      </c>
      <c r="I94" s="250">
        <v>0</v>
      </c>
      <c r="J94" s="251"/>
      <c r="K94" s="251"/>
      <c r="L94" s="251"/>
      <c r="M94" s="251"/>
      <c r="N94" s="248" t="s">
        <v>53</v>
      </c>
      <c r="O94" s="374"/>
      <c r="P94" s="375"/>
      <c r="Q94" s="376"/>
      <c r="R94" s="249" t="s">
        <v>180</v>
      </c>
      <c r="S94" s="250">
        <v>0</v>
      </c>
      <c r="T94" s="250">
        <v>0</v>
      </c>
      <c r="U94" s="251"/>
      <c r="V94" s="251"/>
      <c r="W94" s="279"/>
    </row>
    <row r="95" spans="1:23" ht="9.9" customHeight="1" x14ac:dyDescent="0.2">
      <c r="A95" s="275"/>
      <c r="B95" s="251"/>
      <c r="C95" s="251"/>
      <c r="D95" s="251"/>
      <c r="E95" s="251"/>
      <c r="F95" s="251"/>
      <c r="G95" s="251"/>
      <c r="H95" s="251"/>
      <c r="I95" s="251"/>
      <c r="J95" s="251"/>
      <c r="K95" s="251"/>
      <c r="L95" s="251"/>
      <c r="M95" s="251"/>
      <c r="N95" s="251"/>
      <c r="O95" s="251"/>
      <c r="P95" s="251"/>
      <c r="Q95" s="251"/>
      <c r="R95" s="251"/>
      <c r="S95" s="251"/>
      <c r="T95" s="251"/>
      <c r="U95" s="251"/>
      <c r="V95" s="251"/>
      <c r="W95" s="279"/>
    </row>
    <row r="96" spans="1:23" x14ac:dyDescent="0.2">
      <c r="A96" s="269">
        <v>24</v>
      </c>
      <c r="B96" s="251"/>
      <c r="C96" s="258" t="s">
        <v>207</v>
      </c>
      <c r="D96" s="258"/>
      <c r="E96" s="258"/>
      <c r="F96" s="258"/>
      <c r="G96" s="258"/>
      <c r="H96" s="258"/>
      <c r="I96" s="258"/>
      <c r="J96" s="258"/>
      <c r="K96" s="258"/>
      <c r="L96" s="269">
        <v>39</v>
      </c>
      <c r="M96" s="251"/>
      <c r="N96" s="251"/>
      <c r="O96" s="251"/>
      <c r="P96" s="251"/>
      <c r="Q96" s="251"/>
      <c r="R96" s="251"/>
      <c r="S96" s="251"/>
      <c r="T96" s="251"/>
      <c r="U96" s="251"/>
      <c r="V96" s="251"/>
      <c r="W96" s="279"/>
    </row>
    <row r="97" spans="1:23" ht="6" customHeight="1" x14ac:dyDescent="0.2">
      <c r="A97" s="292"/>
      <c r="B97" s="251"/>
      <c r="C97" s="258"/>
      <c r="D97" s="258"/>
      <c r="E97" s="258"/>
      <c r="F97" s="258"/>
      <c r="G97" s="258"/>
      <c r="H97" s="258"/>
      <c r="I97" s="258"/>
      <c r="J97" s="258"/>
      <c r="K97" s="258"/>
      <c r="L97" s="258"/>
      <c r="M97" s="251"/>
      <c r="N97" s="251"/>
      <c r="O97" s="251"/>
      <c r="P97" s="251"/>
      <c r="Q97" s="251"/>
      <c r="R97" s="251"/>
      <c r="S97" s="251"/>
      <c r="T97" s="251"/>
      <c r="U97" s="251"/>
      <c r="V97" s="251"/>
      <c r="W97" s="279"/>
    </row>
    <row r="98" spans="1:23" ht="15.6" x14ac:dyDescent="0.2">
      <c r="A98" s="275"/>
      <c r="B98" s="251"/>
      <c r="C98" s="248" t="s">
        <v>53</v>
      </c>
      <c r="D98" s="374">
        <f>'Profit &amp; Loss Account'!B30</f>
        <v>0</v>
      </c>
      <c r="E98" s="375"/>
      <c r="F98" s="376"/>
      <c r="G98" s="249" t="s">
        <v>180</v>
      </c>
      <c r="H98" s="250">
        <v>0</v>
      </c>
      <c r="I98" s="250">
        <v>0</v>
      </c>
      <c r="J98" s="251"/>
      <c r="K98" s="251"/>
      <c r="L98" s="251"/>
      <c r="M98" s="251"/>
      <c r="N98" s="248" t="s">
        <v>53</v>
      </c>
      <c r="O98" s="374"/>
      <c r="P98" s="375"/>
      <c r="Q98" s="376"/>
      <c r="R98" s="249" t="s">
        <v>180</v>
      </c>
      <c r="S98" s="250">
        <v>0</v>
      </c>
      <c r="T98" s="250">
        <v>0</v>
      </c>
      <c r="U98" s="251"/>
      <c r="V98" s="251"/>
      <c r="W98" s="279"/>
    </row>
    <row r="99" spans="1:23" ht="9.9" customHeight="1" x14ac:dyDescent="0.2">
      <c r="A99" s="275"/>
      <c r="B99" s="251"/>
      <c r="C99" s="251"/>
      <c r="D99" s="251"/>
      <c r="E99" s="251"/>
      <c r="F99" s="251"/>
      <c r="G99" s="251"/>
      <c r="H99" s="251"/>
      <c r="I99" s="251"/>
      <c r="J99" s="251"/>
      <c r="K99" s="251"/>
      <c r="L99" s="251"/>
      <c r="M99" s="251"/>
      <c r="N99" s="251"/>
      <c r="O99" s="251"/>
      <c r="P99" s="251"/>
      <c r="Q99" s="251"/>
      <c r="R99" s="251"/>
      <c r="S99" s="251"/>
      <c r="T99" s="251"/>
      <c r="U99" s="251"/>
      <c r="V99" s="251"/>
      <c r="W99" s="279"/>
    </row>
    <row r="100" spans="1:23" x14ac:dyDescent="0.2">
      <c r="A100" s="269">
        <v>25</v>
      </c>
      <c r="B100" s="251"/>
      <c r="C100" s="258" t="s">
        <v>208</v>
      </c>
      <c r="D100" s="258"/>
      <c r="E100" s="258"/>
      <c r="F100" s="258"/>
      <c r="G100" s="258"/>
      <c r="H100" s="258"/>
      <c r="I100" s="258"/>
      <c r="J100" s="258"/>
      <c r="K100" s="258"/>
      <c r="L100" s="269">
        <v>40</v>
      </c>
      <c r="M100" s="251"/>
      <c r="N100" s="251"/>
      <c r="O100" s="251"/>
      <c r="P100" s="251"/>
      <c r="Q100" s="251"/>
      <c r="R100" s="251"/>
      <c r="S100" s="251"/>
      <c r="T100" s="251"/>
      <c r="U100" s="251"/>
      <c r="V100" s="251"/>
      <c r="W100" s="279"/>
    </row>
    <row r="101" spans="1:23" ht="6" customHeight="1" x14ac:dyDescent="0.2">
      <c r="A101" s="292"/>
      <c r="B101" s="251"/>
      <c r="C101" s="258"/>
      <c r="D101" s="258"/>
      <c r="E101" s="258"/>
      <c r="F101" s="258"/>
      <c r="G101" s="258"/>
      <c r="H101" s="258"/>
      <c r="I101" s="258"/>
      <c r="J101" s="258"/>
      <c r="K101" s="258"/>
      <c r="L101" s="258"/>
      <c r="M101" s="251"/>
      <c r="N101" s="251"/>
      <c r="O101" s="251"/>
      <c r="P101" s="251"/>
      <c r="Q101" s="251"/>
      <c r="R101" s="251"/>
      <c r="S101" s="251"/>
      <c r="T101" s="251"/>
      <c r="U101" s="251"/>
      <c r="V101" s="251"/>
      <c r="W101" s="279"/>
    </row>
    <row r="102" spans="1:23" ht="15.6" x14ac:dyDescent="0.2">
      <c r="A102" s="275"/>
      <c r="B102" s="251"/>
      <c r="C102" s="248" t="s">
        <v>53</v>
      </c>
      <c r="D102" s="374">
        <f>'Profit &amp; Loss Account'!B31</f>
        <v>0</v>
      </c>
      <c r="E102" s="375"/>
      <c r="F102" s="376"/>
      <c r="G102" s="249" t="s">
        <v>180</v>
      </c>
      <c r="H102" s="250">
        <v>0</v>
      </c>
      <c r="I102" s="250">
        <v>0</v>
      </c>
      <c r="J102" s="251"/>
      <c r="K102" s="251"/>
      <c r="L102" s="251"/>
      <c r="M102" s="251"/>
      <c r="N102" s="248" t="s">
        <v>53</v>
      </c>
      <c r="O102" s="374"/>
      <c r="P102" s="375"/>
      <c r="Q102" s="376"/>
      <c r="R102" s="249" t="s">
        <v>180</v>
      </c>
      <c r="S102" s="250">
        <v>0</v>
      </c>
      <c r="T102" s="250">
        <v>0</v>
      </c>
      <c r="U102" s="251"/>
      <c r="V102" s="251"/>
      <c r="W102" s="279"/>
    </row>
    <row r="103" spans="1:23" ht="9.9" customHeight="1" x14ac:dyDescent="0.2">
      <c r="A103" s="275"/>
      <c r="B103" s="251"/>
      <c r="C103" s="251"/>
      <c r="D103" s="251"/>
      <c r="E103" s="251"/>
      <c r="F103" s="251"/>
      <c r="G103" s="251"/>
      <c r="H103" s="251"/>
      <c r="I103" s="251"/>
      <c r="J103" s="251"/>
      <c r="K103" s="251"/>
      <c r="L103" s="251"/>
      <c r="M103" s="251"/>
      <c r="N103" s="251"/>
      <c r="O103" s="251"/>
      <c r="P103" s="251"/>
      <c r="Q103" s="251"/>
      <c r="R103" s="251"/>
      <c r="S103" s="251"/>
      <c r="T103" s="251"/>
      <c r="U103" s="251"/>
      <c r="V103" s="251"/>
      <c r="W103" s="279"/>
    </row>
    <row r="104" spans="1:23" x14ac:dyDescent="0.2">
      <c r="A104" s="269">
        <v>26</v>
      </c>
      <c r="B104" s="251"/>
      <c r="C104" s="258" t="s">
        <v>209</v>
      </c>
      <c r="D104" s="258"/>
      <c r="E104" s="258"/>
      <c r="F104" s="258"/>
      <c r="G104" s="258"/>
      <c r="H104" s="258"/>
      <c r="I104" s="258"/>
      <c r="J104" s="258"/>
      <c r="K104" s="258"/>
      <c r="L104" s="269">
        <v>41</v>
      </c>
      <c r="M104" s="251"/>
      <c r="N104" s="251"/>
      <c r="O104" s="251"/>
      <c r="P104" s="251"/>
      <c r="Q104" s="251"/>
      <c r="R104" s="251"/>
      <c r="S104" s="251"/>
      <c r="T104" s="251"/>
      <c r="U104" s="251"/>
      <c r="V104" s="251"/>
      <c r="W104" s="279"/>
    </row>
    <row r="105" spans="1:23" ht="6" customHeight="1" x14ac:dyDescent="0.2">
      <c r="A105" s="292"/>
      <c r="B105" s="251"/>
      <c r="C105" s="258"/>
      <c r="D105" s="258"/>
      <c r="E105" s="258"/>
      <c r="F105" s="258"/>
      <c r="G105" s="258"/>
      <c r="H105" s="258"/>
      <c r="I105" s="258"/>
      <c r="J105" s="258"/>
      <c r="K105" s="258"/>
      <c r="L105" s="258"/>
      <c r="M105" s="251"/>
      <c r="N105" s="251"/>
      <c r="O105" s="251"/>
      <c r="P105" s="251"/>
      <c r="Q105" s="251"/>
      <c r="R105" s="251"/>
      <c r="S105" s="251"/>
      <c r="T105" s="251"/>
      <c r="U105" s="251"/>
      <c r="V105" s="251"/>
      <c r="W105" s="279"/>
    </row>
    <row r="106" spans="1:23" ht="15.6" x14ac:dyDescent="0.2">
      <c r="A106" s="275"/>
      <c r="B106" s="251"/>
      <c r="C106" s="248" t="s">
        <v>53</v>
      </c>
      <c r="D106" s="374">
        <f>'Profit &amp; Loss Account'!B29</f>
        <v>0</v>
      </c>
      <c r="E106" s="375"/>
      <c r="F106" s="376"/>
      <c r="G106" s="249" t="s">
        <v>180</v>
      </c>
      <c r="H106" s="250">
        <v>0</v>
      </c>
      <c r="I106" s="250">
        <v>0</v>
      </c>
      <c r="J106" s="251"/>
      <c r="K106" s="251"/>
      <c r="L106" s="251"/>
      <c r="M106" s="251"/>
      <c r="N106" s="248" t="s">
        <v>53</v>
      </c>
      <c r="O106" s="374"/>
      <c r="P106" s="375"/>
      <c r="Q106" s="376"/>
      <c r="R106" s="249" t="s">
        <v>180</v>
      </c>
      <c r="S106" s="250">
        <v>0</v>
      </c>
      <c r="T106" s="250">
        <v>0</v>
      </c>
      <c r="U106" s="251"/>
      <c r="V106" s="251"/>
      <c r="W106" s="279"/>
    </row>
    <row r="107" spans="1:23" ht="9.9" customHeight="1" x14ac:dyDescent="0.2">
      <c r="A107" s="275"/>
      <c r="B107" s="251"/>
      <c r="C107" s="251"/>
      <c r="D107" s="251"/>
      <c r="E107" s="251"/>
      <c r="F107" s="251"/>
      <c r="G107" s="251"/>
      <c r="H107" s="251"/>
      <c r="I107" s="251"/>
      <c r="J107" s="251"/>
      <c r="K107" s="251"/>
      <c r="L107" s="251"/>
      <c r="M107" s="251"/>
      <c r="N107" s="251"/>
      <c r="O107" s="251"/>
      <c r="P107" s="251"/>
      <c r="Q107" s="251"/>
      <c r="R107" s="251"/>
      <c r="S107" s="251"/>
      <c r="T107" s="251"/>
      <c r="U107" s="251"/>
      <c r="V107" s="251"/>
      <c r="W107" s="279"/>
    </row>
    <row r="108" spans="1:23" x14ac:dyDescent="0.2">
      <c r="A108" s="269">
        <v>27</v>
      </c>
      <c r="B108" s="251"/>
      <c r="C108" s="258" t="s">
        <v>210</v>
      </c>
      <c r="D108" s="258"/>
      <c r="E108" s="258"/>
      <c r="F108" s="258"/>
      <c r="G108" s="258"/>
      <c r="H108" s="258"/>
      <c r="I108" s="258"/>
      <c r="J108" s="258"/>
      <c r="K108" s="258"/>
      <c r="L108" s="269">
        <v>42</v>
      </c>
      <c r="M108" s="251"/>
      <c r="N108" s="251"/>
      <c r="O108" s="251"/>
      <c r="P108" s="251"/>
      <c r="Q108" s="251"/>
      <c r="R108" s="251"/>
      <c r="S108" s="251"/>
      <c r="T108" s="251"/>
      <c r="U108" s="251"/>
      <c r="V108" s="251"/>
      <c r="W108" s="279"/>
    </row>
    <row r="109" spans="1:23" ht="6" customHeight="1" x14ac:dyDescent="0.2">
      <c r="A109" s="292"/>
      <c r="B109" s="251"/>
      <c r="C109" s="258"/>
      <c r="D109" s="258"/>
      <c r="E109" s="258"/>
      <c r="F109" s="258"/>
      <c r="G109" s="258"/>
      <c r="H109" s="258"/>
      <c r="I109" s="258"/>
      <c r="J109" s="258"/>
      <c r="K109" s="258"/>
      <c r="L109" s="258"/>
      <c r="M109" s="251"/>
      <c r="N109" s="251"/>
      <c r="O109" s="251"/>
      <c r="P109" s="251"/>
      <c r="Q109" s="251"/>
      <c r="R109" s="251"/>
      <c r="S109" s="251"/>
      <c r="T109" s="251"/>
      <c r="U109" s="251"/>
      <c r="V109" s="251"/>
      <c r="W109" s="279"/>
    </row>
    <row r="110" spans="1:23" ht="15.6" x14ac:dyDescent="0.2">
      <c r="A110" s="275"/>
      <c r="B110" s="251"/>
      <c r="C110" s="248" t="s">
        <v>53</v>
      </c>
      <c r="D110" s="374">
        <f>'Profit &amp; Loss Account'!B28</f>
        <v>0</v>
      </c>
      <c r="E110" s="375"/>
      <c r="F110" s="376"/>
      <c r="G110" s="249" t="s">
        <v>180</v>
      </c>
      <c r="H110" s="250">
        <v>0</v>
      </c>
      <c r="I110" s="250">
        <v>0</v>
      </c>
      <c r="J110" s="251"/>
      <c r="K110" s="251"/>
      <c r="L110" s="251"/>
      <c r="M110" s="251"/>
      <c r="N110" s="248" t="s">
        <v>53</v>
      </c>
      <c r="O110" s="374"/>
      <c r="P110" s="375"/>
      <c r="Q110" s="376"/>
      <c r="R110" s="249" t="s">
        <v>180</v>
      </c>
      <c r="S110" s="250">
        <v>0</v>
      </c>
      <c r="T110" s="250">
        <v>0</v>
      </c>
      <c r="U110" s="251"/>
      <c r="V110" s="251"/>
      <c r="W110" s="279"/>
    </row>
    <row r="111" spans="1:23" ht="9.9" customHeight="1" x14ac:dyDescent="0.2">
      <c r="A111" s="275"/>
      <c r="B111" s="251"/>
      <c r="C111" s="251"/>
      <c r="D111" s="251"/>
      <c r="E111" s="251"/>
      <c r="F111" s="251"/>
      <c r="G111" s="251"/>
      <c r="H111" s="251"/>
      <c r="I111" s="251"/>
      <c r="J111" s="251"/>
      <c r="K111" s="251"/>
      <c r="L111" s="251"/>
      <c r="M111" s="251"/>
      <c r="N111" s="251"/>
      <c r="O111" s="251"/>
      <c r="P111" s="251"/>
      <c r="Q111" s="251"/>
      <c r="R111" s="251"/>
      <c r="S111" s="251"/>
      <c r="T111" s="251"/>
      <c r="U111" s="251"/>
      <c r="V111" s="251"/>
      <c r="W111" s="279"/>
    </row>
    <row r="112" spans="1:23" x14ac:dyDescent="0.2">
      <c r="A112" s="269">
        <v>28</v>
      </c>
      <c r="B112" s="251"/>
      <c r="C112" s="258" t="s">
        <v>211</v>
      </c>
      <c r="D112" s="258"/>
      <c r="E112" s="258"/>
      <c r="F112" s="258"/>
      <c r="G112" s="258"/>
      <c r="H112" s="258"/>
      <c r="I112" s="258"/>
      <c r="J112" s="258"/>
      <c r="K112" s="258"/>
      <c r="L112" s="269">
        <v>43</v>
      </c>
      <c r="M112" s="251"/>
      <c r="N112" s="251"/>
      <c r="O112" s="251"/>
      <c r="P112" s="251"/>
      <c r="Q112" s="251"/>
      <c r="R112" s="251"/>
      <c r="S112" s="251"/>
      <c r="T112" s="251"/>
      <c r="U112" s="251"/>
      <c r="V112" s="251"/>
      <c r="W112" s="279"/>
    </row>
    <row r="113" spans="1:23" ht="6" customHeight="1" x14ac:dyDescent="0.2">
      <c r="A113" s="292"/>
      <c r="B113" s="251"/>
      <c r="C113" s="258"/>
      <c r="D113" s="258"/>
      <c r="E113" s="258"/>
      <c r="F113" s="258"/>
      <c r="G113" s="258"/>
      <c r="H113" s="258"/>
      <c r="I113" s="258"/>
      <c r="J113" s="258"/>
      <c r="K113" s="258"/>
      <c r="L113" s="258"/>
      <c r="M113" s="251"/>
      <c r="N113" s="251"/>
      <c r="O113" s="251"/>
      <c r="P113" s="251"/>
      <c r="Q113" s="251"/>
      <c r="R113" s="251"/>
      <c r="S113" s="251"/>
      <c r="T113" s="251"/>
      <c r="U113" s="251"/>
      <c r="V113" s="251"/>
      <c r="W113" s="279"/>
    </row>
    <row r="114" spans="1:23" ht="15.6" x14ac:dyDescent="0.2">
      <c r="A114" s="275"/>
      <c r="B114" s="251"/>
      <c r="C114" s="248" t="s">
        <v>53</v>
      </c>
      <c r="D114" s="374">
        <f>'Profit &amp; Loss Account'!B33+'Profit &amp; Loss Account'!B34</f>
        <v>0</v>
      </c>
      <c r="E114" s="375"/>
      <c r="F114" s="376"/>
      <c r="G114" s="249" t="s">
        <v>180</v>
      </c>
      <c r="H114" s="250">
        <v>0</v>
      </c>
      <c r="I114" s="250">
        <v>0</v>
      </c>
      <c r="J114" s="251"/>
      <c r="K114" s="251"/>
      <c r="L114" s="251"/>
      <c r="M114" s="251"/>
      <c r="N114" s="248" t="s">
        <v>53</v>
      </c>
      <c r="O114" s="374">
        <f>'Profit &amp; Loss Account'!B34</f>
        <v>0</v>
      </c>
      <c r="P114" s="375"/>
      <c r="Q114" s="376"/>
      <c r="R114" s="249" t="s">
        <v>180</v>
      </c>
      <c r="S114" s="250">
        <v>0</v>
      </c>
      <c r="T114" s="250">
        <v>0</v>
      </c>
      <c r="U114" s="251"/>
      <c r="V114" s="251"/>
      <c r="W114" s="279"/>
    </row>
    <row r="115" spans="1:23" ht="9.9" customHeight="1" x14ac:dyDescent="0.2">
      <c r="A115" s="275"/>
      <c r="B115" s="251"/>
      <c r="C115" s="251"/>
      <c r="D115" s="251"/>
      <c r="E115" s="251"/>
      <c r="F115" s="251"/>
      <c r="G115" s="251"/>
      <c r="H115" s="251"/>
      <c r="I115" s="251"/>
      <c r="J115" s="251"/>
      <c r="K115" s="251"/>
      <c r="L115" s="251"/>
      <c r="M115" s="251"/>
      <c r="N115" s="251"/>
      <c r="O115" s="251"/>
      <c r="P115" s="251"/>
      <c r="Q115" s="251"/>
      <c r="R115" s="251"/>
      <c r="S115" s="251"/>
      <c r="T115" s="251"/>
      <c r="U115" s="251"/>
      <c r="V115" s="251"/>
      <c r="W115" s="279"/>
    </row>
    <row r="116" spans="1:23" x14ac:dyDescent="0.2">
      <c r="A116" s="269">
        <v>29</v>
      </c>
      <c r="B116" s="251"/>
      <c r="C116" s="258" t="s">
        <v>212</v>
      </c>
      <c r="D116" s="258"/>
      <c r="E116" s="258"/>
      <c r="F116" s="258"/>
      <c r="G116" s="258"/>
      <c r="H116" s="258"/>
      <c r="I116" s="258"/>
      <c r="J116" s="258"/>
      <c r="K116" s="258"/>
      <c r="L116" s="269">
        <v>44</v>
      </c>
      <c r="M116" s="251"/>
      <c r="N116" s="251"/>
      <c r="O116" s="251"/>
      <c r="P116" s="251"/>
      <c r="Q116" s="251"/>
      <c r="R116" s="251"/>
      <c r="S116" s="251"/>
      <c r="T116" s="251"/>
      <c r="U116" s="251"/>
      <c r="V116" s="251"/>
      <c r="W116" s="279"/>
    </row>
    <row r="117" spans="1:23" ht="6" customHeight="1" x14ac:dyDescent="0.2">
      <c r="A117" s="292"/>
      <c r="B117" s="251"/>
      <c r="C117" s="258"/>
      <c r="D117" s="258"/>
      <c r="E117" s="258"/>
      <c r="F117" s="258"/>
      <c r="G117" s="258"/>
      <c r="H117" s="258"/>
      <c r="I117" s="258"/>
      <c r="J117" s="258"/>
      <c r="K117" s="258"/>
      <c r="L117" s="258"/>
      <c r="M117" s="251"/>
      <c r="N117" s="251"/>
      <c r="O117" s="251"/>
      <c r="P117" s="251"/>
      <c r="Q117" s="251"/>
      <c r="R117" s="251"/>
      <c r="S117" s="251"/>
      <c r="T117" s="251"/>
      <c r="U117" s="251"/>
      <c r="V117" s="251"/>
      <c r="W117" s="279"/>
    </row>
    <row r="118" spans="1:23" ht="15.6" x14ac:dyDescent="0.2">
      <c r="A118" s="275"/>
      <c r="B118" s="251"/>
      <c r="C118" s="248" t="s">
        <v>53</v>
      </c>
      <c r="D118" s="374">
        <f>'Profit &amp; Loss Account'!B32</f>
        <v>0</v>
      </c>
      <c r="E118" s="375"/>
      <c r="F118" s="376"/>
      <c r="G118" s="249" t="s">
        <v>180</v>
      </c>
      <c r="H118" s="250">
        <v>0</v>
      </c>
      <c r="I118" s="250">
        <v>0</v>
      </c>
      <c r="J118" s="251"/>
      <c r="K118" s="251"/>
      <c r="L118" s="251"/>
      <c r="M118" s="251"/>
      <c r="N118" s="248" t="s">
        <v>53</v>
      </c>
      <c r="O118" s="374"/>
      <c r="P118" s="375"/>
      <c r="Q118" s="376"/>
      <c r="R118" s="249" t="s">
        <v>180</v>
      </c>
      <c r="S118" s="250">
        <v>0</v>
      </c>
      <c r="T118" s="250">
        <v>0</v>
      </c>
      <c r="U118" s="251"/>
      <c r="V118" s="251"/>
      <c r="W118" s="279"/>
    </row>
    <row r="119" spans="1:23" ht="9.9" customHeight="1" x14ac:dyDescent="0.2">
      <c r="A119" s="275"/>
      <c r="B119" s="251"/>
      <c r="C119" s="251"/>
      <c r="D119" s="251"/>
      <c r="E119" s="251"/>
      <c r="F119" s="251"/>
      <c r="G119" s="251"/>
      <c r="H119" s="251"/>
      <c r="I119" s="251"/>
      <c r="J119" s="251"/>
      <c r="K119" s="251"/>
      <c r="L119" s="251"/>
      <c r="M119" s="251"/>
      <c r="N119" s="251"/>
      <c r="O119" s="251"/>
      <c r="P119" s="251"/>
      <c r="Q119" s="251"/>
      <c r="R119" s="251"/>
      <c r="S119" s="251"/>
      <c r="T119" s="251"/>
      <c r="U119" s="251"/>
      <c r="V119" s="251"/>
      <c r="W119" s="279"/>
    </row>
    <row r="120" spans="1:23" x14ac:dyDescent="0.2">
      <c r="A120" s="269">
        <v>30</v>
      </c>
      <c r="B120" s="251"/>
      <c r="C120" s="258" t="s">
        <v>213</v>
      </c>
      <c r="D120" s="258"/>
      <c r="E120" s="258"/>
      <c r="F120" s="258"/>
      <c r="G120" s="258"/>
      <c r="H120" s="258"/>
      <c r="I120" s="258"/>
      <c r="J120" s="258"/>
      <c r="K120" s="258"/>
      <c r="L120" s="269">
        <v>45</v>
      </c>
      <c r="M120" s="251"/>
      <c r="N120" s="258" t="s">
        <v>214</v>
      </c>
      <c r="O120" s="251"/>
      <c r="P120" s="251"/>
      <c r="Q120" s="251"/>
      <c r="R120" s="251"/>
      <c r="S120" s="251"/>
      <c r="T120" s="251"/>
      <c r="U120" s="251"/>
      <c r="V120" s="251"/>
      <c r="W120" s="279"/>
    </row>
    <row r="121" spans="1:23" ht="6" customHeight="1" x14ac:dyDescent="0.2">
      <c r="A121" s="292"/>
      <c r="B121" s="251"/>
      <c r="C121" s="258"/>
      <c r="D121" s="258"/>
      <c r="E121" s="258"/>
      <c r="F121" s="258"/>
      <c r="G121" s="258"/>
      <c r="H121" s="258"/>
      <c r="I121" s="258"/>
      <c r="J121" s="258"/>
      <c r="K121" s="258"/>
      <c r="L121" s="258"/>
      <c r="M121" s="251"/>
      <c r="N121" s="251"/>
      <c r="O121" s="251"/>
      <c r="P121" s="251"/>
      <c r="Q121" s="251"/>
      <c r="R121" s="251"/>
      <c r="S121" s="251"/>
      <c r="T121" s="251"/>
      <c r="U121" s="251"/>
      <c r="V121" s="251"/>
      <c r="W121" s="279"/>
    </row>
    <row r="122" spans="1:23" ht="15.6" x14ac:dyDescent="0.2">
      <c r="A122" s="275"/>
      <c r="B122" s="251"/>
      <c r="C122" s="248" t="s">
        <v>53</v>
      </c>
      <c r="D122" s="374">
        <f>'Profit &amp; Loss Account'!B17+'Profit &amp; Loss Account'!B35</f>
        <v>0</v>
      </c>
      <c r="E122" s="375"/>
      <c r="F122" s="376"/>
      <c r="G122" s="249" t="s">
        <v>180</v>
      </c>
      <c r="H122" s="250">
        <v>0</v>
      </c>
      <c r="I122" s="250">
        <v>0</v>
      </c>
      <c r="J122" s="251"/>
      <c r="K122" s="251"/>
      <c r="L122" s="251"/>
      <c r="M122" s="251"/>
      <c r="N122" s="248" t="s">
        <v>53</v>
      </c>
      <c r="O122" s="374">
        <f>'Profit &amp; Loss Account'!B34</f>
        <v>0</v>
      </c>
      <c r="P122" s="375"/>
      <c r="Q122" s="376"/>
      <c r="R122" s="249" t="s">
        <v>180</v>
      </c>
      <c r="S122" s="250">
        <v>0</v>
      </c>
      <c r="T122" s="250">
        <v>0</v>
      </c>
      <c r="U122" s="251"/>
      <c r="V122" s="251"/>
      <c r="W122" s="279"/>
    </row>
    <row r="123" spans="1:23" ht="8.1" customHeight="1" x14ac:dyDescent="0.2">
      <c r="A123" s="286"/>
      <c r="B123" s="287"/>
      <c r="C123" s="287"/>
      <c r="D123" s="287"/>
      <c r="E123" s="287"/>
      <c r="F123" s="287"/>
      <c r="G123" s="287"/>
      <c r="H123" s="287"/>
      <c r="I123" s="287"/>
      <c r="J123" s="287"/>
      <c r="K123" s="287"/>
      <c r="L123" s="287"/>
      <c r="M123" s="287"/>
      <c r="N123" s="287"/>
      <c r="O123" s="287"/>
      <c r="P123" s="287"/>
      <c r="Q123" s="287"/>
      <c r="R123" s="287"/>
      <c r="S123" s="287"/>
      <c r="T123" s="287"/>
      <c r="U123" s="287"/>
      <c r="V123" s="287"/>
      <c r="W123" s="288"/>
    </row>
    <row r="124" spans="1:23" s="265" customFormat="1" ht="24.9" customHeight="1" x14ac:dyDescent="0.2">
      <c r="A124" s="387" t="s">
        <v>215</v>
      </c>
      <c r="B124" s="387"/>
      <c r="C124" s="387"/>
      <c r="D124" s="387"/>
      <c r="E124" s="387"/>
      <c r="F124" s="387"/>
      <c r="G124" s="387"/>
      <c r="H124" s="387"/>
      <c r="I124" s="387"/>
      <c r="J124" s="387"/>
      <c r="K124" s="387"/>
      <c r="L124" s="387"/>
      <c r="M124" s="387"/>
      <c r="N124" s="387"/>
      <c r="O124" s="387"/>
      <c r="P124" s="387"/>
      <c r="Q124" s="387"/>
      <c r="R124" s="387"/>
      <c r="S124" s="387"/>
      <c r="T124" s="387"/>
      <c r="U124" s="387"/>
      <c r="V124" s="387"/>
      <c r="W124" s="387"/>
    </row>
    <row r="125" spans="1:23" ht="8.1" customHeight="1" x14ac:dyDescent="0.2">
      <c r="A125" s="266"/>
      <c r="B125" s="267"/>
      <c r="C125" s="267"/>
      <c r="D125" s="267"/>
      <c r="E125" s="267"/>
      <c r="F125" s="267"/>
      <c r="G125" s="267"/>
      <c r="H125" s="267"/>
      <c r="I125" s="267"/>
      <c r="J125" s="267"/>
      <c r="K125" s="267"/>
      <c r="L125" s="267"/>
      <c r="M125" s="267"/>
      <c r="N125" s="267"/>
      <c r="O125" s="267"/>
      <c r="P125" s="267"/>
      <c r="Q125" s="267"/>
      <c r="R125" s="267"/>
      <c r="S125" s="267"/>
      <c r="T125" s="267"/>
      <c r="U125" s="267"/>
      <c r="V125" s="267"/>
      <c r="W125" s="268"/>
    </row>
    <row r="126" spans="1:23" x14ac:dyDescent="0.2">
      <c r="A126" s="269">
        <v>46</v>
      </c>
      <c r="B126" s="251"/>
      <c r="C126" s="258" t="s">
        <v>216</v>
      </c>
      <c r="D126" s="258"/>
      <c r="E126" s="258"/>
      <c r="F126" s="258"/>
      <c r="G126" s="258"/>
      <c r="H126" s="258"/>
      <c r="I126" s="258"/>
      <c r="J126" s="258"/>
      <c r="K126" s="258"/>
      <c r="L126" s="269">
        <v>47</v>
      </c>
      <c r="M126" s="251"/>
      <c r="N126" s="258" t="s">
        <v>217</v>
      </c>
      <c r="O126" s="251"/>
      <c r="P126" s="251"/>
      <c r="Q126" s="251"/>
      <c r="R126" s="251"/>
      <c r="S126" s="251"/>
      <c r="T126" s="251"/>
      <c r="U126" s="251"/>
      <c r="V126" s="251"/>
      <c r="W126" s="279"/>
    </row>
    <row r="127" spans="1:23" x14ac:dyDescent="0.2">
      <c r="A127" s="275"/>
      <c r="B127" s="251"/>
      <c r="C127" s="283" t="s">
        <v>218</v>
      </c>
      <c r="D127" s="258"/>
      <c r="E127" s="258"/>
      <c r="F127" s="258"/>
      <c r="G127" s="258"/>
      <c r="H127" s="258"/>
      <c r="I127" s="258"/>
      <c r="J127" s="258"/>
      <c r="K127" s="258"/>
      <c r="L127" s="251"/>
      <c r="M127" s="251"/>
      <c r="N127" s="258" t="s">
        <v>219</v>
      </c>
      <c r="O127" s="251"/>
      <c r="P127" s="251"/>
      <c r="Q127" s="251"/>
      <c r="R127" s="251"/>
      <c r="S127" s="251"/>
      <c r="T127" s="251"/>
      <c r="U127" s="251"/>
      <c r="V127" s="251"/>
      <c r="W127" s="279"/>
    </row>
    <row r="128" spans="1:23" ht="6" customHeight="1" x14ac:dyDescent="0.2">
      <c r="A128" s="292"/>
      <c r="B128" s="251"/>
      <c r="C128" s="258"/>
      <c r="D128" s="258"/>
      <c r="E128" s="258"/>
      <c r="F128" s="258"/>
      <c r="G128" s="258"/>
      <c r="H128" s="258"/>
      <c r="I128" s="258"/>
      <c r="J128" s="258"/>
      <c r="K128" s="258"/>
      <c r="L128" s="258"/>
      <c r="M128" s="251"/>
      <c r="N128" s="251"/>
      <c r="O128" s="251"/>
      <c r="P128" s="251"/>
      <c r="Q128" s="251"/>
      <c r="R128" s="251"/>
      <c r="S128" s="251"/>
      <c r="T128" s="251"/>
      <c r="U128" s="251"/>
      <c r="V128" s="251"/>
      <c r="W128" s="279"/>
    </row>
    <row r="129" spans="1:23" ht="15.6" x14ac:dyDescent="0.2">
      <c r="A129" s="275"/>
      <c r="B129" s="251"/>
      <c r="C129" s="248" t="s">
        <v>53</v>
      </c>
      <c r="D129" s="374">
        <f>IF((D55+O55-D122)&gt;=0,D55+O55-D122,0)</f>
        <v>0</v>
      </c>
      <c r="E129" s="375"/>
      <c r="F129" s="376"/>
      <c r="G129" s="249" t="s">
        <v>180</v>
      </c>
      <c r="H129" s="250">
        <v>0</v>
      </c>
      <c r="I129" s="250">
        <v>0</v>
      </c>
      <c r="J129" s="251"/>
      <c r="K129" s="251"/>
      <c r="L129" s="251"/>
      <c r="M129" s="251"/>
      <c r="N129" s="248" t="s">
        <v>53</v>
      </c>
      <c r="O129" s="374">
        <f>IF((D55+O55-D122)&lt;0,D122-D55-O55,0)</f>
        <v>0</v>
      </c>
      <c r="P129" s="375"/>
      <c r="Q129" s="376"/>
      <c r="R129" s="249" t="s">
        <v>180</v>
      </c>
      <c r="S129" s="250">
        <v>0</v>
      </c>
      <c r="T129" s="250">
        <v>0</v>
      </c>
      <c r="U129" s="251"/>
      <c r="V129" s="251"/>
      <c r="W129" s="279"/>
    </row>
    <row r="130" spans="1:23" ht="8.1" customHeight="1" x14ac:dyDescent="0.2">
      <c r="A130" s="286"/>
      <c r="B130" s="287"/>
      <c r="C130" s="287"/>
      <c r="D130" s="287"/>
      <c r="E130" s="287"/>
      <c r="F130" s="287"/>
      <c r="G130" s="287"/>
      <c r="H130" s="287"/>
      <c r="I130" s="287"/>
      <c r="J130" s="287"/>
      <c r="K130" s="287"/>
      <c r="L130" s="287"/>
      <c r="M130" s="287"/>
      <c r="N130" s="287"/>
      <c r="O130" s="287"/>
      <c r="P130" s="287"/>
      <c r="Q130" s="287"/>
      <c r="R130" s="287"/>
      <c r="S130" s="287"/>
      <c r="T130" s="287"/>
      <c r="U130" s="287"/>
      <c r="V130" s="287"/>
      <c r="W130" s="288"/>
    </row>
    <row r="131" spans="1:23" ht="24.9" customHeight="1" x14ac:dyDescent="0.2">
      <c r="A131" s="388" t="s">
        <v>220</v>
      </c>
      <c r="B131" s="388"/>
      <c r="C131" s="388"/>
      <c r="D131" s="388"/>
      <c r="E131" s="388"/>
      <c r="F131" s="388"/>
      <c r="G131" s="388"/>
      <c r="H131" s="388"/>
      <c r="I131" s="388"/>
      <c r="J131" s="388"/>
      <c r="K131" s="388"/>
      <c r="L131" s="388"/>
      <c r="M131" s="388"/>
      <c r="N131" s="388"/>
      <c r="O131" s="388"/>
      <c r="P131" s="388"/>
      <c r="Q131" s="388"/>
      <c r="R131" s="388"/>
      <c r="S131" s="388"/>
      <c r="T131" s="388"/>
      <c r="U131" s="388"/>
      <c r="V131" s="388"/>
      <c r="W131" s="388"/>
    </row>
    <row r="132" spans="1:23" ht="15.9" customHeight="1" x14ac:dyDescent="0.2">
      <c r="A132" s="377" t="s">
        <v>221</v>
      </c>
      <c r="B132" s="377"/>
      <c r="C132" s="377"/>
      <c r="D132" s="377"/>
      <c r="E132" s="377"/>
      <c r="F132" s="377"/>
      <c r="G132" s="377"/>
      <c r="H132" s="377"/>
      <c r="I132" s="377"/>
      <c r="J132" s="377"/>
      <c r="K132" s="377"/>
      <c r="L132" s="377"/>
      <c r="M132" s="377"/>
      <c r="N132" s="377"/>
      <c r="O132" s="377"/>
      <c r="P132" s="377"/>
      <c r="Q132" s="377"/>
      <c r="R132" s="377"/>
      <c r="S132" s="377"/>
      <c r="T132" s="377"/>
      <c r="U132" s="377"/>
      <c r="V132" s="377"/>
      <c r="W132" s="377"/>
    </row>
    <row r="133" spans="1:23" ht="15.9" customHeight="1" x14ac:dyDescent="0.2">
      <c r="A133" s="377" t="s">
        <v>355</v>
      </c>
      <c r="B133" s="377"/>
      <c r="C133" s="377"/>
      <c r="D133" s="377"/>
      <c r="E133" s="377"/>
      <c r="F133" s="377"/>
      <c r="G133" s="377"/>
      <c r="H133" s="377"/>
      <c r="I133" s="377"/>
      <c r="J133" s="377"/>
      <c r="K133" s="377"/>
      <c r="L133" s="377"/>
      <c r="M133" s="377"/>
      <c r="N133" s="377"/>
      <c r="O133" s="377"/>
      <c r="P133" s="377"/>
      <c r="Q133" s="377"/>
      <c r="R133" s="377"/>
      <c r="S133" s="377"/>
      <c r="T133" s="377"/>
      <c r="U133" s="377"/>
      <c r="V133" s="377"/>
      <c r="W133" s="377"/>
    </row>
    <row r="134" spans="1:23" ht="15.9" customHeight="1" x14ac:dyDescent="0.2">
      <c r="A134" s="377" t="s">
        <v>222</v>
      </c>
      <c r="B134" s="377"/>
      <c r="C134" s="377"/>
      <c r="D134" s="377"/>
      <c r="E134" s="377"/>
      <c r="F134" s="377"/>
      <c r="G134" s="377"/>
      <c r="H134" s="377"/>
      <c r="I134" s="377"/>
      <c r="J134" s="377"/>
      <c r="K134" s="377"/>
      <c r="L134" s="377"/>
      <c r="M134" s="377"/>
      <c r="N134" s="377"/>
      <c r="O134" s="377"/>
      <c r="P134" s="377"/>
      <c r="Q134" s="377"/>
      <c r="R134" s="377"/>
      <c r="S134" s="377"/>
      <c r="T134" s="377"/>
      <c r="U134" s="377"/>
      <c r="V134" s="377"/>
      <c r="W134" s="377"/>
    </row>
    <row r="135" spans="1:23" ht="8.1" customHeight="1" x14ac:dyDescent="0.2">
      <c r="A135" s="266"/>
      <c r="B135" s="267"/>
      <c r="C135" s="267"/>
      <c r="D135" s="267"/>
      <c r="E135" s="267"/>
      <c r="F135" s="267"/>
      <c r="G135" s="267"/>
      <c r="H135" s="267"/>
      <c r="I135" s="267"/>
      <c r="J135" s="267"/>
      <c r="K135" s="267"/>
      <c r="L135" s="267"/>
      <c r="M135" s="267"/>
      <c r="N135" s="267"/>
      <c r="O135" s="267"/>
      <c r="P135" s="267"/>
      <c r="Q135" s="267"/>
      <c r="R135" s="267"/>
      <c r="S135" s="267"/>
      <c r="T135" s="267"/>
      <c r="U135" s="267"/>
      <c r="V135" s="267"/>
      <c r="W135" s="268"/>
    </row>
    <row r="136" spans="1:23" ht="13.2" x14ac:dyDescent="0.25">
      <c r="A136" s="269">
        <v>48</v>
      </c>
      <c r="B136" s="251"/>
      <c r="C136" s="338" t="s">
        <v>351</v>
      </c>
      <c r="D136" s="258"/>
      <c r="E136" s="258"/>
      <c r="F136" s="258"/>
      <c r="G136" s="258"/>
      <c r="H136" s="438">
        <f>Admin!G4</f>
        <v>1</v>
      </c>
      <c r="I136" s="440"/>
      <c r="J136" s="273"/>
      <c r="K136" s="258"/>
      <c r="L136" s="269">
        <v>54</v>
      </c>
      <c r="M136" s="251"/>
      <c r="N136" s="258" t="s">
        <v>225</v>
      </c>
      <c r="O136" s="251"/>
      <c r="P136" s="251"/>
      <c r="Q136" s="251"/>
      <c r="R136" s="251"/>
      <c r="S136" s="251"/>
      <c r="T136" s="251"/>
      <c r="U136" s="251"/>
      <c r="V136" s="251"/>
      <c r="W136" s="279"/>
    </row>
    <row r="137" spans="1:23" x14ac:dyDescent="0.2">
      <c r="A137" s="292"/>
      <c r="B137" s="251"/>
      <c r="C137" s="319"/>
      <c r="D137" s="258"/>
      <c r="E137" s="258"/>
      <c r="F137" s="258"/>
      <c r="G137" s="258"/>
      <c r="H137" s="258"/>
      <c r="I137" s="258"/>
      <c r="J137" s="258"/>
      <c r="K137" s="258"/>
      <c r="L137" s="258"/>
      <c r="M137" s="251"/>
      <c r="N137" s="283" t="s">
        <v>356</v>
      </c>
      <c r="O137" s="295"/>
      <c r="P137" s="295"/>
      <c r="Q137" s="295"/>
      <c r="R137" s="295"/>
      <c r="S137" s="295"/>
      <c r="T137" s="295"/>
      <c r="U137" s="295"/>
      <c r="V137" s="295"/>
      <c r="W137" s="279"/>
    </row>
    <row r="138" spans="1:23" ht="6" customHeight="1" x14ac:dyDescent="0.2">
      <c r="A138" s="292"/>
      <c r="B138" s="251"/>
      <c r="C138" s="258"/>
      <c r="D138" s="258"/>
      <c r="E138" s="258"/>
      <c r="F138" s="258"/>
      <c r="G138" s="258"/>
      <c r="H138" s="258"/>
      <c r="I138" s="258"/>
      <c r="J138" s="258"/>
      <c r="K138" s="258"/>
      <c r="L138" s="258"/>
      <c r="M138" s="251"/>
      <c r="N138" s="251"/>
      <c r="O138" s="251"/>
      <c r="P138" s="251"/>
      <c r="Q138" s="251"/>
      <c r="R138" s="251"/>
      <c r="S138" s="251"/>
      <c r="T138" s="251"/>
      <c r="U138" s="251"/>
      <c r="V138" s="251"/>
      <c r="W138" s="279"/>
    </row>
    <row r="139" spans="1:23" ht="15.6" x14ac:dyDescent="0.2">
      <c r="A139" s="275"/>
      <c r="B139" s="251"/>
      <c r="C139" s="248" t="s">
        <v>53</v>
      </c>
      <c r="D139" s="374">
        <f>IF([1]Schedule!$Q$1&gt;0,[1]Schedule!$Q$1,0)</f>
        <v>0</v>
      </c>
      <c r="E139" s="375"/>
      <c r="F139" s="376"/>
      <c r="G139" s="249" t="s">
        <v>180</v>
      </c>
      <c r="H139" s="250">
        <v>0</v>
      </c>
      <c r="I139" s="250">
        <v>0</v>
      </c>
      <c r="J139" s="251"/>
      <c r="K139" s="251"/>
      <c r="L139" s="251"/>
      <c r="M139" s="251"/>
      <c r="N139" s="248" t="s">
        <v>53</v>
      </c>
      <c r="O139" s="374">
        <f>IF(([1]Schedule!$R$1+[1]Schedule!$S$1)&lt;1000,[1]Schedule!$S$1,0)</f>
        <v>0</v>
      </c>
      <c r="P139" s="375"/>
      <c r="Q139" s="376"/>
      <c r="R139" s="249" t="s">
        <v>180</v>
      </c>
      <c r="S139" s="250">
        <v>0</v>
      </c>
      <c r="T139" s="250">
        <v>0</v>
      </c>
      <c r="U139" s="251"/>
      <c r="V139" s="251"/>
      <c r="W139" s="279"/>
    </row>
    <row r="140" spans="1:23" x14ac:dyDescent="0.2">
      <c r="A140" s="275"/>
      <c r="B140" s="251"/>
      <c r="C140" s="251"/>
      <c r="D140" s="251"/>
      <c r="E140" s="251"/>
      <c r="F140" s="251"/>
      <c r="G140" s="251"/>
      <c r="H140" s="251"/>
      <c r="I140" s="251"/>
      <c r="J140" s="251"/>
      <c r="K140" s="251"/>
      <c r="L140" s="251"/>
      <c r="M140" s="251"/>
      <c r="N140" s="251"/>
      <c r="O140" s="251"/>
      <c r="P140" s="251"/>
      <c r="Q140" s="251"/>
      <c r="R140" s="251"/>
      <c r="S140" s="251"/>
      <c r="T140" s="251"/>
      <c r="U140" s="251"/>
      <c r="V140" s="251"/>
      <c r="W140" s="279"/>
    </row>
    <row r="141" spans="1:23" x14ac:dyDescent="0.2">
      <c r="A141" s="269">
        <v>49</v>
      </c>
      <c r="B141" s="251"/>
      <c r="C141" s="258" t="s">
        <v>223</v>
      </c>
      <c r="D141" s="258"/>
      <c r="E141" s="258"/>
      <c r="F141" s="258"/>
      <c r="G141" s="438">
        <f>Admin!G5</f>
        <v>0.2</v>
      </c>
      <c r="H141" s="439"/>
      <c r="I141" s="258" t="s">
        <v>224</v>
      </c>
      <c r="J141" s="258"/>
      <c r="K141" s="258"/>
      <c r="L141" s="269">
        <v>55</v>
      </c>
      <c r="M141" s="251"/>
      <c r="N141" s="258" t="s">
        <v>227</v>
      </c>
      <c r="O141" s="251"/>
      <c r="P141" s="251"/>
      <c r="Q141" s="251"/>
      <c r="R141" s="251"/>
      <c r="S141" s="251"/>
      <c r="T141" s="251"/>
      <c r="U141" s="251"/>
      <c r="V141" s="251"/>
      <c r="W141" s="279"/>
    </row>
    <row r="142" spans="1:23" ht="12" customHeight="1" x14ac:dyDescent="0.2">
      <c r="A142" s="292"/>
      <c r="B142" s="251"/>
      <c r="C142" s="258" t="s">
        <v>226</v>
      </c>
      <c r="D142" s="258"/>
      <c r="E142" s="258"/>
      <c r="F142" s="258"/>
      <c r="G142" s="258"/>
      <c r="H142" s="258"/>
      <c r="I142" s="258"/>
      <c r="J142" s="258"/>
      <c r="K142" s="258"/>
      <c r="L142" s="258"/>
      <c r="M142" s="251"/>
      <c r="N142" s="258" t="s">
        <v>228</v>
      </c>
      <c r="O142" s="251"/>
      <c r="P142" s="251"/>
      <c r="Q142" s="251"/>
      <c r="R142" s="251"/>
      <c r="S142" s="251"/>
      <c r="T142" s="251"/>
      <c r="U142" s="251"/>
      <c r="V142" s="251"/>
      <c r="W142" s="279"/>
    </row>
    <row r="143" spans="1:23" ht="6" customHeight="1" x14ac:dyDescent="0.2">
      <c r="A143" s="292"/>
      <c r="B143" s="251"/>
      <c r="C143" s="258"/>
      <c r="D143" s="258"/>
      <c r="E143" s="258"/>
      <c r="F143" s="258"/>
      <c r="G143" s="258"/>
      <c r="H143" s="258"/>
      <c r="I143" s="258"/>
      <c r="J143" s="258"/>
      <c r="K143" s="258"/>
      <c r="L143" s="258"/>
      <c r="M143" s="251"/>
      <c r="N143" s="251"/>
      <c r="O143" s="251"/>
      <c r="P143" s="251"/>
      <c r="Q143" s="251"/>
      <c r="R143" s="251"/>
      <c r="S143" s="251"/>
      <c r="T143" s="251"/>
      <c r="U143" s="251"/>
      <c r="V143" s="251"/>
      <c r="W143" s="279"/>
    </row>
    <row r="144" spans="1:23" ht="15.6" x14ac:dyDescent="0.2">
      <c r="A144" s="275"/>
      <c r="B144" s="251"/>
      <c r="C144" s="248" t="s">
        <v>53</v>
      </c>
      <c r="D144" s="374">
        <f>[1]Schedule!$R$1-D152</f>
        <v>0</v>
      </c>
      <c r="E144" s="375"/>
      <c r="F144" s="376"/>
      <c r="G144" s="249" t="s">
        <v>180</v>
      </c>
      <c r="H144" s="250">
        <v>0</v>
      </c>
      <c r="I144" s="250">
        <v>0</v>
      </c>
      <c r="J144" s="251"/>
      <c r="K144" s="251"/>
      <c r="L144" s="258"/>
      <c r="M144" s="251"/>
      <c r="N144" s="248" t="s">
        <v>53</v>
      </c>
      <c r="O144" s="374">
        <f>[1]Schedule!$Y$1</f>
        <v>0</v>
      </c>
      <c r="P144" s="375"/>
      <c r="Q144" s="376"/>
      <c r="R144" s="249" t="s">
        <v>180</v>
      </c>
      <c r="S144" s="250">
        <v>0</v>
      </c>
      <c r="T144" s="250">
        <v>0</v>
      </c>
      <c r="U144" s="251"/>
      <c r="V144" s="251"/>
      <c r="W144" s="279"/>
    </row>
    <row r="145" spans="1:23" ht="5.25" customHeight="1" x14ac:dyDescent="0.2">
      <c r="A145" s="275"/>
      <c r="B145" s="251"/>
      <c r="C145" s="251"/>
      <c r="D145" s="251"/>
      <c r="E145" s="251"/>
      <c r="F145" s="251"/>
      <c r="G145" s="251"/>
      <c r="H145" s="251"/>
      <c r="I145" s="251"/>
      <c r="J145" s="251"/>
      <c r="K145" s="251"/>
      <c r="L145" s="251"/>
      <c r="M145" s="251"/>
      <c r="N145" s="251"/>
      <c r="O145" s="251"/>
      <c r="P145" s="251"/>
      <c r="Q145" s="251"/>
      <c r="R145" s="251"/>
      <c r="S145" s="251"/>
      <c r="T145" s="251"/>
      <c r="U145" s="251"/>
      <c r="V145" s="251"/>
      <c r="W145" s="279"/>
    </row>
    <row r="146" spans="1:23" ht="13.2" x14ac:dyDescent="0.25">
      <c r="A146" s="269">
        <v>50</v>
      </c>
      <c r="B146" s="251"/>
      <c r="C146" s="338" t="s">
        <v>357</v>
      </c>
      <c r="D146" s="258"/>
      <c r="E146" s="258"/>
      <c r="F146" s="258"/>
      <c r="G146" s="258"/>
      <c r="H146" s="438">
        <v>0.1</v>
      </c>
      <c r="I146" s="440"/>
      <c r="J146" s="282"/>
      <c r="K146" s="282"/>
      <c r="L146" s="282"/>
      <c r="M146" s="282"/>
      <c r="N146" s="282"/>
      <c r="O146" s="282"/>
      <c r="P146" s="282"/>
      <c r="Q146" s="282"/>
      <c r="R146" s="282"/>
      <c r="S146" s="282"/>
      <c r="T146" s="282"/>
      <c r="U146" s="282"/>
      <c r="V146" s="282"/>
      <c r="W146" s="282"/>
    </row>
    <row r="147" spans="1:23" ht="15.6" x14ac:dyDescent="0.2">
      <c r="A147" s="275"/>
      <c r="B147" s="251"/>
      <c r="C147" s="248" t="s">
        <v>53</v>
      </c>
      <c r="D147" s="374"/>
      <c r="E147" s="375"/>
      <c r="F147" s="376"/>
      <c r="G147" s="249" t="s">
        <v>180</v>
      </c>
      <c r="H147" s="250">
        <v>0</v>
      </c>
      <c r="I147" s="250">
        <v>0</v>
      </c>
      <c r="J147" s="251"/>
      <c r="K147" s="251"/>
      <c r="L147" s="269">
        <v>56</v>
      </c>
      <c r="M147" s="251"/>
      <c r="N147" s="258" t="s">
        <v>358</v>
      </c>
      <c r="O147" s="251"/>
      <c r="P147" s="251"/>
      <c r="Q147" s="251"/>
      <c r="R147" s="251"/>
      <c r="S147" s="251"/>
      <c r="T147" s="251"/>
      <c r="U147" s="251"/>
      <c r="V147" s="251"/>
      <c r="W147" s="279"/>
    </row>
    <row r="148" spans="1:23" ht="6" customHeight="1" x14ac:dyDescent="0.2">
      <c r="A148" s="282"/>
      <c r="B148" s="282"/>
      <c r="C148" s="282"/>
      <c r="D148" s="282"/>
      <c r="E148" s="282"/>
      <c r="F148" s="282"/>
      <c r="G148" s="282"/>
      <c r="H148" s="282"/>
      <c r="I148" s="282"/>
      <c r="J148" s="282"/>
      <c r="K148" s="282"/>
      <c r="L148" s="258"/>
      <c r="M148" s="251"/>
      <c r="N148" s="251"/>
      <c r="O148" s="251"/>
      <c r="P148" s="251"/>
      <c r="Q148" s="251"/>
      <c r="R148" s="251"/>
      <c r="S148" s="251"/>
      <c r="T148" s="251"/>
      <c r="U148" s="251"/>
      <c r="V148" s="251"/>
      <c r="W148" s="279"/>
    </row>
    <row r="149" spans="1:23" ht="15.6" x14ac:dyDescent="0.2">
      <c r="A149" s="269">
        <v>51</v>
      </c>
      <c r="B149" s="251"/>
      <c r="C149" s="258" t="s">
        <v>229</v>
      </c>
      <c r="D149" s="258"/>
      <c r="E149" s="258"/>
      <c r="F149" s="258"/>
      <c r="G149" s="258"/>
      <c r="H149" s="258"/>
      <c r="I149" s="258"/>
      <c r="J149" s="258"/>
      <c r="K149" s="258"/>
      <c r="L149" s="251"/>
      <c r="M149" s="251"/>
      <c r="N149" s="248" t="s">
        <v>53</v>
      </c>
      <c r="O149" s="374">
        <f>D139+D144+D147+D152+D156+D160+O139+O144</f>
        <v>0</v>
      </c>
      <c r="P149" s="375"/>
      <c r="Q149" s="376"/>
      <c r="R149" s="249" t="s">
        <v>180</v>
      </c>
      <c r="S149" s="250">
        <v>0</v>
      </c>
      <c r="T149" s="250">
        <v>0</v>
      </c>
      <c r="U149" s="251"/>
      <c r="V149" s="251"/>
      <c r="W149" s="279"/>
    </row>
    <row r="150" spans="1:23" ht="12" customHeight="1" x14ac:dyDescent="0.2">
      <c r="A150" s="275"/>
      <c r="B150" s="251"/>
      <c r="C150" s="258" t="s">
        <v>230</v>
      </c>
      <c r="D150" s="251"/>
      <c r="E150" s="251"/>
      <c r="F150" s="251"/>
      <c r="G150" s="251"/>
      <c r="H150" s="251"/>
      <c r="I150" s="251"/>
      <c r="J150" s="251"/>
      <c r="K150" s="251"/>
      <c r="L150" s="251"/>
      <c r="M150" s="251"/>
      <c r="N150" s="304"/>
      <c r="O150" s="297"/>
      <c r="P150" s="297"/>
      <c r="Q150" s="297"/>
      <c r="R150" s="249"/>
      <c r="S150" s="290"/>
      <c r="T150" s="290"/>
      <c r="U150" s="251"/>
      <c r="V150" s="251"/>
      <c r="W150" s="279"/>
    </row>
    <row r="151" spans="1:23" x14ac:dyDescent="0.2">
      <c r="A151" s="292"/>
      <c r="B151" s="251"/>
      <c r="C151" s="258"/>
      <c r="D151" s="258"/>
      <c r="E151" s="258"/>
      <c r="F151" s="258"/>
      <c r="G151" s="258"/>
      <c r="H151" s="258"/>
      <c r="I151" s="258"/>
      <c r="J151" s="258"/>
      <c r="K151" s="258"/>
      <c r="L151" s="269">
        <v>57</v>
      </c>
      <c r="M151" s="251"/>
      <c r="N151" s="258" t="s">
        <v>232</v>
      </c>
      <c r="O151" s="251"/>
      <c r="P151" s="251"/>
      <c r="Q151" s="251"/>
      <c r="R151" s="251"/>
      <c r="S151" s="251"/>
      <c r="T151" s="251"/>
      <c r="U151" s="251"/>
      <c r="V151" s="251"/>
      <c r="W151" s="279"/>
    </row>
    <row r="152" spans="1:23" ht="15.6" x14ac:dyDescent="0.2">
      <c r="A152" s="275"/>
      <c r="B152" s="251"/>
      <c r="C152" s="248" t="s">
        <v>53</v>
      </c>
      <c r="D152" s="374">
        <f>SUM([1]Schedule!$R$38:$R$42)+SUM([1]Schedule!$R$91:$R$95)</f>
        <v>0</v>
      </c>
      <c r="E152" s="359"/>
      <c r="F152" s="360"/>
      <c r="G152" s="249" t="s">
        <v>180</v>
      </c>
      <c r="H152" s="250">
        <v>0</v>
      </c>
      <c r="I152" s="250">
        <v>0</v>
      </c>
      <c r="J152" s="251"/>
      <c r="K152" s="251"/>
      <c r="L152" s="251"/>
      <c r="M152" s="251"/>
      <c r="N152" s="258" t="s">
        <v>233</v>
      </c>
      <c r="O152" s="251"/>
      <c r="P152" s="251"/>
      <c r="Q152" s="251"/>
      <c r="R152" s="251"/>
      <c r="S152" s="251"/>
      <c r="T152" s="251"/>
      <c r="U152" s="251"/>
      <c r="V152" s="251"/>
      <c r="W152" s="279"/>
    </row>
    <row r="153" spans="1:23" ht="6" customHeight="1" x14ac:dyDescent="0.2">
      <c r="A153" s="282"/>
      <c r="B153" s="282"/>
      <c r="C153" s="282"/>
      <c r="D153" s="282"/>
      <c r="E153" s="282"/>
      <c r="F153" s="282"/>
      <c r="G153" s="282"/>
      <c r="H153" s="282"/>
      <c r="I153" s="282"/>
      <c r="J153" s="282"/>
      <c r="K153" s="282"/>
      <c r="L153" s="258"/>
      <c r="M153" s="251"/>
      <c r="N153" s="251"/>
      <c r="O153" s="251"/>
      <c r="P153" s="251"/>
      <c r="Q153" s="251"/>
      <c r="R153" s="251"/>
      <c r="S153" s="251"/>
      <c r="T153" s="251"/>
      <c r="U153" s="251"/>
      <c r="V153" s="251"/>
      <c r="W153" s="279"/>
    </row>
    <row r="154" spans="1:23" ht="15.6" x14ac:dyDescent="0.2">
      <c r="A154" s="269">
        <v>52</v>
      </c>
      <c r="B154" s="251"/>
      <c r="C154" s="258" t="s">
        <v>231</v>
      </c>
      <c r="D154" s="258"/>
      <c r="E154" s="258"/>
      <c r="F154" s="258"/>
      <c r="G154" s="258"/>
      <c r="H154" s="258"/>
      <c r="I154" s="258"/>
      <c r="J154" s="258"/>
      <c r="K154" s="258"/>
      <c r="L154" s="251"/>
      <c r="M154" s="251"/>
      <c r="N154" s="248" t="s">
        <v>53</v>
      </c>
      <c r="O154" s="374"/>
      <c r="P154" s="375"/>
      <c r="Q154" s="376"/>
      <c r="R154" s="249" t="s">
        <v>180</v>
      </c>
      <c r="S154" s="250">
        <v>0</v>
      </c>
      <c r="T154" s="250">
        <v>0</v>
      </c>
      <c r="U154" s="251"/>
      <c r="V154" s="251"/>
      <c r="W154" s="279"/>
    </row>
    <row r="155" spans="1:23" ht="6" customHeight="1" x14ac:dyDescent="0.2">
      <c r="A155" s="292"/>
      <c r="B155" s="251"/>
      <c r="C155" s="258"/>
      <c r="D155" s="258"/>
      <c r="E155" s="258"/>
      <c r="F155" s="258"/>
      <c r="G155" s="258"/>
      <c r="H155" s="258"/>
      <c r="I155" s="258"/>
      <c r="J155" s="258"/>
      <c r="K155" s="258"/>
      <c r="L155" s="251"/>
      <c r="M155" s="251"/>
      <c r="N155" s="251"/>
      <c r="O155" s="251"/>
      <c r="P155" s="251"/>
      <c r="Q155" s="251"/>
      <c r="R155" s="251"/>
      <c r="S155" s="251"/>
      <c r="T155" s="251"/>
      <c r="U155" s="251"/>
      <c r="V155" s="251"/>
      <c r="W155" s="279"/>
    </row>
    <row r="156" spans="1:23" ht="15.6" x14ac:dyDescent="0.2">
      <c r="A156" s="275"/>
      <c r="B156" s="251"/>
      <c r="C156" s="248" t="s">
        <v>53</v>
      </c>
      <c r="D156" s="374"/>
      <c r="E156" s="359"/>
      <c r="F156" s="360"/>
      <c r="G156" s="249" t="s">
        <v>180</v>
      </c>
      <c r="H156" s="250">
        <v>0</v>
      </c>
      <c r="I156" s="250">
        <v>0</v>
      </c>
      <c r="J156" s="251"/>
      <c r="K156" s="251"/>
      <c r="L156" s="269">
        <v>58</v>
      </c>
      <c r="M156" s="251"/>
      <c r="N156" s="258" t="s">
        <v>359</v>
      </c>
      <c r="O156" s="251"/>
      <c r="P156" s="251"/>
      <c r="Q156" s="251"/>
      <c r="R156" s="251"/>
      <c r="S156" s="251"/>
      <c r="T156" s="251"/>
      <c r="U156" s="251"/>
      <c r="V156" s="251"/>
      <c r="W156" s="279"/>
    </row>
    <row r="157" spans="1:23" x14ac:dyDescent="0.2">
      <c r="A157" s="269">
        <v>53</v>
      </c>
      <c r="B157" s="251"/>
      <c r="C157" s="258" t="s">
        <v>234</v>
      </c>
      <c r="D157" s="258"/>
      <c r="E157" s="258"/>
      <c r="F157" s="258"/>
      <c r="G157" s="258"/>
      <c r="H157" s="258"/>
      <c r="I157" s="258"/>
      <c r="J157" s="258"/>
      <c r="K157" s="258"/>
      <c r="L157" s="251"/>
      <c r="M157" s="251"/>
      <c r="N157" s="258" t="s">
        <v>360</v>
      </c>
      <c r="O157" s="251"/>
      <c r="P157" s="251"/>
      <c r="Q157" s="251"/>
      <c r="R157" s="251"/>
      <c r="S157" s="251"/>
      <c r="T157" s="251"/>
      <c r="U157" s="251"/>
      <c r="V157" s="251"/>
      <c r="W157" s="279"/>
    </row>
    <row r="158" spans="1:23" x14ac:dyDescent="0.2">
      <c r="A158" s="275"/>
      <c r="B158" s="251"/>
      <c r="C158" s="258" t="s">
        <v>361</v>
      </c>
      <c r="D158" s="251"/>
      <c r="E158" s="251"/>
      <c r="F158" s="251"/>
      <c r="G158" s="251"/>
      <c r="H158" s="251"/>
      <c r="I158" s="251"/>
      <c r="J158" s="251"/>
      <c r="K158" s="251"/>
      <c r="L158" s="251"/>
      <c r="M158" s="251"/>
      <c r="N158" s="258" t="s">
        <v>362</v>
      </c>
      <c r="O158" s="251"/>
      <c r="P158" s="251"/>
      <c r="Q158" s="251"/>
      <c r="R158" s="251"/>
      <c r="S158" s="251"/>
      <c r="T158" s="251"/>
      <c r="U158" s="251"/>
      <c r="V158" s="251"/>
      <c r="W158" s="279"/>
    </row>
    <row r="159" spans="1:23" ht="6" customHeight="1" x14ac:dyDescent="0.2">
      <c r="A159" s="292"/>
      <c r="B159" s="251"/>
      <c r="C159" s="258"/>
      <c r="D159" s="258"/>
      <c r="E159" s="258"/>
      <c r="F159" s="258"/>
      <c r="G159" s="258"/>
      <c r="H159" s="258"/>
      <c r="I159" s="258"/>
      <c r="J159" s="258"/>
      <c r="K159" s="258"/>
      <c r="L159" s="258"/>
      <c r="M159" s="251"/>
      <c r="N159" s="251"/>
      <c r="O159" s="251"/>
      <c r="P159" s="251"/>
      <c r="Q159" s="251"/>
      <c r="R159" s="251"/>
      <c r="S159" s="251"/>
      <c r="T159" s="251"/>
      <c r="U159" s="251"/>
      <c r="V159" s="251"/>
      <c r="W159" s="279"/>
    </row>
    <row r="160" spans="1:23" ht="15.6" x14ac:dyDescent="0.2">
      <c r="A160" s="275"/>
      <c r="B160" s="251"/>
      <c r="C160" s="248" t="s">
        <v>53</v>
      </c>
      <c r="D160" s="374"/>
      <c r="E160" s="375"/>
      <c r="F160" s="376"/>
      <c r="G160" s="249" t="s">
        <v>180</v>
      </c>
      <c r="H160" s="250">
        <v>0</v>
      </c>
      <c r="I160" s="250">
        <v>0</v>
      </c>
      <c r="J160" s="251"/>
      <c r="K160" s="251"/>
      <c r="L160" s="251"/>
      <c r="M160" s="251"/>
      <c r="N160" s="248" t="s">
        <v>53</v>
      </c>
      <c r="O160" s="374">
        <f>[1]Schedule!$Z$1</f>
        <v>0</v>
      </c>
      <c r="P160" s="375"/>
      <c r="Q160" s="376"/>
      <c r="R160" s="249" t="s">
        <v>180</v>
      </c>
      <c r="S160" s="250">
        <v>0</v>
      </c>
      <c r="T160" s="250">
        <v>0</v>
      </c>
      <c r="U160" s="251"/>
      <c r="V160" s="251"/>
      <c r="W160" s="279"/>
    </row>
    <row r="161" spans="1:23" ht="8.1" customHeight="1" x14ac:dyDescent="0.2">
      <c r="A161" s="286"/>
      <c r="B161" s="287"/>
      <c r="C161" s="287"/>
      <c r="D161" s="287"/>
      <c r="E161" s="287"/>
      <c r="F161" s="287"/>
      <c r="G161" s="287"/>
      <c r="H161" s="287"/>
      <c r="I161" s="287"/>
      <c r="J161" s="287"/>
      <c r="K161" s="287"/>
      <c r="L161" s="287"/>
      <c r="M161" s="287"/>
      <c r="N161" s="287"/>
      <c r="O161" s="287"/>
      <c r="P161" s="287"/>
      <c r="Q161" s="287"/>
      <c r="R161" s="287"/>
      <c r="S161" s="287"/>
      <c r="T161" s="287"/>
      <c r="U161" s="287"/>
      <c r="V161" s="287"/>
      <c r="W161" s="288"/>
    </row>
    <row r="162" spans="1:23" ht="24.9" customHeight="1" x14ac:dyDescent="0.2">
      <c r="A162" s="386" t="s">
        <v>235</v>
      </c>
      <c r="B162" s="386"/>
      <c r="C162" s="386"/>
      <c r="D162" s="386"/>
      <c r="E162" s="386"/>
      <c r="F162" s="386"/>
      <c r="G162" s="386"/>
      <c r="H162" s="386"/>
      <c r="I162" s="386"/>
      <c r="J162" s="386"/>
      <c r="K162" s="386"/>
      <c r="L162" s="386"/>
      <c r="M162" s="386"/>
      <c r="N162" s="386"/>
      <c r="O162" s="386"/>
      <c r="P162" s="386"/>
      <c r="Q162" s="386"/>
      <c r="R162" s="386"/>
      <c r="S162" s="386"/>
      <c r="T162" s="386"/>
      <c r="U162" s="386"/>
      <c r="V162" s="386"/>
      <c r="W162" s="386"/>
    </row>
    <row r="163" spans="1:23" ht="15.9" customHeight="1" x14ac:dyDescent="0.2">
      <c r="A163" s="377" t="s">
        <v>236</v>
      </c>
      <c r="B163" s="377"/>
      <c r="C163" s="377"/>
      <c r="D163" s="377"/>
      <c r="E163" s="377"/>
      <c r="F163" s="377"/>
      <c r="G163" s="377"/>
      <c r="H163" s="377"/>
      <c r="I163" s="377"/>
      <c r="J163" s="377"/>
      <c r="K163" s="377"/>
      <c r="L163" s="377"/>
      <c r="M163" s="377"/>
      <c r="N163" s="377"/>
      <c r="O163" s="377"/>
      <c r="P163" s="377"/>
      <c r="Q163" s="377"/>
      <c r="R163" s="377"/>
      <c r="S163" s="377"/>
      <c r="T163" s="377"/>
      <c r="U163" s="377"/>
      <c r="V163" s="377"/>
      <c r="W163" s="377"/>
    </row>
    <row r="164" spans="1:23" ht="15.9" customHeight="1" x14ac:dyDescent="0.2">
      <c r="A164" s="377" t="s">
        <v>363</v>
      </c>
      <c r="B164" s="377"/>
      <c r="C164" s="377"/>
      <c r="D164" s="377"/>
      <c r="E164" s="377"/>
      <c r="F164" s="377"/>
      <c r="G164" s="377"/>
      <c r="H164" s="377"/>
      <c r="I164" s="377"/>
      <c r="J164" s="377"/>
      <c r="K164" s="377"/>
      <c r="L164" s="377"/>
      <c r="M164" s="377"/>
      <c r="N164" s="377"/>
      <c r="O164" s="377"/>
      <c r="P164" s="377"/>
      <c r="Q164" s="377"/>
      <c r="R164" s="377"/>
      <c r="S164" s="377"/>
      <c r="T164" s="377"/>
      <c r="U164" s="377"/>
      <c r="V164" s="377"/>
      <c r="W164" s="377"/>
    </row>
    <row r="165" spans="1:23" ht="8.1" customHeight="1" x14ac:dyDescent="0.2">
      <c r="A165" s="266"/>
      <c r="B165" s="267"/>
      <c r="C165" s="267"/>
      <c r="D165" s="267"/>
      <c r="E165" s="267"/>
      <c r="F165" s="267"/>
      <c r="G165" s="267"/>
      <c r="H165" s="267"/>
      <c r="I165" s="267"/>
      <c r="J165" s="267"/>
      <c r="K165" s="267"/>
      <c r="L165" s="267"/>
      <c r="M165" s="267"/>
      <c r="N165" s="267"/>
      <c r="O165" s="267"/>
      <c r="P165" s="267"/>
      <c r="Q165" s="267"/>
      <c r="R165" s="267"/>
      <c r="S165" s="267"/>
      <c r="T165" s="267"/>
      <c r="U165" s="267"/>
      <c r="V165" s="267"/>
      <c r="W165" s="268"/>
    </row>
    <row r="166" spans="1:23" x14ac:dyDescent="0.2">
      <c r="A166" s="269">
        <v>59</v>
      </c>
      <c r="B166" s="251"/>
      <c r="C166" s="258" t="s">
        <v>364</v>
      </c>
      <c r="D166" s="258"/>
      <c r="E166" s="258"/>
      <c r="F166" s="258"/>
      <c r="G166" s="258"/>
      <c r="H166" s="258"/>
      <c r="I166" s="258"/>
      <c r="J166" s="258"/>
      <c r="K166" s="258"/>
      <c r="L166" s="269">
        <v>62</v>
      </c>
      <c r="M166" s="251"/>
      <c r="N166" s="258" t="s">
        <v>237</v>
      </c>
      <c r="O166" s="251"/>
      <c r="P166" s="251"/>
      <c r="Q166" s="251"/>
      <c r="R166" s="251"/>
      <c r="S166" s="251"/>
      <c r="T166" s="251"/>
      <c r="U166" s="251"/>
      <c r="V166" s="251"/>
      <c r="W166" s="279"/>
    </row>
    <row r="167" spans="1:23" x14ac:dyDescent="0.2">
      <c r="A167" s="292"/>
      <c r="B167" s="251"/>
      <c r="C167" s="258" t="s">
        <v>238</v>
      </c>
      <c r="D167" s="258"/>
      <c r="E167" s="258"/>
      <c r="F167" s="258"/>
      <c r="G167" s="258"/>
      <c r="H167" s="258"/>
      <c r="I167" s="258"/>
      <c r="J167" s="258"/>
      <c r="K167" s="258"/>
      <c r="L167" s="258"/>
      <c r="M167" s="251"/>
      <c r="N167" s="258" t="s">
        <v>365</v>
      </c>
      <c r="O167" s="295"/>
      <c r="P167" s="295"/>
      <c r="Q167" s="295"/>
      <c r="R167" s="295"/>
      <c r="S167" s="295"/>
      <c r="T167" s="295"/>
      <c r="U167" s="295"/>
      <c r="V167" s="295"/>
      <c r="W167" s="279"/>
    </row>
    <row r="168" spans="1:23" ht="6" customHeight="1" x14ac:dyDescent="0.2">
      <c r="A168" s="292"/>
      <c r="B168" s="251"/>
      <c r="C168" s="258"/>
      <c r="D168" s="258"/>
      <c r="E168" s="258"/>
      <c r="F168" s="258"/>
      <c r="G168" s="258"/>
      <c r="H168" s="258"/>
      <c r="I168" s="258"/>
      <c r="J168" s="258"/>
      <c r="K168" s="258"/>
      <c r="L168" s="258"/>
      <c r="M168" s="251"/>
      <c r="N168" s="251"/>
      <c r="O168" s="251"/>
      <c r="P168" s="251"/>
      <c r="Q168" s="251"/>
      <c r="R168" s="251"/>
      <c r="S168" s="251"/>
      <c r="T168" s="251"/>
      <c r="U168" s="251"/>
      <c r="V168" s="251"/>
      <c r="W168" s="279"/>
    </row>
    <row r="169" spans="1:23" ht="15.6" x14ac:dyDescent="0.2">
      <c r="A169" s="275"/>
      <c r="B169" s="251"/>
      <c r="C169" s="248" t="s">
        <v>53</v>
      </c>
      <c r="D169" s="374">
        <f>'Business Details'!O50</f>
        <v>0</v>
      </c>
      <c r="E169" s="375"/>
      <c r="F169" s="376"/>
      <c r="G169" s="249" t="s">
        <v>180</v>
      </c>
      <c r="H169" s="250">
        <v>0</v>
      </c>
      <c r="I169" s="250">
        <v>0</v>
      </c>
      <c r="J169" s="251"/>
      <c r="K169" s="251"/>
      <c r="L169" s="251"/>
      <c r="M169" s="251"/>
      <c r="N169" s="248" t="s">
        <v>53</v>
      </c>
      <c r="O169" s="374">
        <f>O149+D179</f>
        <v>0</v>
      </c>
      <c r="P169" s="375"/>
      <c r="Q169" s="376"/>
      <c r="R169" s="249" t="s">
        <v>180</v>
      </c>
      <c r="S169" s="250">
        <v>0</v>
      </c>
      <c r="T169" s="250">
        <v>0</v>
      </c>
      <c r="U169" s="251"/>
      <c r="V169" s="251"/>
      <c r="W169" s="279"/>
    </row>
    <row r="170" spans="1:23" x14ac:dyDescent="0.2">
      <c r="A170" s="275"/>
      <c r="B170" s="251"/>
      <c r="C170" s="251"/>
      <c r="D170" s="251"/>
      <c r="E170" s="251"/>
      <c r="F170" s="251"/>
      <c r="G170" s="251"/>
      <c r="H170" s="251"/>
      <c r="I170" s="251"/>
      <c r="J170" s="251"/>
      <c r="K170" s="251"/>
      <c r="L170" s="251"/>
      <c r="M170" s="251"/>
      <c r="N170" s="251"/>
      <c r="O170" s="251"/>
      <c r="P170" s="251"/>
      <c r="Q170" s="251"/>
      <c r="R170" s="251"/>
      <c r="S170" s="251"/>
      <c r="T170" s="251"/>
      <c r="U170" s="251"/>
      <c r="V170" s="251"/>
      <c r="W170" s="279"/>
    </row>
    <row r="171" spans="1:23" x14ac:dyDescent="0.2">
      <c r="A171" s="269">
        <v>60</v>
      </c>
      <c r="B171" s="251"/>
      <c r="C171" s="258" t="s">
        <v>239</v>
      </c>
      <c r="D171" s="258"/>
      <c r="E171" s="258"/>
      <c r="F171" s="258"/>
      <c r="G171" s="258"/>
      <c r="H171" s="258"/>
      <c r="I171" s="258"/>
      <c r="J171" s="258"/>
      <c r="K171" s="258"/>
      <c r="L171" s="269">
        <v>63</v>
      </c>
      <c r="M171" s="251"/>
      <c r="N171" s="258" t="s">
        <v>366</v>
      </c>
      <c r="O171" s="251"/>
      <c r="P171" s="251"/>
      <c r="Q171" s="251"/>
      <c r="R171" s="251"/>
      <c r="S171" s="251"/>
      <c r="T171" s="251"/>
      <c r="U171" s="251"/>
      <c r="V171" s="251"/>
      <c r="W171" s="279"/>
    </row>
    <row r="172" spans="1:23" ht="12" customHeight="1" x14ac:dyDescent="0.2">
      <c r="A172" s="292"/>
      <c r="B172" s="251"/>
      <c r="C172" s="258" t="s">
        <v>367</v>
      </c>
      <c r="D172" s="258"/>
      <c r="E172" s="258"/>
      <c r="F172" s="258"/>
      <c r="G172" s="258"/>
      <c r="H172" s="258"/>
      <c r="I172" s="258"/>
      <c r="J172" s="258"/>
      <c r="K172" s="258"/>
      <c r="L172" s="258"/>
      <c r="M172" s="251"/>
      <c r="N172" s="258" t="s">
        <v>368</v>
      </c>
      <c r="O172" s="251"/>
      <c r="P172" s="251"/>
      <c r="Q172" s="251"/>
      <c r="R172" s="251"/>
      <c r="S172" s="251"/>
      <c r="T172" s="251"/>
      <c r="U172" s="251"/>
      <c r="V172" s="251"/>
      <c r="W172" s="279"/>
    </row>
    <row r="173" spans="1:23" ht="6" customHeight="1" x14ac:dyDescent="0.2">
      <c r="A173" s="292"/>
      <c r="B173" s="251"/>
      <c r="C173" s="258"/>
      <c r="D173" s="258"/>
      <c r="E173" s="258"/>
      <c r="F173" s="258"/>
      <c r="G173" s="258"/>
      <c r="H173" s="258"/>
      <c r="I173" s="258"/>
      <c r="J173" s="258"/>
      <c r="K173" s="258"/>
      <c r="L173" s="258"/>
      <c r="M173" s="251"/>
      <c r="N173" s="251"/>
      <c r="O173" s="251"/>
      <c r="P173" s="251"/>
      <c r="Q173" s="251"/>
      <c r="R173" s="251"/>
      <c r="S173" s="251"/>
      <c r="T173" s="251"/>
      <c r="U173" s="251"/>
      <c r="V173" s="251"/>
      <c r="W173" s="279"/>
    </row>
    <row r="174" spans="1:23" ht="15.6" x14ac:dyDescent="0.2">
      <c r="A174" s="275"/>
      <c r="B174" s="251"/>
      <c r="C174" s="248" t="s">
        <v>53</v>
      </c>
      <c r="D174" s="374">
        <f>O122+O154+O160+D169</f>
        <v>0</v>
      </c>
      <c r="E174" s="375"/>
      <c r="F174" s="376"/>
      <c r="G174" s="249" t="s">
        <v>180</v>
      </c>
      <c r="H174" s="250">
        <v>0</v>
      </c>
      <c r="I174" s="250">
        <v>0</v>
      </c>
      <c r="J174" s="251"/>
      <c r="K174" s="251"/>
      <c r="L174" s="258"/>
      <c r="M174" s="251"/>
      <c r="N174" s="248" t="s">
        <v>53</v>
      </c>
      <c r="O174" s="374">
        <f>IF((D129+D174-O169)&gt;0,(D129+D174-O169),IF((-O129+D174-O169)&gt;0,(-O129+D174-O169),0))</f>
        <v>0</v>
      </c>
      <c r="P174" s="383"/>
      <c r="Q174" s="384"/>
      <c r="R174" s="249" t="s">
        <v>180</v>
      </c>
      <c r="S174" s="250">
        <v>0</v>
      </c>
      <c r="T174" s="250">
        <v>0</v>
      </c>
      <c r="U174" s="251"/>
      <c r="V174" s="251"/>
      <c r="W174" s="279"/>
    </row>
    <row r="175" spans="1:23" ht="12" customHeight="1" x14ac:dyDescent="0.2">
      <c r="A175" s="275"/>
      <c r="B175" s="251"/>
      <c r="C175" s="251"/>
      <c r="D175" s="251"/>
      <c r="E175" s="251"/>
      <c r="F175" s="251"/>
      <c r="G175" s="251"/>
      <c r="H175" s="251"/>
      <c r="I175" s="251"/>
      <c r="J175" s="251"/>
      <c r="K175" s="251"/>
      <c r="L175" s="251"/>
      <c r="M175" s="251"/>
      <c r="N175" s="251"/>
      <c r="O175" s="251"/>
      <c r="P175" s="251"/>
      <c r="Q175" s="251"/>
      <c r="R175" s="251"/>
      <c r="S175" s="251"/>
      <c r="T175" s="251"/>
      <c r="U175" s="251"/>
      <c r="V175" s="251"/>
      <c r="W175" s="279"/>
    </row>
    <row r="176" spans="1:23" x14ac:dyDescent="0.2">
      <c r="A176" s="269">
        <v>61</v>
      </c>
      <c r="B176" s="251"/>
      <c r="C176" s="258" t="s">
        <v>240</v>
      </c>
      <c r="D176" s="258"/>
      <c r="E176" s="258"/>
      <c r="F176" s="258"/>
      <c r="G176" s="258"/>
      <c r="H176" s="258"/>
      <c r="I176" s="258"/>
      <c r="J176" s="258"/>
      <c r="K176" s="258"/>
      <c r="L176" s="269">
        <v>64</v>
      </c>
      <c r="M176" s="251"/>
      <c r="N176" s="258" t="s">
        <v>369</v>
      </c>
      <c r="O176" s="251"/>
      <c r="P176" s="251"/>
      <c r="Q176" s="251"/>
      <c r="R176" s="251"/>
      <c r="S176" s="251"/>
      <c r="T176" s="251"/>
      <c r="U176" s="251"/>
      <c r="V176" s="251"/>
      <c r="W176" s="279"/>
    </row>
    <row r="177" spans="1:23" x14ac:dyDescent="0.2">
      <c r="A177" s="275"/>
      <c r="B177" s="251"/>
      <c r="C177" s="258" t="s">
        <v>241</v>
      </c>
      <c r="D177" s="251"/>
      <c r="E177" s="251"/>
      <c r="F177" s="251"/>
      <c r="G177" s="251"/>
      <c r="H177" s="251"/>
      <c r="I177" s="251"/>
      <c r="J177" s="251"/>
      <c r="K177" s="251"/>
      <c r="L177" s="251"/>
      <c r="M177" s="251"/>
      <c r="N177" s="258" t="s">
        <v>370</v>
      </c>
      <c r="O177" s="251"/>
      <c r="P177" s="251"/>
      <c r="Q177" s="251"/>
      <c r="R177" s="251"/>
      <c r="S177" s="251"/>
      <c r="T177" s="251"/>
      <c r="U177" s="251"/>
      <c r="V177" s="251"/>
      <c r="W177" s="279"/>
    </row>
    <row r="178" spans="1:23" ht="6" customHeight="1" x14ac:dyDescent="0.2">
      <c r="A178" s="292"/>
      <c r="B178" s="251"/>
      <c r="C178" s="258"/>
      <c r="D178" s="258"/>
      <c r="E178" s="258"/>
      <c r="F178" s="258"/>
      <c r="G178" s="258"/>
      <c r="H178" s="258"/>
      <c r="I178" s="258"/>
      <c r="J178" s="258"/>
      <c r="K178" s="258"/>
      <c r="L178" s="258"/>
      <c r="M178" s="251"/>
      <c r="N178" s="251"/>
      <c r="O178" s="251"/>
      <c r="P178" s="251"/>
      <c r="Q178" s="251"/>
      <c r="R178" s="251"/>
      <c r="S178" s="251"/>
      <c r="T178" s="251"/>
      <c r="U178" s="251"/>
      <c r="V178" s="251"/>
      <c r="W178" s="279"/>
    </row>
    <row r="179" spans="1:23" ht="15.6" x14ac:dyDescent="0.2">
      <c r="A179" s="275"/>
      <c r="B179" s="251"/>
      <c r="C179" s="248" t="s">
        <v>53</v>
      </c>
      <c r="D179" s="374"/>
      <c r="E179" s="375"/>
      <c r="F179" s="376"/>
      <c r="G179" s="249" t="s">
        <v>180</v>
      </c>
      <c r="H179" s="250">
        <v>0</v>
      </c>
      <c r="I179" s="250">
        <v>0</v>
      </c>
      <c r="J179" s="251"/>
      <c r="K179" s="251"/>
      <c r="L179" s="251"/>
      <c r="M179" s="251"/>
      <c r="N179" s="248" t="s">
        <v>53</v>
      </c>
      <c r="O179" s="374">
        <f>IF(O174&gt;0,0,IF((D129+D174-O169)&lt;0,-(D129+D174-O169),IF((-O129+D174-O169)&lt;0,-(-O129+D174-O169),0)))</f>
        <v>0</v>
      </c>
      <c r="P179" s="383"/>
      <c r="Q179" s="384"/>
      <c r="R179" s="249" t="s">
        <v>180</v>
      </c>
      <c r="S179" s="250">
        <v>0</v>
      </c>
      <c r="T179" s="250">
        <v>0</v>
      </c>
      <c r="U179" s="251"/>
      <c r="V179" s="251"/>
      <c r="W179" s="279"/>
    </row>
    <row r="180" spans="1:23" ht="8.1" customHeight="1" x14ac:dyDescent="0.2">
      <c r="A180" s="286"/>
      <c r="B180" s="287"/>
      <c r="C180" s="287"/>
      <c r="D180" s="287"/>
      <c r="E180" s="287"/>
      <c r="F180" s="287"/>
      <c r="G180" s="287"/>
      <c r="H180" s="287"/>
      <c r="I180" s="287"/>
      <c r="J180" s="287"/>
      <c r="K180" s="287"/>
      <c r="L180" s="287"/>
      <c r="M180" s="287"/>
      <c r="N180" s="287"/>
      <c r="O180" s="287"/>
      <c r="P180" s="287"/>
      <c r="Q180" s="287"/>
      <c r="R180" s="287"/>
      <c r="S180" s="287"/>
      <c r="T180" s="287"/>
      <c r="U180" s="287"/>
      <c r="V180" s="287"/>
      <c r="W180" s="288"/>
    </row>
    <row r="181" spans="1:23" s="296" customFormat="1" ht="24.9" customHeight="1" x14ac:dyDescent="0.2">
      <c r="A181" s="386" t="s">
        <v>242</v>
      </c>
      <c r="B181" s="386"/>
      <c r="C181" s="386"/>
      <c r="D181" s="386"/>
      <c r="E181" s="386"/>
      <c r="F181" s="386"/>
      <c r="G181" s="386"/>
      <c r="H181" s="386"/>
      <c r="I181" s="386"/>
      <c r="J181" s="386"/>
      <c r="K181" s="386"/>
      <c r="L181" s="386"/>
      <c r="M181" s="386"/>
      <c r="N181" s="386"/>
      <c r="O181" s="386"/>
      <c r="P181" s="386"/>
      <c r="Q181" s="386"/>
      <c r="R181" s="386"/>
      <c r="S181" s="386"/>
      <c r="T181" s="386"/>
      <c r="U181" s="386"/>
      <c r="V181" s="386"/>
      <c r="W181" s="386"/>
    </row>
    <row r="182" spans="1:23" ht="15.9" customHeight="1" x14ac:dyDescent="0.2">
      <c r="A182" s="377" t="s">
        <v>243</v>
      </c>
      <c r="B182" s="377"/>
      <c r="C182" s="377"/>
      <c r="D182" s="377"/>
      <c r="E182" s="377"/>
      <c r="F182" s="377"/>
      <c r="G182" s="377"/>
      <c r="H182" s="377"/>
      <c r="I182" s="377"/>
      <c r="J182" s="377"/>
      <c r="K182" s="377"/>
      <c r="L182" s="377"/>
      <c r="M182" s="377"/>
      <c r="N182" s="377"/>
      <c r="O182" s="377"/>
      <c r="P182" s="377"/>
      <c r="Q182" s="377"/>
      <c r="R182" s="377"/>
      <c r="S182" s="377"/>
      <c r="T182" s="377"/>
      <c r="U182" s="377"/>
      <c r="V182" s="377"/>
      <c r="W182" s="377"/>
    </row>
    <row r="183" spans="1:23" ht="15.9" customHeight="1" x14ac:dyDescent="0.2">
      <c r="A183" s="377" t="s">
        <v>244</v>
      </c>
      <c r="B183" s="377"/>
      <c r="C183" s="377"/>
      <c r="D183" s="377"/>
      <c r="E183" s="377"/>
      <c r="F183" s="377"/>
      <c r="G183" s="377"/>
      <c r="H183" s="377"/>
      <c r="I183" s="377"/>
      <c r="J183" s="377"/>
      <c r="K183" s="377"/>
      <c r="L183" s="377"/>
      <c r="M183" s="377"/>
      <c r="N183" s="377"/>
      <c r="O183" s="377"/>
      <c r="P183" s="377"/>
      <c r="Q183" s="377"/>
      <c r="R183" s="377"/>
      <c r="S183" s="377"/>
      <c r="T183" s="377"/>
      <c r="U183" s="377"/>
      <c r="V183" s="377"/>
      <c r="W183" s="377"/>
    </row>
    <row r="184" spans="1:23" ht="15.75" customHeight="1" x14ac:dyDescent="0.2">
      <c r="A184" s="437" t="s">
        <v>245</v>
      </c>
      <c r="B184" s="437"/>
      <c r="C184" s="437"/>
      <c r="D184" s="437"/>
      <c r="E184" s="437"/>
      <c r="F184" s="437"/>
      <c r="G184" s="437"/>
      <c r="H184" s="437"/>
      <c r="I184" s="437"/>
      <c r="J184" s="437"/>
      <c r="K184" s="437"/>
      <c r="L184" s="437"/>
      <c r="M184" s="437"/>
      <c r="N184" s="437"/>
      <c r="O184" s="437"/>
      <c r="P184" s="437"/>
      <c r="Q184" s="437"/>
      <c r="R184" s="437"/>
      <c r="S184" s="437"/>
      <c r="T184" s="437"/>
      <c r="U184" s="437"/>
      <c r="V184" s="437"/>
      <c r="W184" s="437"/>
    </row>
    <row r="185" spans="1:23" ht="8.1" customHeight="1" x14ac:dyDescent="0.2">
      <c r="A185" s="266"/>
      <c r="B185" s="267"/>
      <c r="C185" s="267"/>
      <c r="D185" s="267"/>
      <c r="E185" s="267"/>
      <c r="F185" s="267"/>
      <c r="G185" s="267"/>
      <c r="H185" s="267"/>
      <c r="I185" s="267"/>
      <c r="J185" s="267"/>
      <c r="K185" s="267"/>
      <c r="L185" s="267"/>
      <c r="M185" s="267"/>
      <c r="N185" s="267"/>
      <c r="O185" s="267"/>
      <c r="P185" s="267"/>
      <c r="Q185" s="267"/>
      <c r="R185" s="267"/>
      <c r="S185" s="267"/>
      <c r="T185" s="267"/>
      <c r="U185" s="267"/>
      <c r="V185" s="267"/>
      <c r="W185" s="268"/>
    </row>
    <row r="186" spans="1:23" x14ac:dyDescent="0.2">
      <c r="A186" s="269">
        <v>65</v>
      </c>
      <c r="B186" s="251"/>
      <c r="C186" s="258" t="s">
        <v>246</v>
      </c>
      <c r="D186" s="258"/>
      <c r="E186" s="258"/>
      <c r="F186" s="258"/>
      <c r="G186" s="258"/>
      <c r="H186" s="258"/>
      <c r="I186" s="258"/>
      <c r="J186" s="258"/>
      <c r="K186" s="258"/>
      <c r="L186" s="269">
        <v>71</v>
      </c>
      <c r="M186" s="251"/>
      <c r="N186" s="258" t="s">
        <v>247</v>
      </c>
      <c r="O186" s="251"/>
      <c r="P186" s="251"/>
      <c r="Q186" s="251"/>
      <c r="R186" s="251"/>
      <c r="S186" s="251"/>
      <c r="T186" s="251"/>
      <c r="U186" s="251"/>
      <c r="V186" s="251"/>
      <c r="W186" s="279"/>
    </row>
    <row r="187" spans="1:23" ht="13.8" x14ac:dyDescent="0.2">
      <c r="A187" s="292"/>
      <c r="B187" s="251"/>
      <c r="C187" s="431"/>
      <c r="D187" s="432"/>
      <c r="E187" s="432"/>
      <c r="F187" s="433"/>
      <c r="G187" s="258"/>
      <c r="H187" s="258"/>
      <c r="I187" s="258"/>
      <c r="J187" s="258"/>
      <c r="K187" s="258"/>
      <c r="L187" s="258"/>
      <c r="M187" s="251"/>
      <c r="N187" s="276" t="s">
        <v>248</v>
      </c>
      <c r="O187" s="251"/>
      <c r="P187" s="251"/>
      <c r="Q187" s="251"/>
      <c r="R187" s="251"/>
      <c r="S187" s="251"/>
      <c r="T187" s="251"/>
      <c r="U187" s="251"/>
      <c r="V187" s="251"/>
      <c r="W187" s="279"/>
    </row>
    <row r="188" spans="1:23" ht="12" customHeight="1" x14ac:dyDescent="0.2">
      <c r="A188" s="275"/>
      <c r="B188" s="251"/>
      <c r="C188" s="304"/>
      <c r="D188" s="434"/>
      <c r="E188" s="434"/>
      <c r="F188" s="434"/>
      <c r="G188" s="249"/>
      <c r="H188" s="290"/>
      <c r="I188" s="290"/>
      <c r="J188" s="251"/>
      <c r="K188" s="251"/>
      <c r="L188" s="258"/>
      <c r="M188" s="251"/>
      <c r="N188" s="285" t="s">
        <v>249</v>
      </c>
      <c r="O188" s="251"/>
      <c r="P188" s="251"/>
      <c r="Q188" s="251"/>
      <c r="R188" s="251"/>
      <c r="S188" s="251"/>
      <c r="T188" s="251"/>
      <c r="U188" s="251"/>
      <c r="V188" s="251"/>
      <c r="W188" s="279"/>
    </row>
    <row r="189" spans="1:23" ht="12" customHeight="1" x14ac:dyDescent="0.2">
      <c r="A189" s="269">
        <v>66</v>
      </c>
      <c r="B189" s="251"/>
      <c r="C189" s="258" t="s">
        <v>250</v>
      </c>
      <c r="D189" s="251"/>
      <c r="E189" s="251"/>
      <c r="F189" s="251"/>
      <c r="G189" s="251"/>
      <c r="H189" s="251"/>
      <c r="I189" s="251"/>
      <c r="J189" s="251"/>
      <c r="K189" s="251"/>
      <c r="L189" s="258"/>
      <c r="M189" s="251"/>
      <c r="N189" s="285" t="s">
        <v>251</v>
      </c>
      <c r="O189" s="295"/>
      <c r="P189" s="295"/>
      <c r="Q189" s="295"/>
      <c r="R189" s="295"/>
      <c r="S189" s="295"/>
      <c r="T189" s="295"/>
      <c r="U189" s="295"/>
      <c r="V189" s="295"/>
      <c r="W189" s="279"/>
    </row>
    <row r="190" spans="1:23" ht="15.6" x14ac:dyDescent="0.2">
      <c r="A190" s="292"/>
      <c r="B190" s="251"/>
      <c r="C190" s="431"/>
      <c r="D190" s="432"/>
      <c r="E190" s="432"/>
      <c r="F190" s="433"/>
      <c r="G190" s="258"/>
      <c r="H190" s="258"/>
      <c r="I190" s="258"/>
      <c r="J190" s="258"/>
      <c r="K190" s="258"/>
      <c r="L190" s="258"/>
      <c r="M190" s="251"/>
      <c r="N190" s="248" t="s">
        <v>53</v>
      </c>
      <c r="O190" s="320" t="s">
        <v>252</v>
      </c>
      <c r="P190" s="435"/>
      <c r="Q190" s="436"/>
      <c r="R190" s="249" t="s">
        <v>180</v>
      </c>
      <c r="S190" s="250">
        <v>0</v>
      </c>
      <c r="T190" s="250">
        <v>0</v>
      </c>
      <c r="U190" s="251"/>
      <c r="V190" s="251"/>
      <c r="W190" s="279"/>
    </row>
    <row r="191" spans="1:23" x14ac:dyDescent="0.2">
      <c r="A191" s="292"/>
      <c r="B191" s="251"/>
      <c r="C191" s="258"/>
      <c r="D191" s="258"/>
      <c r="E191" s="258"/>
      <c r="F191" s="258"/>
      <c r="G191" s="258"/>
      <c r="H191" s="258"/>
      <c r="I191" s="258"/>
      <c r="J191" s="258"/>
      <c r="K191" s="258"/>
      <c r="L191" s="251"/>
      <c r="M191" s="251"/>
      <c r="N191" s="251"/>
      <c r="O191" s="251"/>
      <c r="P191" s="251"/>
      <c r="Q191" s="251"/>
      <c r="R191" s="251"/>
      <c r="S191" s="251"/>
      <c r="T191" s="251"/>
      <c r="U191" s="251"/>
      <c r="V191" s="251"/>
      <c r="W191" s="279"/>
    </row>
    <row r="192" spans="1:23" ht="15" customHeight="1" x14ac:dyDescent="0.2">
      <c r="A192" s="269">
        <v>67</v>
      </c>
      <c r="B192" s="251"/>
      <c r="C192" s="273" t="s">
        <v>253</v>
      </c>
      <c r="D192" s="297"/>
      <c r="E192" s="297"/>
      <c r="F192" s="297"/>
      <c r="G192" s="249"/>
      <c r="H192" s="290"/>
      <c r="I192" s="290"/>
      <c r="J192" s="251"/>
      <c r="K192" s="251"/>
      <c r="L192" s="269">
        <v>72</v>
      </c>
      <c r="M192" s="251"/>
      <c r="N192" s="258" t="s">
        <v>254</v>
      </c>
      <c r="O192" s="251"/>
      <c r="P192" s="251"/>
      <c r="Q192" s="341" t="str">
        <f>Admin!G2</f>
        <v>2011-12</v>
      </c>
      <c r="R192" s="258" t="s">
        <v>371</v>
      </c>
      <c r="S192" s="251"/>
      <c r="T192" s="251"/>
      <c r="U192" s="251"/>
      <c r="V192" s="251"/>
      <c r="W192" s="279"/>
    </row>
    <row r="193" spans="1:23" ht="12" customHeight="1" x14ac:dyDescent="0.2">
      <c r="A193" s="275"/>
      <c r="B193" s="251"/>
      <c r="C193" s="258" t="s">
        <v>255</v>
      </c>
      <c r="D193" s="258"/>
      <c r="E193" s="258"/>
      <c r="F193" s="258"/>
      <c r="G193" s="258"/>
      <c r="H193" s="258"/>
      <c r="I193" s="258"/>
      <c r="J193" s="258"/>
      <c r="K193" s="258"/>
      <c r="L193" s="258"/>
      <c r="M193" s="258"/>
      <c r="N193" s="276" t="s">
        <v>372</v>
      </c>
      <c r="O193" s="297"/>
      <c r="P193" s="297"/>
      <c r="Q193" s="297"/>
      <c r="R193" s="321"/>
      <c r="S193" s="322"/>
      <c r="T193" s="322"/>
      <c r="U193" s="260"/>
      <c r="V193" s="260"/>
      <c r="W193" s="323"/>
    </row>
    <row r="194" spans="1:23" ht="15.6" x14ac:dyDescent="0.2">
      <c r="A194" s="275"/>
      <c r="B194" s="251"/>
      <c r="C194" s="276" t="s">
        <v>256</v>
      </c>
      <c r="D194" s="258"/>
      <c r="E194" s="258"/>
      <c r="F194" s="258"/>
      <c r="G194" s="258"/>
      <c r="H194" s="258"/>
      <c r="I194" s="258"/>
      <c r="J194" s="258"/>
      <c r="K194" s="258"/>
      <c r="L194" s="258"/>
      <c r="M194" s="251"/>
      <c r="N194" s="248" t="s">
        <v>53</v>
      </c>
      <c r="O194" s="374">
        <f>O174</f>
        <v>0</v>
      </c>
      <c r="P194" s="375"/>
      <c r="Q194" s="376"/>
      <c r="R194" s="249" t="s">
        <v>180</v>
      </c>
      <c r="S194" s="250">
        <v>0</v>
      </c>
      <c r="T194" s="250">
        <v>0</v>
      </c>
      <c r="U194" s="251"/>
      <c r="V194" s="251"/>
      <c r="W194" s="279"/>
    </row>
    <row r="195" spans="1:23" ht="12" customHeight="1" x14ac:dyDescent="0.2">
      <c r="A195" s="275"/>
      <c r="B195" s="251"/>
      <c r="C195" s="258" t="s">
        <v>257</v>
      </c>
      <c r="D195" s="251"/>
      <c r="E195" s="251"/>
      <c r="F195" s="251"/>
      <c r="G195" s="251"/>
      <c r="H195" s="251"/>
      <c r="I195" s="251"/>
      <c r="J195" s="251"/>
      <c r="K195" s="251"/>
      <c r="L195" s="251"/>
      <c r="M195" s="251"/>
      <c r="N195" s="251"/>
      <c r="O195" s="251"/>
      <c r="P195" s="251"/>
      <c r="Q195" s="251"/>
      <c r="R195" s="251"/>
      <c r="S195" s="251"/>
      <c r="T195" s="251"/>
      <c r="U195" s="251"/>
      <c r="V195" s="251"/>
      <c r="W195" s="279"/>
    </row>
    <row r="196" spans="1:23" x14ac:dyDescent="0.2">
      <c r="A196" s="292"/>
      <c r="B196" s="251"/>
      <c r="C196" s="258" t="s">
        <v>258</v>
      </c>
      <c r="D196" s="258"/>
      <c r="E196" s="258"/>
      <c r="F196" s="258"/>
      <c r="G196" s="258"/>
      <c r="H196" s="258"/>
      <c r="I196" s="258"/>
      <c r="J196" s="258"/>
      <c r="K196" s="258"/>
      <c r="L196" s="269">
        <v>73</v>
      </c>
      <c r="M196" s="251"/>
      <c r="N196" s="258" t="s">
        <v>259</v>
      </c>
      <c r="O196" s="251"/>
      <c r="P196" s="251"/>
      <c r="Q196" s="251"/>
      <c r="R196" s="251"/>
      <c r="S196" s="251"/>
      <c r="T196" s="251"/>
      <c r="U196" s="251"/>
      <c r="V196" s="251"/>
      <c r="W196" s="279"/>
    </row>
    <row r="197" spans="1:23" ht="15.6" x14ac:dyDescent="0.2">
      <c r="A197" s="275"/>
      <c r="B197" s="251"/>
      <c r="C197" s="248" t="s">
        <v>53</v>
      </c>
      <c r="D197" s="320" t="s">
        <v>252</v>
      </c>
      <c r="E197" s="435"/>
      <c r="F197" s="436"/>
      <c r="G197" s="249" t="s">
        <v>180</v>
      </c>
      <c r="H197" s="250">
        <v>0</v>
      </c>
      <c r="I197" s="250">
        <v>0</v>
      </c>
      <c r="J197" s="251"/>
      <c r="K197" s="251"/>
      <c r="L197" s="251"/>
      <c r="M197" s="251"/>
      <c r="N197" s="276" t="s">
        <v>373</v>
      </c>
      <c r="O197" s="251"/>
      <c r="P197" s="251"/>
      <c r="Q197" s="251"/>
      <c r="R197" s="251"/>
      <c r="S197" s="251"/>
      <c r="T197" s="251"/>
      <c r="U197" s="251"/>
      <c r="V197" s="251"/>
      <c r="W197" s="279"/>
    </row>
    <row r="198" spans="1:23" ht="9.9" customHeight="1" x14ac:dyDescent="0.2">
      <c r="A198" s="275"/>
      <c r="B198" s="251"/>
      <c r="C198" s="304"/>
      <c r="D198" s="297"/>
      <c r="E198" s="297"/>
      <c r="F198" s="297"/>
      <c r="G198" s="249"/>
      <c r="H198" s="290"/>
      <c r="I198" s="290"/>
      <c r="J198" s="251"/>
      <c r="K198" s="251"/>
      <c r="L198" s="251"/>
      <c r="M198" s="251"/>
      <c r="N198" s="283" t="s">
        <v>374</v>
      </c>
      <c r="O198" s="251"/>
      <c r="P198" s="251"/>
      <c r="Q198" s="251"/>
      <c r="R198" s="251"/>
      <c r="S198" s="251"/>
      <c r="T198" s="251"/>
      <c r="U198" s="251"/>
      <c r="V198" s="251"/>
      <c r="W198" s="279"/>
    </row>
    <row r="199" spans="1:23" ht="15" customHeight="1" x14ac:dyDescent="0.2">
      <c r="A199" s="269">
        <v>68</v>
      </c>
      <c r="B199" s="251"/>
      <c r="C199" s="258" t="s">
        <v>375</v>
      </c>
      <c r="D199" s="251"/>
      <c r="E199" s="251"/>
      <c r="F199" s="251"/>
      <c r="G199" s="251"/>
      <c r="H199" s="251"/>
      <c r="I199" s="251"/>
      <c r="J199" s="251"/>
      <c r="K199" s="251"/>
      <c r="L199" s="258"/>
      <c r="M199" s="251"/>
      <c r="N199" s="248" t="s">
        <v>53</v>
      </c>
      <c r="O199" s="374">
        <f>IF(D179&gt;0,0,IF((O194+O204)&gt;'Business Details'!D50,'Business Details'!D50,(O194+O204)))</f>
        <v>0</v>
      </c>
      <c r="P199" s="383"/>
      <c r="Q199" s="384"/>
      <c r="R199" s="249" t="s">
        <v>180</v>
      </c>
      <c r="S199" s="250">
        <v>0</v>
      </c>
      <c r="T199" s="250">
        <v>0</v>
      </c>
      <c r="U199" s="251"/>
      <c r="V199" s="251"/>
      <c r="W199" s="279"/>
    </row>
    <row r="200" spans="1:23" ht="12" customHeight="1" x14ac:dyDescent="0.2">
      <c r="A200" s="292"/>
      <c r="B200" s="251"/>
      <c r="C200" s="258"/>
      <c r="D200" s="258"/>
      <c r="E200" s="258"/>
      <c r="F200" s="258"/>
      <c r="G200" s="258"/>
      <c r="H200" s="258"/>
      <c r="I200" s="258"/>
      <c r="J200" s="258"/>
      <c r="K200" s="258"/>
      <c r="L200" s="251"/>
      <c r="M200" s="251"/>
      <c r="N200" s="304"/>
      <c r="O200" s="297"/>
      <c r="P200" s="297"/>
      <c r="Q200" s="297"/>
      <c r="R200" s="249"/>
      <c r="S200" s="290"/>
      <c r="T200" s="290"/>
      <c r="U200" s="251"/>
      <c r="V200" s="251"/>
      <c r="W200" s="279"/>
    </row>
    <row r="201" spans="1:23" ht="15.6" x14ac:dyDescent="0.2">
      <c r="A201" s="275"/>
      <c r="B201" s="251"/>
      <c r="C201" s="248" t="s">
        <v>53</v>
      </c>
      <c r="D201" s="374"/>
      <c r="E201" s="375"/>
      <c r="F201" s="376"/>
      <c r="G201" s="249" t="s">
        <v>180</v>
      </c>
      <c r="H201" s="250">
        <v>0</v>
      </c>
      <c r="I201" s="250">
        <v>0</v>
      </c>
      <c r="J201" s="251"/>
      <c r="K201" s="251"/>
      <c r="L201" s="269">
        <v>74</v>
      </c>
      <c r="M201" s="251"/>
      <c r="N201" s="258" t="s">
        <v>260</v>
      </c>
      <c r="O201" s="251"/>
      <c r="P201" s="251"/>
      <c r="Q201" s="251"/>
      <c r="R201" s="251"/>
      <c r="S201" s="251"/>
      <c r="T201" s="251"/>
      <c r="U201" s="251"/>
      <c r="V201" s="251"/>
      <c r="W201" s="279"/>
    </row>
    <row r="202" spans="1:23" ht="12" customHeight="1" x14ac:dyDescent="0.2">
      <c r="A202" s="275"/>
      <c r="B202" s="251"/>
      <c r="C202" s="251"/>
      <c r="D202" s="251"/>
      <c r="E202" s="251"/>
      <c r="F202" s="251"/>
      <c r="G202" s="251"/>
      <c r="H202" s="251"/>
      <c r="I202" s="251"/>
      <c r="J202" s="251"/>
      <c r="K202" s="251"/>
      <c r="L202" s="251"/>
      <c r="M202" s="251"/>
      <c r="N202" s="258" t="s">
        <v>376</v>
      </c>
      <c r="O202" s="251"/>
      <c r="P202" s="251"/>
      <c r="Q202" s="251"/>
      <c r="R202" s="251"/>
      <c r="S202" s="251"/>
      <c r="T202" s="251"/>
      <c r="U202" s="251"/>
      <c r="V202" s="251"/>
      <c r="W202" s="279"/>
    </row>
    <row r="203" spans="1:23" x14ac:dyDescent="0.2">
      <c r="A203" s="269">
        <v>69</v>
      </c>
      <c r="B203" s="251"/>
      <c r="C203" s="258" t="s">
        <v>377</v>
      </c>
      <c r="D203" s="258"/>
      <c r="E203" s="258"/>
      <c r="F203" s="258"/>
      <c r="G203" s="258"/>
      <c r="H203" s="258"/>
      <c r="I203" s="258"/>
      <c r="J203" s="258"/>
      <c r="K203" s="258"/>
      <c r="L203" s="251"/>
      <c r="M203" s="251"/>
      <c r="N203" s="251"/>
      <c r="O203" s="251"/>
      <c r="P203" s="251"/>
      <c r="Q203" s="251"/>
      <c r="R203" s="251"/>
      <c r="S203" s="251"/>
      <c r="T203" s="251"/>
      <c r="U203" s="251"/>
      <c r="V203" s="251"/>
      <c r="W203" s="279"/>
    </row>
    <row r="204" spans="1:23" ht="15" customHeight="1" x14ac:dyDescent="0.2">
      <c r="A204" s="275"/>
      <c r="B204" s="251"/>
      <c r="C204" s="276"/>
      <c r="D204" s="251"/>
      <c r="E204" s="251"/>
      <c r="F204" s="251"/>
      <c r="G204" s="251"/>
      <c r="H204" s="251"/>
      <c r="I204" s="251"/>
      <c r="J204" s="251"/>
      <c r="K204" s="251"/>
      <c r="L204" s="258"/>
      <c r="M204" s="251"/>
      <c r="N204" s="248" t="s">
        <v>53</v>
      </c>
      <c r="O204" s="374">
        <f>'Profit &amp; Loss Account'!B11</f>
        <v>0</v>
      </c>
      <c r="P204" s="375"/>
      <c r="Q204" s="376"/>
      <c r="R204" s="249" t="s">
        <v>180</v>
      </c>
      <c r="S204" s="250">
        <v>0</v>
      </c>
      <c r="T204" s="250">
        <v>0</v>
      </c>
      <c r="U204" s="251"/>
      <c r="V204" s="251"/>
      <c r="W204" s="279"/>
    </row>
    <row r="205" spans="1:23" ht="9.9" customHeight="1" x14ac:dyDescent="0.2">
      <c r="A205" s="292"/>
      <c r="B205" s="251"/>
      <c r="C205" s="258"/>
      <c r="D205" s="258"/>
      <c r="E205" s="258"/>
      <c r="F205" s="258"/>
      <c r="G205" s="258"/>
      <c r="H205" s="258"/>
      <c r="I205" s="258"/>
      <c r="J205" s="258"/>
      <c r="K205" s="258"/>
      <c r="L205" s="251"/>
      <c r="M205" s="251"/>
      <c r="N205" s="258"/>
      <c r="O205" s="251"/>
      <c r="P205" s="251"/>
      <c r="Q205" s="251"/>
      <c r="R205" s="251"/>
      <c r="S205" s="251"/>
      <c r="T205" s="251"/>
      <c r="U205" s="251"/>
      <c r="V205" s="251"/>
      <c r="W205" s="279"/>
    </row>
    <row r="206" spans="1:23" ht="15.6" x14ac:dyDescent="0.2">
      <c r="A206" s="275"/>
      <c r="B206" s="251"/>
      <c r="C206" s="248" t="s">
        <v>53</v>
      </c>
      <c r="D206" s="374"/>
      <c r="E206" s="375"/>
      <c r="F206" s="376"/>
      <c r="G206" s="249" t="s">
        <v>180</v>
      </c>
      <c r="H206" s="250">
        <v>0</v>
      </c>
      <c r="I206" s="250">
        <v>0</v>
      </c>
      <c r="J206" s="251"/>
      <c r="K206" s="251"/>
      <c r="L206" s="269">
        <v>75</v>
      </c>
      <c r="M206" s="251"/>
      <c r="N206" s="258" t="s">
        <v>378</v>
      </c>
      <c r="O206" s="251"/>
      <c r="P206" s="251"/>
      <c r="Q206" s="251"/>
      <c r="R206" s="251"/>
      <c r="S206" s="251"/>
      <c r="T206" s="251"/>
      <c r="U206" s="251"/>
      <c r="V206" s="251"/>
      <c r="W206" s="279"/>
    </row>
    <row r="207" spans="1:23" ht="12" customHeight="1" x14ac:dyDescent="0.2">
      <c r="A207" s="275"/>
      <c r="B207" s="251"/>
      <c r="C207" s="251"/>
      <c r="D207" s="251"/>
      <c r="E207" s="251"/>
      <c r="F207" s="251"/>
      <c r="G207" s="251"/>
      <c r="H207" s="251"/>
      <c r="I207" s="251"/>
      <c r="J207" s="251"/>
      <c r="K207" s="251"/>
      <c r="L207" s="251"/>
      <c r="M207" s="251"/>
      <c r="N207" s="258" t="s">
        <v>379</v>
      </c>
      <c r="O207" s="251"/>
      <c r="P207" s="251"/>
      <c r="Q207" s="251"/>
      <c r="R207" s="251"/>
      <c r="S207" s="251"/>
      <c r="T207" s="251"/>
      <c r="U207" s="251"/>
      <c r="V207" s="251"/>
      <c r="W207" s="279"/>
    </row>
    <row r="208" spans="1:23" x14ac:dyDescent="0.2">
      <c r="A208" s="269">
        <v>70</v>
      </c>
      <c r="B208" s="251"/>
      <c r="C208" s="258" t="s">
        <v>261</v>
      </c>
      <c r="D208" s="258"/>
      <c r="E208" s="258"/>
      <c r="F208" s="258"/>
      <c r="G208" s="258"/>
      <c r="H208" s="258"/>
      <c r="I208" s="258"/>
      <c r="J208" s="258"/>
      <c r="K208" s="258"/>
      <c r="L208" s="251"/>
      <c r="M208" s="251"/>
      <c r="N208" s="283" t="s">
        <v>380</v>
      </c>
      <c r="O208" s="251"/>
      <c r="P208" s="251"/>
      <c r="Q208" s="251"/>
      <c r="R208" s="251"/>
      <c r="S208" s="251"/>
      <c r="T208" s="251"/>
      <c r="U208" s="251"/>
      <c r="V208" s="251"/>
      <c r="W208" s="279"/>
    </row>
    <row r="209" spans="1:23" x14ac:dyDescent="0.2">
      <c r="A209" s="275"/>
      <c r="B209" s="251"/>
      <c r="C209" s="285" t="s">
        <v>381</v>
      </c>
      <c r="D209" s="251"/>
      <c r="E209" s="251"/>
      <c r="F209" s="251"/>
      <c r="G209" s="251"/>
      <c r="H209" s="251"/>
      <c r="I209" s="251"/>
      <c r="J209" s="251"/>
      <c r="K209" s="251"/>
      <c r="L209" s="251"/>
      <c r="M209" s="251"/>
      <c r="N209" s="251"/>
      <c r="O209" s="251"/>
      <c r="P209" s="251"/>
      <c r="Q209" s="251"/>
      <c r="R209" s="251"/>
      <c r="S209" s="251"/>
      <c r="T209" s="251"/>
      <c r="U209" s="251"/>
      <c r="V209" s="251"/>
      <c r="W209" s="279"/>
    </row>
    <row r="210" spans="1:23" ht="15.6" x14ac:dyDescent="0.2">
      <c r="A210" s="275"/>
      <c r="B210" s="251"/>
      <c r="C210" s="248" t="s">
        <v>53</v>
      </c>
      <c r="D210" s="374"/>
      <c r="E210" s="375"/>
      <c r="F210" s="376"/>
      <c r="G210" s="249" t="s">
        <v>180</v>
      </c>
      <c r="H210" s="250">
        <v>0</v>
      </c>
      <c r="I210" s="250">
        <v>0</v>
      </c>
      <c r="J210" s="251"/>
      <c r="K210" s="251"/>
      <c r="L210" s="273"/>
      <c r="M210" s="260"/>
      <c r="N210" s="248" t="s">
        <v>53</v>
      </c>
      <c r="O210" s="374">
        <f>O194-O199+O204</f>
        <v>0</v>
      </c>
      <c r="P210" s="375"/>
      <c r="Q210" s="376"/>
      <c r="R210" s="249" t="s">
        <v>180</v>
      </c>
      <c r="S210" s="250">
        <v>0</v>
      </c>
      <c r="T210" s="250">
        <v>0</v>
      </c>
      <c r="U210" s="260"/>
      <c r="V210" s="251"/>
      <c r="W210" s="279"/>
    </row>
    <row r="211" spans="1:23" ht="6" customHeight="1" x14ac:dyDescent="0.2">
      <c r="A211" s="286"/>
      <c r="B211" s="287"/>
      <c r="C211" s="287"/>
      <c r="D211" s="287"/>
      <c r="E211" s="287"/>
      <c r="F211" s="287"/>
      <c r="G211" s="287"/>
      <c r="H211" s="287"/>
      <c r="I211" s="287"/>
      <c r="J211" s="287"/>
      <c r="K211" s="287"/>
      <c r="L211" s="298"/>
      <c r="M211" s="298"/>
      <c r="N211" s="299"/>
      <c r="O211" s="298"/>
      <c r="P211" s="298"/>
      <c r="Q211" s="298"/>
      <c r="R211" s="298"/>
      <c r="S211" s="298"/>
      <c r="T211" s="298"/>
      <c r="U211" s="298"/>
      <c r="V211" s="287"/>
      <c r="W211" s="288"/>
    </row>
    <row r="212" spans="1:23" s="265" customFormat="1" ht="24.9" customHeight="1" x14ac:dyDescent="0.2">
      <c r="A212" s="382" t="s">
        <v>262</v>
      </c>
      <c r="B212" s="385"/>
      <c r="C212" s="385"/>
      <c r="D212" s="385"/>
      <c r="E212" s="385"/>
      <c r="F212" s="385"/>
      <c r="G212" s="385"/>
      <c r="H212" s="385"/>
      <c r="I212" s="385"/>
      <c r="J212" s="385"/>
      <c r="K212" s="385"/>
      <c r="L212" s="385"/>
      <c r="M212" s="385"/>
      <c r="N212" s="385"/>
      <c r="O212" s="385"/>
      <c r="P212" s="385"/>
      <c r="Q212" s="385"/>
      <c r="R212" s="385"/>
      <c r="S212" s="385"/>
      <c r="T212" s="385"/>
      <c r="U212" s="385"/>
      <c r="V212" s="385"/>
      <c r="W212" s="385"/>
    </row>
    <row r="213" spans="1:23" ht="15.9" customHeight="1" x14ac:dyDescent="0.2">
      <c r="A213" s="377" t="s">
        <v>263</v>
      </c>
      <c r="B213" s="377"/>
      <c r="C213" s="377"/>
      <c r="D213" s="377"/>
      <c r="E213" s="377"/>
      <c r="F213" s="377"/>
      <c r="G213" s="377"/>
      <c r="H213" s="377"/>
      <c r="I213" s="377"/>
      <c r="J213" s="377"/>
      <c r="K213" s="377"/>
      <c r="L213" s="377"/>
      <c r="M213" s="377"/>
      <c r="N213" s="377"/>
      <c r="O213" s="377"/>
      <c r="P213" s="377"/>
      <c r="Q213" s="377"/>
      <c r="R213" s="377"/>
      <c r="S213" s="377"/>
      <c r="T213" s="377"/>
      <c r="U213" s="377"/>
      <c r="V213" s="377"/>
      <c r="W213" s="377"/>
    </row>
    <row r="214" spans="1:23" ht="15.9" customHeight="1" x14ac:dyDescent="0.2">
      <c r="A214" s="377" t="s">
        <v>264</v>
      </c>
      <c r="B214" s="377"/>
      <c r="C214" s="377"/>
      <c r="D214" s="377"/>
      <c r="E214" s="377"/>
      <c r="F214" s="377"/>
      <c r="G214" s="377"/>
      <c r="H214" s="377"/>
      <c r="I214" s="377"/>
      <c r="J214" s="377"/>
      <c r="K214" s="377"/>
      <c r="L214" s="377"/>
      <c r="M214" s="377"/>
      <c r="N214" s="377"/>
      <c r="O214" s="377"/>
      <c r="P214" s="377"/>
      <c r="Q214" s="377"/>
      <c r="R214" s="377"/>
      <c r="S214" s="377"/>
      <c r="T214" s="377"/>
      <c r="U214" s="377"/>
      <c r="V214" s="377"/>
      <c r="W214" s="377"/>
    </row>
    <row r="215" spans="1:23" ht="8.1" customHeight="1" x14ac:dyDescent="0.2">
      <c r="A215" s="266"/>
      <c r="B215" s="267"/>
      <c r="C215" s="267"/>
      <c r="D215" s="267"/>
      <c r="E215" s="267"/>
      <c r="F215" s="267"/>
      <c r="G215" s="267"/>
      <c r="H215" s="267"/>
      <c r="I215" s="267"/>
      <c r="J215" s="267"/>
      <c r="K215" s="267"/>
      <c r="L215" s="324"/>
      <c r="M215" s="301"/>
      <c r="N215" s="325"/>
      <c r="O215" s="326"/>
      <c r="P215" s="326"/>
      <c r="Q215" s="326"/>
      <c r="R215" s="327"/>
      <c r="S215" s="328"/>
      <c r="T215" s="328"/>
      <c r="U215" s="301"/>
      <c r="V215" s="267"/>
      <c r="W215" s="268"/>
    </row>
    <row r="216" spans="1:23" x14ac:dyDescent="0.2">
      <c r="A216" s="269">
        <v>76</v>
      </c>
      <c r="B216" s="251"/>
      <c r="C216" s="258" t="s">
        <v>265</v>
      </c>
      <c r="D216" s="258"/>
      <c r="E216" s="258"/>
      <c r="F216" s="340" t="str">
        <f>Admin!G2</f>
        <v>2011-12</v>
      </c>
      <c r="G216" s="258" t="s">
        <v>382</v>
      </c>
      <c r="H216" s="273"/>
      <c r="I216" s="273"/>
      <c r="J216" s="251"/>
      <c r="K216" s="258"/>
      <c r="L216" s="269">
        <v>78</v>
      </c>
      <c r="M216" s="251"/>
      <c r="N216" s="258" t="s">
        <v>266</v>
      </c>
      <c r="O216" s="251"/>
      <c r="P216" s="251"/>
      <c r="Q216" s="251"/>
      <c r="R216" s="251"/>
      <c r="S216" s="251"/>
      <c r="T216" s="251"/>
      <c r="U216" s="251"/>
      <c r="V216" s="251"/>
      <c r="W216" s="279"/>
    </row>
    <row r="217" spans="1:23" ht="12" customHeight="1" x14ac:dyDescent="0.2">
      <c r="A217" s="292"/>
      <c r="B217" s="251"/>
      <c r="C217" s="258" t="s">
        <v>383</v>
      </c>
      <c r="D217" s="258"/>
      <c r="E217" s="258"/>
      <c r="F217" s="258"/>
      <c r="G217" s="258"/>
      <c r="H217" s="258"/>
      <c r="I217" s="258"/>
      <c r="J217" s="258"/>
      <c r="K217" s="258"/>
      <c r="L217" s="258"/>
      <c r="M217" s="251"/>
      <c r="N217" s="258" t="s">
        <v>267</v>
      </c>
      <c r="O217" s="251"/>
      <c r="P217" s="251"/>
      <c r="Q217" s="251"/>
      <c r="R217" s="251"/>
      <c r="S217" s="251"/>
      <c r="T217" s="251"/>
      <c r="U217" s="251"/>
      <c r="V217" s="251"/>
      <c r="W217" s="279"/>
    </row>
    <row r="218" spans="1:23" ht="6" customHeight="1" x14ac:dyDescent="0.2">
      <c r="A218" s="292"/>
      <c r="B218" s="251"/>
      <c r="C218" s="258"/>
      <c r="D218" s="258"/>
      <c r="E218" s="258"/>
      <c r="F218" s="258"/>
      <c r="G218" s="258"/>
      <c r="H218" s="258"/>
      <c r="I218" s="258"/>
      <c r="J218" s="258"/>
      <c r="K218" s="258"/>
      <c r="L218" s="258"/>
      <c r="M218" s="251"/>
      <c r="N218" s="251"/>
      <c r="O218" s="251"/>
      <c r="P218" s="251"/>
      <c r="Q218" s="251"/>
      <c r="R218" s="251"/>
      <c r="S218" s="251"/>
      <c r="T218" s="251"/>
      <c r="U218" s="251"/>
      <c r="V218" s="251"/>
      <c r="W218" s="279"/>
    </row>
    <row r="219" spans="1:23" ht="15.6" x14ac:dyDescent="0.2">
      <c r="A219" s="275"/>
      <c r="B219" s="251"/>
      <c r="C219" s="248" t="s">
        <v>53</v>
      </c>
      <c r="D219" s="374">
        <f>O179+E197-D201+D210+P190</f>
        <v>0</v>
      </c>
      <c r="E219" s="383"/>
      <c r="F219" s="384"/>
      <c r="G219" s="249" t="s">
        <v>180</v>
      </c>
      <c r="H219" s="250">
        <v>0</v>
      </c>
      <c r="I219" s="250">
        <v>0</v>
      </c>
      <c r="J219" s="251"/>
      <c r="K219" s="251"/>
      <c r="L219" s="258"/>
      <c r="M219" s="251"/>
      <c r="N219" s="248" t="s">
        <v>53</v>
      </c>
      <c r="O219" s="374"/>
      <c r="P219" s="375"/>
      <c r="Q219" s="376"/>
      <c r="R219" s="249" t="s">
        <v>180</v>
      </c>
      <c r="S219" s="250">
        <v>0</v>
      </c>
      <c r="T219" s="250">
        <v>0</v>
      </c>
      <c r="U219" s="251"/>
      <c r="V219" s="251"/>
      <c r="W219" s="279"/>
    </row>
    <row r="220" spans="1:23" ht="12" customHeight="1" x14ac:dyDescent="0.2">
      <c r="A220" s="275"/>
      <c r="B220" s="251"/>
      <c r="C220" s="251"/>
      <c r="D220" s="251"/>
      <c r="E220" s="251"/>
      <c r="F220" s="251"/>
      <c r="G220" s="251"/>
      <c r="H220" s="251"/>
      <c r="I220" s="251"/>
      <c r="J220" s="251"/>
      <c r="K220" s="251"/>
      <c r="L220" s="251"/>
      <c r="M220" s="251"/>
      <c r="N220" s="251"/>
      <c r="O220" s="251"/>
      <c r="P220" s="251"/>
      <c r="Q220" s="251"/>
      <c r="R220" s="251"/>
      <c r="S220" s="251"/>
      <c r="T220" s="251"/>
      <c r="U220" s="251"/>
      <c r="V220" s="251"/>
      <c r="W220" s="279"/>
    </row>
    <row r="221" spans="1:23" x14ac:dyDescent="0.2">
      <c r="A221" s="269">
        <v>77</v>
      </c>
      <c r="B221" s="251"/>
      <c r="C221" s="258" t="s">
        <v>268</v>
      </c>
      <c r="D221" s="258"/>
      <c r="E221" s="258"/>
      <c r="F221" s="258"/>
      <c r="G221" s="258"/>
      <c r="H221" s="258"/>
      <c r="I221" s="258"/>
      <c r="J221" s="258"/>
      <c r="K221" s="258"/>
      <c r="L221" s="269">
        <v>79</v>
      </c>
      <c r="M221" s="251"/>
      <c r="N221" s="258" t="s">
        <v>269</v>
      </c>
      <c r="O221" s="251"/>
      <c r="P221" s="251"/>
      <c r="Q221" s="251"/>
      <c r="R221" s="251"/>
      <c r="S221" s="251"/>
      <c r="T221" s="251"/>
      <c r="U221" s="251"/>
      <c r="V221" s="251"/>
      <c r="W221" s="279"/>
    </row>
    <row r="222" spans="1:23" ht="13.2" x14ac:dyDescent="0.25">
      <c r="A222" s="275"/>
      <c r="B222" s="251"/>
      <c r="C222" s="258" t="s">
        <v>270</v>
      </c>
      <c r="D222" s="378" t="str">
        <f>Admin!G2</f>
        <v>2011-12</v>
      </c>
      <c r="E222" s="379"/>
      <c r="F222" s="392"/>
      <c r="G222" s="251"/>
      <c r="H222" s="251"/>
      <c r="I222" s="251"/>
      <c r="J222" s="251"/>
      <c r="K222" s="251"/>
      <c r="L222" s="251"/>
      <c r="M222" s="251"/>
      <c r="N222" s="283" t="s">
        <v>271</v>
      </c>
      <c r="O222" s="251"/>
      <c r="P222" s="251"/>
      <c r="Q222" s="251"/>
      <c r="R222" s="251"/>
      <c r="S222" s="251"/>
      <c r="T222" s="251"/>
      <c r="U222" s="251"/>
      <c r="V222" s="251"/>
      <c r="W222" s="279"/>
    </row>
    <row r="223" spans="1:23" ht="6" customHeight="1" x14ac:dyDescent="0.2">
      <c r="A223" s="292"/>
      <c r="B223" s="251"/>
      <c r="C223" s="258"/>
      <c r="D223" s="258"/>
      <c r="E223" s="258"/>
      <c r="F223" s="258"/>
      <c r="G223" s="258"/>
      <c r="H223" s="258"/>
      <c r="I223" s="258"/>
      <c r="J223" s="258"/>
      <c r="K223" s="258"/>
      <c r="L223" s="258"/>
      <c r="M223" s="251"/>
      <c r="N223" s="251"/>
      <c r="O223" s="251"/>
      <c r="P223" s="251"/>
      <c r="Q223" s="251"/>
      <c r="R223" s="251"/>
      <c r="S223" s="251"/>
      <c r="T223" s="251"/>
      <c r="U223" s="251"/>
      <c r="V223" s="251"/>
      <c r="W223" s="279"/>
    </row>
    <row r="224" spans="1:23" ht="15.6" x14ac:dyDescent="0.2">
      <c r="A224" s="275"/>
      <c r="B224" s="251"/>
      <c r="C224" s="248" t="s">
        <v>53</v>
      </c>
      <c r="D224" s="374"/>
      <c r="E224" s="375"/>
      <c r="F224" s="376"/>
      <c r="G224" s="249" t="s">
        <v>180</v>
      </c>
      <c r="H224" s="250">
        <v>0</v>
      </c>
      <c r="I224" s="250">
        <v>0</v>
      </c>
      <c r="J224" s="251"/>
      <c r="K224" s="251"/>
      <c r="L224" s="251"/>
      <c r="M224" s="251"/>
      <c r="N224" s="248" t="s">
        <v>53</v>
      </c>
      <c r="O224" s="374">
        <f>D219</f>
        <v>0</v>
      </c>
      <c r="P224" s="383"/>
      <c r="Q224" s="384"/>
      <c r="R224" s="249" t="s">
        <v>180</v>
      </c>
      <c r="S224" s="250">
        <v>0</v>
      </c>
      <c r="T224" s="250">
        <v>0</v>
      </c>
      <c r="U224" s="251"/>
      <c r="V224" s="251"/>
      <c r="W224" s="279"/>
    </row>
    <row r="225" spans="1:24" ht="8.1" customHeight="1" x14ac:dyDescent="0.2">
      <c r="A225" s="286"/>
      <c r="B225" s="287"/>
      <c r="C225" s="287"/>
      <c r="D225" s="287"/>
      <c r="E225" s="287"/>
      <c r="F225" s="287"/>
      <c r="G225" s="287"/>
      <c r="H225" s="287"/>
      <c r="I225" s="287"/>
      <c r="J225" s="287"/>
      <c r="K225" s="287"/>
      <c r="L225" s="287"/>
      <c r="M225" s="287"/>
      <c r="N225" s="287"/>
      <c r="O225" s="287"/>
      <c r="P225" s="287"/>
      <c r="Q225" s="287"/>
      <c r="R225" s="287"/>
      <c r="S225" s="287"/>
      <c r="T225" s="287"/>
      <c r="U225" s="287"/>
      <c r="V225" s="287"/>
      <c r="W225" s="288"/>
    </row>
    <row r="226" spans="1:24" s="265" customFormat="1" ht="24.9" customHeight="1" x14ac:dyDescent="0.2">
      <c r="A226" s="430" t="s">
        <v>272</v>
      </c>
      <c r="B226" s="430"/>
      <c r="C226" s="430"/>
      <c r="D226" s="430"/>
      <c r="E226" s="430"/>
      <c r="F226" s="430"/>
      <c r="G226" s="430"/>
      <c r="H226" s="430"/>
      <c r="I226" s="430"/>
      <c r="J226" s="430"/>
      <c r="K226" s="430"/>
      <c r="L226" s="430"/>
      <c r="M226" s="430"/>
      <c r="N226" s="430"/>
      <c r="O226" s="430"/>
      <c r="P226" s="430"/>
      <c r="Q226" s="430"/>
      <c r="R226" s="430"/>
      <c r="S226" s="430"/>
      <c r="T226" s="430"/>
      <c r="U226" s="430"/>
      <c r="V226" s="430"/>
      <c r="W226" s="430"/>
    </row>
    <row r="227" spans="1:24" ht="8.1" customHeight="1" x14ac:dyDescent="0.2">
      <c r="A227" s="266"/>
      <c r="B227" s="267"/>
      <c r="C227" s="267"/>
      <c r="D227" s="267"/>
      <c r="E227" s="267"/>
      <c r="F227" s="267"/>
      <c r="G227" s="267"/>
      <c r="H227" s="267"/>
      <c r="I227" s="267"/>
      <c r="J227" s="267"/>
      <c r="K227" s="267"/>
      <c r="L227" s="324"/>
      <c r="M227" s="301"/>
      <c r="N227" s="325"/>
      <c r="O227" s="326"/>
      <c r="P227" s="326"/>
      <c r="Q227" s="326"/>
      <c r="R227" s="327"/>
      <c r="S227" s="328"/>
      <c r="T227" s="328"/>
      <c r="U227" s="301"/>
      <c r="V227" s="267"/>
      <c r="W227" s="268"/>
    </row>
    <row r="228" spans="1:24" x14ac:dyDescent="0.2">
      <c r="A228" s="269">
        <v>80</v>
      </c>
      <c r="B228" s="251"/>
      <c r="C228" s="258" t="s">
        <v>273</v>
      </c>
      <c r="D228" s="258"/>
      <c r="E228" s="258"/>
      <c r="F228" s="258"/>
      <c r="G228" s="258"/>
      <c r="H228" s="258"/>
      <c r="I228" s="258"/>
      <c r="J228" s="258"/>
      <c r="K228" s="258"/>
      <c r="L228" s="269">
        <v>81</v>
      </c>
      <c r="M228" s="251"/>
      <c r="N228" s="258" t="s">
        <v>274</v>
      </c>
      <c r="O228" s="251"/>
      <c r="P228" s="251"/>
      <c r="Q228" s="251"/>
      <c r="R228" s="251"/>
      <c r="S228" s="251"/>
      <c r="T228" s="251"/>
      <c r="U228" s="251"/>
      <c r="V228" s="251"/>
      <c r="W228" s="279"/>
    </row>
    <row r="229" spans="1:24" ht="12" customHeight="1" x14ac:dyDescent="0.2">
      <c r="A229" s="292"/>
      <c r="B229" s="251"/>
      <c r="C229" s="258" t="s">
        <v>275</v>
      </c>
      <c r="D229" s="258"/>
      <c r="E229" s="258"/>
      <c r="F229" s="258"/>
      <c r="G229" s="258"/>
      <c r="H229" s="258"/>
      <c r="I229" s="258"/>
      <c r="J229" s="258"/>
      <c r="K229" s="258"/>
      <c r="L229" s="258"/>
      <c r="M229" s="251"/>
      <c r="N229" s="258"/>
      <c r="O229" s="251"/>
      <c r="P229" s="251"/>
      <c r="Q229" s="251"/>
      <c r="R229" s="251"/>
      <c r="S229" s="251"/>
      <c r="T229" s="251"/>
      <c r="U229" s="251"/>
      <c r="V229" s="251"/>
      <c r="W229" s="279"/>
    </row>
    <row r="230" spans="1:24" ht="6" customHeight="1" x14ac:dyDescent="0.2">
      <c r="A230" s="292"/>
      <c r="B230" s="251"/>
      <c r="C230" s="258"/>
      <c r="D230" s="258"/>
      <c r="E230" s="258"/>
      <c r="F230" s="258"/>
      <c r="G230" s="258"/>
      <c r="H230" s="258"/>
      <c r="I230" s="258"/>
      <c r="J230" s="258"/>
      <c r="K230" s="258"/>
      <c r="L230" s="258"/>
      <c r="M230" s="251"/>
      <c r="N230" s="251"/>
      <c r="O230" s="251"/>
      <c r="P230" s="251"/>
      <c r="Q230" s="251"/>
      <c r="R230" s="251"/>
      <c r="S230" s="251"/>
      <c r="T230" s="251"/>
      <c r="U230" s="251"/>
      <c r="V230" s="251"/>
      <c r="W230" s="279"/>
    </row>
    <row r="231" spans="1:24" ht="15.6" x14ac:dyDescent="0.2">
      <c r="A231" s="275"/>
      <c r="B231" s="251"/>
      <c r="C231" s="248" t="s">
        <v>53</v>
      </c>
      <c r="D231" s="374">
        <f>[2]Mar12!$X$1</f>
        <v>0</v>
      </c>
      <c r="E231" s="375"/>
      <c r="F231" s="376"/>
      <c r="G231" s="249" t="s">
        <v>180</v>
      </c>
      <c r="H231" s="250">
        <v>0</v>
      </c>
      <c r="I231" s="250">
        <v>0</v>
      </c>
      <c r="J231" s="251"/>
      <c r="K231" s="251"/>
      <c r="L231" s="258"/>
      <c r="M231" s="251"/>
      <c r="N231" s="248" t="s">
        <v>53</v>
      </c>
      <c r="O231" s="374"/>
      <c r="P231" s="375"/>
      <c r="Q231" s="376"/>
      <c r="R231" s="249" t="s">
        <v>180</v>
      </c>
      <c r="S231" s="250">
        <v>0</v>
      </c>
      <c r="T231" s="250">
        <v>0</v>
      </c>
      <c r="U231" s="251"/>
      <c r="V231" s="251"/>
      <c r="W231" s="279"/>
    </row>
    <row r="232" spans="1:24" ht="8.1" customHeight="1" x14ac:dyDescent="0.2">
      <c r="A232" s="286"/>
      <c r="B232" s="287"/>
      <c r="C232" s="287"/>
      <c r="D232" s="287"/>
      <c r="E232" s="287"/>
      <c r="F232" s="287"/>
      <c r="G232" s="287"/>
      <c r="H232" s="287"/>
      <c r="I232" s="287"/>
      <c r="J232" s="287"/>
      <c r="K232" s="287"/>
      <c r="L232" s="287"/>
      <c r="M232" s="287"/>
      <c r="N232" s="287"/>
      <c r="O232" s="287"/>
      <c r="P232" s="287"/>
      <c r="Q232" s="287"/>
      <c r="R232" s="287"/>
      <c r="S232" s="287"/>
      <c r="T232" s="287"/>
      <c r="U232" s="287"/>
      <c r="V232" s="287"/>
      <c r="W232" s="288"/>
    </row>
    <row r="233" spans="1:24" s="265" customFormat="1" ht="24.9" customHeight="1" x14ac:dyDescent="0.2">
      <c r="A233" s="386" t="s">
        <v>384</v>
      </c>
      <c r="B233" s="386"/>
      <c r="C233" s="386"/>
      <c r="D233" s="386"/>
      <c r="E233" s="386"/>
      <c r="F233" s="386"/>
      <c r="G233" s="386"/>
      <c r="H233" s="386"/>
      <c r="I233" s="386"/>
      <c r="J233" s="386"/>
      <c r="K233" s="386"/>
      <c r="L233" s="386"/>
      <c r="M233" s="386"/>
      <c r="N233" s="386"/>
      <c r="O233" s="386"/>
      <c r="P233" s="386"/>
      <c r="Q233" s="386"/>
      <c r="R233" s="386"/>
      <c r="S233" s="386"/>
      <c r="T233" s="386"/>
      <c r="U233" s="386"/>
      <c r="V233" s="386"/>
      <c r="W233" s="386"/>
      <c r="X233" s="329"/>
    </row>
    <row r="234" spans="1:24" ht="15.9" customHeight="1" x14ac:dyDescent="0.2">
      <c r="A234" s="377" t="s">
        <v>276</v>
      </c>
      <c r="B234" s="377"/>
      <c r="C234" s="377"/>
      <c r="D234" s="377"/>
      <c r="E234" s="377"/>
      <c r="F234" s="377"/>
      <c r="G234" s="377"/>
      <c r="H234" s="377"/>
      <c r="I234" s="377"/>
      <c r="J234" s="377"/>
      <c r="K234" s="377"/>
      <c r="L234" s="377"/>
      <c r="M234" s="377"/>
      <c r="N234" s="377"/>
      <c r="O234" s="377"/>
      <c r="P234" s="377"/>
      <c r="Q234" s="377"/>
      <c r="R234" s="377"/>
      <c r="S234" s="377"/>
      <c r="T234" s="377"/>
      <c r="U234" s="377"/>
      <c r="V234" s="377"/>
      <c r="W234" s="377"/>
    </row>
    <row r="235" spans="1:24" ht="15.9" customHeight="1" x14ac:dyDescent="0.2">
      <c r="A235" s="377" t="s">
        <v>385</v>
      </c>
      <c r="B235" s="377"/>
      <c r="C235" s="377"/>
      <c r="D235" s="377"/>
      <c r="E235" s="377"/>
      <c r="F235" s="377"/>
      <c r="G235" s="377"/>
      <c r="H235" s="377"/>
      <c r="I235" s="377"/>
      <c r="J235" s="377"/>
      <c r="K235" s="377"/>
      <c r="L235" s="377"/>
      <c r="M235" s="377"/>
      <c r="N235" s="377"/>
      <c r="O235" s="377"/>
      <c r="P235" s="377"/>
      <c r="Q235" s="377"/>
      <c r="R235" s="377"/>
      <c r="S235" s="377"/>
      <c r="T235" s="377"/>
      <c r="U235" s="377"/>
      <c r="V235" s="377"/>
      <c r="W235" s="377"/>
    </row>
    <row r="236" spans="1:24" x14ac:dyDescent="0.2">
      <c r="A236" s="266"/>
      <c r="B236" s="267"/>
      <c r="C236" s="267"/>
      <c r="D236" s="267"/>
      <c r="E236" s="267"/>
      <c r="F236" s="267"/>
      <c r="G236" s="267"/>
      <c r="H236" s="267"/>
      <c r="I236" s="267"/>
      <c r="J236" s="267"/>
      <c r="K236" s="267"/>
      <c r="L236" s="267"/>
      <c r="M236" s="267"/>
      <c r="N236" s="267"/>
      <c r="O236" s="267"/>
      <c r="P236" s="267"/>
      <c r="Q236" s="267"/>
      <c r="R236" s="267"/>
      <c r="S236" s="267"/>
      <c r="T236" s="267"/>
      <c r="U236" s="267"/>
      <c r="V236" s="267"/>
      <c r="W236" s="268"/>
    </row>
    <row r="237" spans="1:24" ht="13.8" x14ac:dyDescent="0.25">
      <c r="A237" s="275"/>
      <c r="B237" s="251"/>
      <c r="C237" s="318" t="s">
        <v>277</v>
      </c>
      <c r="D237" s="251"/>
      <c r="E237" s="251"/>
      <c r="F237" s="251"/>
      <c r="G237" s="251"/>
      <c r="H237" s="251"/>
      <c r="I237" s="251"/>
      <c r="J237" s="251"/>
      <c r="K237" s="251"/>
      <c r="L237" s="251"/>
      <c r="M237" s="251"/>
      <c r="N237" s="318" t="s">
        <v>278</v>
      </c>
      <c r="O237" s="251"/>
      <c r="P237" s="251"/>
      <c r="Q237" s="251"/>
      <c r="R237" s="251"/>
      <c r="S237" s="251"/>
      <c r="T237" s="251"/>
      <c r="U237" s="251"/>
      <c r="V237" s="251"/>
      <c r="W237" s="279"/>
    </row>
    <row r="238" spans="1:24" ht="9.9" customHeight="1" x14ac:dyDescent="0.2">
      <c r="A238" s="275"/>
      <c r="B238" s="251"/>
      <c r="C238" s="251"/>
      <c r="D238" s="251"/>
      <c r="E238" s="251"/>
      <c r="F238" s="251"/>
      <c r="G238" s="251"/>
      <c r="H238" s="251"/>
      <c r="I238" s="251"/>
      <c r="J238" s="251"/>
      <c r="K238" s="251"/>
      <c r="L238" s="251"/>
      <c r="M238" s="251"/>
      <c r="N238" s="251"/>
      <c r="O238" s="251"/>
      <c r="P238" s="251"/>
      <c r="Q238" s="251"/>
      <c r="R238" s="251"/>
      <c r="S238" s="251"/>
      <c r="T238" s="251"/>
      <c r="U238" s="251"/>
      <c r="V238" s="251"/>
      <c r="W238" s="279"/>
    </row>
    <row r="239" spans="1:24" x14ac:dyDescent="0.2">
      <c r="A239" s="269">
        <v>82</v>
      </c>
      <c r="B239" s="251"/>
      <c r="C239" s="258" t="s">
        <v>279</v>
      </c>
      <c r="D239" s="258"/>
      <c r="E239" s="258"/>
      <c r="F239" s="258"/>
      <c r="G239" s="258"/>
      <c r="H239" s="258"/>
      <c r="I239" s="258"/>
      <c r="J239" s="258"/>
      <c r="K239" s="258"/>
      <c r="L239" s="269">
        <v>90</v>
      </c>
      <c r="M239" s="251"/>
      <c r="N239" s="258" t="s">
        <v>280</v>
      </c>
      <c r="O239" s="251"/>
      <c r="P239" s="251"/>
      <c r="Q239" s="251"/>
      <c r="R239" s="251"/>
      <c r="S239" s="251"/>
      <c r="T239" s="251"/>
      <c r="U239" s="251"/>
      <c r="V239" s="251"/>
      <c r="W239" s="279"/>
    </row>
    <row r="240" spans="1:24" ht="6" customHeight="1" x14ac:dyDescent="0.2">
      <c r="A240" s="292"/>
      <c r="B240" s="251"/>
      <c r="C240" s="258"/>
      <c r="D240" s="258"/>
      <c r="E240" s="258"/>
      <c r="F240" s="258"/>
      <c r="G240" s="258"/>
      <c r="H240" s="258"/>
      <c r="I240" s="258"/>
      <c r="J240" s="258"/>
      <c r="K240" s="258"/>
      <c r="L240" s="258"/>
      <c r="M240" s="251"/>
      <c r="N240" s="251"/>
      <c r="O240" s="251"/>
      <c r="P240" s="251"/>
      <c r="Q240" s="251"/>
      <c r="R240" s="251"/>
      <c r="S240" s="251"/>
      <c r="T240" s="251"/>
      <c r="U240" s="251"/>
      <c r="V240" s="251"/>
      <c r="W240" s="279"/>
    </row>
    <row r="241" spans="1:23" ht="15.6" x14ac:dyDescent="0.2">
      <c r="A241" s="275"/>
      <c r="B241" s="251"/>
      <c r="C241" s="248" t="s">
        <v>53</v>
      </c>
      <c r="D241" s="374"/>
      <c r="E241" s="375"/>
      <c r="F241" s="376"/>
      <c r="G241" s="249" t="s">
        <v>180</v>
      </c>
      <c r="H241" s="250">
        <v>0</v>
      </c>
      <c r="I241" s="250">
        <v>0</v>
      </c>
      <c r="J241" s="251"/>
      <c r="K241" s="251"/>
      <c r="L241" s="251"/>
      <c r="M241" s="251"/>
      <c r="N241" s="248" t="s">
        <v>53</v>
      </c>
      <c r="O241" s="374"/>
      <c r="P241" s="375"/>
      <c r="Q241" s="376"/>
      <c r="R241" s="249" t="s">
        <v>180</v>
      </c>
      <c r="S241" s="250">
        <v>0</v>
      </c>
      <c r="T241" s="250">
        <v>0</v>
      </c>
      <c r="U241" s="251"/>
      <c r="V241" s="251"/>
      <c r="W241" s="279"/>
    </row>
    <row r="242" spans="1:23" x14ac:dyDescent="0.2">
      <c r="A242" s="275"/>
      <c r="B242" s="251"/>
      <c r="C242" s="251"/>
      <c r="D242" s="251"/>
      <c r="E242" s="251"/>
      <c r="F242" s="251"/>
      <c r="G242" s="251"/>
      <c r="H242" s="251"/>
      <c r="I242" s="251"/>
      <c r="J242" s="251"/>
      <c r="K242" s="251"/>
      <c r="L242" s="251"/>
      <c r="M242" s="251"/>
      <c r="N242" s="251"/>
      <c r="O242" s="251"/>
      <c r="P242" s="251"/>
      <c r="Q242" s="251"/>
      <c r="R242" s="251"/>
      <c r="S242" s="251"/>
      <c r="T242" s="251"/>
      <c r="U242" s="251"/>
      <c r="V242" s="251"/>
      <c r="W242" s="279"/>
    </row>
    <row r="243" spans="1:23" x14ac:dyDescent="0.2">
      <c r="A243" s="269">
        <v>83</v>
      </c>
      <c r="B243" s="251"/>
      <c r="C243" s="258" t="s">
        <v>281</v>
      </c>
      <c r="D243" s="258"/>
      <c r="E243" s="258"/>
      <c r="F243" s="258"/>
      <c r="G243" s="258"/>
      <c r="H243" s="258"/>
      <c r="I243" s="258"/>
      <c r="J243" s="258"/>
      <c r="K243" s="258"/>
      <c r="L243" s="269">
        <v>91</v>
      </c>
      <c r="M243" s="251"/>
      <c r="N243" s="258" t="s">
        <v>282</v>
      </c>
      <c r="O243" s="251"/>
      <c r="P243" s="251"/>
      <c r="Q243" s="251"/>
      <c r="R243" s="251"/>
      <c r="S243" s="251"/>
      <c r="T243" s="251"/>
      <c r="U243" s="251"/>
      <c r="V243" s="251"/>
      <c r="W243" s="279"/>
    </row>
    <row r="244" spans="1:23" ht="6" customHeight="1" x14ac:dyDescent="0.2">
      <c r="A244" s="292"/>
      <c r="B244" s="251"/>
      <c r="C244" s="258"/>
      <c r="D244" s="258"/>
      <c r="E244" s="258"/>
      <c r="F244" s="258"/>
      <c r="G244" s="258"/>
      <c r="H244" s="258"/>
      <c r="I244" s="258"/>
      <c r="J244" s="258"/>
      <c r="K244" s="258"/>
      <c r="L244" s="258"/>
      <c r="M244" s="251"/>
      <c r="N244" s="251"/>
      <c r="O244" s="251"/>
      <c r="P244" s="251"/>
      <c r="Q244" s="251"/>
      <c r="R244" s="251"/>
      <c r="S244" s="251"/>
      <c r="T244" s="251"/>
      <c r="U244" s="251"/>
      <c r="V244" s="251"/>
      <c r="W244" s="279"/>
    </row>
    <row r="245" spans="1:23" ht="15.6" x14ac:dyDescent="0.2">
      <c r="A245" s="275"/>
      <c r="B245" s="251"/>
      <c r="C245" s="248" t="s">
        <v>53</v>
      </c>
      <c r="D245" s="374"/>
      <c r="E245" s="375"/>
      <c r="F245" s="376"/>
      <c r="G245" s="249" t="s">
        <v>180</v>
      </c>
      <c r="H245" s="250">
        <v>0</v>
      </c>
      <c r="I245" s="250">
        <v>0</v>
      </c>
      <c r="J245" s="251"/>
      <c r="K245" s="251"/>
      <c r="L245" s="251"/>
      <c r="M245" s="251"/>
      <c r="N245" s="248" t="s">
        <v>53</v>
      </c>
      <c r="O245" s="374"/>
      <c r="P245" s="375"/>
      <c r="Q245" s="376"/>
      <c r="R245" s="249" t="s">
        <v>180</v>
      </c>
      <c r="S245" s="250">
        <v>0</v>
      </c>
      <c r="T245" s="250">
        <v>0</v>
      </c>
      <c r="U245" s="251"/>
      <c r="V245" s="251"/>
      <c r="W245" s="279"/>
    </row>
    <row r="246" spans="1:23" x14ac:dyDescent="0.2">
      <c r="A246" s="275"/>
      <c r="B246" s="251"/>
      <c r="C246" s="251"/>
      <c r="D246" s="251"/>
      <c r="E246" s="251"/>
      <c r="F246" s="251"/>
      <c r="G246" s="251"/>
      <c r="H246" s="251"/>
      <c r="I246" s="251"/>
      <c r="J246" s="251"/>
      <c r="K246" s="251"/>
      <c r="L246" s="251"/>
      <c r="M246" s="251"/>
      <c r="N246" s="251"/>
      <c r="O246" s="251"/>
      <c r="P246" s="251"/>
      <c r="Q246" s="251"/>
      <c r="R246" s="251"/>
      <c r="S246" s="251"/>
      <c r="T246" s="251"/>
      <c r="U246" s="251"/>
      <c r="V246" s="251"/>
      <c r="W246" s="279"/>
    </row>
    <row r="247" spans="1:23" x14ac:dyDescent="0.2">
      <c r="A247" s="269">
        <v>84</v>
      </c>
      <c r="B247" s="251"/>
      <c r="C247" s="258" t="s">
        <v>283</v>
      </c>
      <c r="D247" s="258"/>
      <c r="E247" s="258"/>
      <c r="F247" s="258"/>
      <c r="G247" s="258"/>
      <c r="H247" s="258"/>
      <c r="I247" s="258"/>
      <c r="J247" s="258"/>
      <c r="K247" s="258"/>
      <c r="L247" s="269">
        <v>92</v>
      </c>
      <c r="M247" s="251"/>
      <c r="N247" s="258" t="s">
        <v>284</v>
      </c>
      <c r="O247" s="251"/>
      <c r="P247" s="251"/>
      <c r="Q247" s="251"/>
      <c r="R247" s="251"/>
      <c r="S247" s="251"/>
      <c r="T247" s="251"/>
      <c r="U247" s="251"/>
      <c r="V247" s="251"/>
      <c r="W247" s="279"/>
    </row>
    <row r="248" spans="1:23" ht="6" customHeight="1" x14ac:dyDescent="0.2">
      <c r="A248" s="292"/>
      <c r="B248" s="251"/>
      <c r="C248" s="258"/>
      <c r="D248" s="258"/>
      <c r="E248" s="258"/>
      <c r="F248" s="258"/>
      <c r="G248" s="258"/>
      <c r="H248" s="258"/>
      <c r="I248" s="258"/>
      <c r="J248" s="258"/>
      <c r="K248" s="258"/>
      <c r="L248" s="258"/>
      <c r="M248" s="251"/>
      <c r="N248" s="251"/>
      <c r="O248" s="251"/>
      <c r="P248" s="251"/>
      <c r="Q248" s="251"/>
      <c r="R248" s="251"/>
      <c r="S248" s="251"/>
      <c r="T248" s="251"/>
      <c r="U248" s="251"/>
      <c r="V248" s="251"/>
      <c r="W248" s="279"/>
    </row>
    <row r="249" spans="1:23" ht="15.6" x14ac:dyDescent="0.2">
      <c r="A249" s="275"/>
      <c r="B249" s="251"/>
      <c r="C249" s="248" t="s">
        <v>53</v>
      </c>
      <c r="D249" s="374"/>
      <c r="E249" s="375"/>
      <c r="F249" s="376"/>
      <c r="G249" s="249" t="s">
        <v>180</v>
      </c>
      <c r="H249" s="250">
        <v>0</v>
      </c>
      <c r="I249" s="250">
        <v>0</v>
      </c>
      <c r="J249" s="251"/>
      <c r="K249" s="251"/>
      <c r="L249" s="251"/>
      <c r="M249" s="251"/>
      <c r="N249" s="248" t="s">
        <v>53</v>
      </c>
      <c r="O249" s="374"/>
      <c r="P249" s="375"/>
      <c r="Q249" s="376"/>
      <c r="R249" s="249" t="s">
        <v>180</v>
      </c>
      <c r="S249" s="250">
        <v>0</v>
      </c>
      <c r="T249" s="250">
        <v>0</v>
      </c>
      <c r="U249" s="251"/>
      <c r="V249" s="251"/>
      <c r="W249" s="279"/>
    </row>
    <row r="250" spans="1:23" ht="12" customHeight="1" x14ac:dyDescent="0.2">
      <c r="A250" s="275"/>
      <c r="B250" s="251"/>
      <c r="C250" s="251"/>
      <c r="D250" s="251"/>
      <c r="E250" s="251"/>
      <c r="F250" s="251"/>
      <c r="G250" s="251"/>
      <c r="H250" s="251"/>
      <c r="I250" s="251"/>
      <c r="J250" s="251"/>
      <c r="K250" s="251"/>
      <c r="L250" s="251"/>
      <c r="M250" s="251"/>
      <c r="N250" s="304"/>
      <c r="O250" s="297"/>
      <c r="P250" s="297"/>
      <c r="Q250" s="297"/>
      <c r="R250" s="249"/>
      <c r="S250" s="290"/>
      <c r="T250" s="290"/>
      <c r="U250" s="251"/>
      <c r="V250" s="251"/>
      <c r="W250" s="279"/>
    </row>
    <row r="251" spans="1:23" ht="15.6" x14ac:dyDescent="0.25">
      <c r="A251" s="269">
        <v>85</v>
      </c>
      <c r="B251" s="251"/>
      <c r="C251" s="258" t="s">
        <v>285</v>
      </c>
      <c r="D251" s="258"/>
      <c r="E251" s="258"/>
      <c r="F251" s="258"/>
      <c r="G251" s="258"/>
      <c r="H251" s="258"/>
      <c r="I251" s="258"/>
      <c r="J251" s="258"/>
      <c r="K251" s="258"/>
      <c r="L251" s="251"/>
      <c r="M251" s="251"/>
      <c r="N251" s="318" t="s">
        <v>286</v>
      </c>
      <c r="O251" s="297"/>
      <c r="P251" s="297"/>
      <c r="Q251" s="297"/>
      <c r="R251" s="249"/>
      <c r="S251" s="290"/>
      <c r="T251" s="290"/>
      <c r="U251" s="251"/>
      <c r="V251" s="251"/>
      <c r="W251" s="279"/>
    </row>
    <row r="252" spans="1:23" ht="6" customHeight="1" x14ac:dyDescent="0.2">
      <c r="A252" s="292"/>
      <c r="B252" s="251"/>
      <c r="C252" s="258"/>
      <c r="D252" s="258"/>
      <c r="E252" s="258"/>
      <c r="F252" s="258"/>
      <c r="G252" s="258"/>
      <c r="H252" s="258"/>
      <c r="I252" s="258"/>
      <c r="J252" s="258"/>
      <c r="K252" s="258"/>
      <c r="L252" s="251"/>
      <c r="M252" s="251"/>
      <c r="N252" s="251"/>
      <c r="O252" s="251"/>
      <c r="P252" s="251"/>
      <c r="Q252" s="251"/>
      <c r="R252" s="251"/>
      <c r="S252" s="251"/>
      <c r="T252" s="251"/>
      <c r="U252" s="251"/>
      <c r="V252" s="251"/>
      <c r="W252" s="279"/>
    </row>
    <row r="253" spans="1:23" ht="15.6" x14ac:dyDescent="0.2">
      <c r="A253" s="275"/>
      <c r="B253" s="251"/>
      <c r="C253" s="248" t="s">
        <v>53</v>
      </c>
      <c r="D253" s="374"/>
      <c r="E253" s="375"/>
      <c r="F253" s="376"/>
      <c r="G253" s="249" t="s">
        <v>180</v>
      </c>
      <c r="H253" s="250">
        <v>0</v>
      </c>
      <c r="I253" s="250">
        <v>0</v>
      </c>
      <c r="J253" s="251"/>
      <c r="K253" s="251"/>
      <c r="L253" s="269">
        <v>93</v>
      </c>
      <c r="M253" s="251"/>
      <c r="N253" s="258" t="s">
        <v>287</v>
      </c>
      <c r="O253" s="251"/>
      <c r="P253" s="251"/>
      <c r="Q253" s="251"/>
      <c r="R253" s="251"/>
      <c r="S253" s="251"/>
      <c r="T253" s="251"/>
      <c r="U253" s="251"/>
      <c r="V253" s="251"/>
      <c r="W253" s="279"/>
    </row>
    <row r="254" spans="1:23" x14ac:dyDescent="0.2">
      <c r="A254" s="275"/>
      <c r="B254" s="251"/>
      <c r="C254" s="251"/>
      <c r="D254" s="251"/>
      <c r="E254" s="251"/>
      <c r="F254" s="251"/>
      <c r="G254" s="251"/>
      <c r="H254" s="251"/>
      <c r="I254" s="251"/>
      <c r="J254" s="251"/>
      <c r="K254" s="251"/>
      <c r="L254" s="258"/>
      <c r="M254" s="251"/>
      <c r="N254" s="251"/>
      <c r="O254" s="251"/>
      <c r="P254" s="251"/>
      <c r="Q254" s="251"/>
      <c r="R254" s="251"/>
      <c r="S254" s="251"/>
      <c r="T254" s="251"/>
      <c r="U254" s="251"/>
      <c r="V254" s="251"/>
      <c r="W254" s="279"/>
    </row>
    <row r="255" spans="1:23" ht="15.6" x14ac:dyDescent="0.2">
      <c r="A255" s="269">
        <v>86</v>
      </c>
      <c r="B255" s="251"/>
      <c r="C255" s="258" t="s">
        <v>288</v>
      </c>
      <c r="D255" s="258"/>
      <c r="E255" s="258"/>
      <c r="F255" s="258"/>
      <c r="G255" s="258"/>
      <c r="H255" s="258"/>
      <c r="I255" s="258"/>
      <c r="J255" s="258"/>
      <c r="K255" s="258"/>
      <c r="L255" s="251"/>
      <c r="M255" s="251"/>
      <c r="N255" s="330" t="s">
        <v>53</v>
      </c>
      <c r="O255" s="331" t="s">
        <v>252</v>
      </c>
      <c r="P255" s="374"/>
      <c r="Q255" s="375"/>
      <c r="R255" s="376"/>
      <c r="S255" s="249" t="s">
        <v>180</v>
      </c>
      <c r="T255" s="250">
        <v>0</v>
      </c>
      <c r="U255" s="250">
        <v>0</v>
      </c>
      <c r="V255" s="251"/>
      <c r="W255" s="279"/>
    </row>
    <row r="256" spans="1:23" ht="6" customHeight="1" x14ac:dyDescent="0.2">
      <c r="A256" s="292"/>
      <c r="B256" s="251"/>
      <c r="C256" s="258"/>
      <c r="D256" s="258"/>
      <c r="E256" s="258"/>
      <c r="F256" s="258"/>
      <c r="G256" s="258"/>
      <c r="H256" s="258"/>
      <c r="I256" s="258"/>
      <c r="J256" s="258"/>
      <c r="K256" s="258"/>
      <c r="L256" s="258"/>
      <c r="M256" s="251"/>
      <c r="N256" s="251"/>
      <c r="O256" s="251"/>
      <c r="P256" s="251"/>
      <c r="Q256" s="251"/>
      <c r="R256" s="251"/>
      <c r="S256" s="251"/>
      <c r="T256" s="251"/>
      <c r="U256" s="251"/>
      <c r="V256" s="251"/>
      <c r="W256" s="279"/>
    </row>
    <row r="257" spans="1:23" ht="15.6" x14ac:dyDescent="0.25">
      <c r="A257" s="275"/>
      <c r="B257" s="251"/>
      <c r="C257" s="248" t="s">
        <v>53</v>
      </c>
      <c r="D257" s="374"/>
      <c r="E257" s="375"/>
      <c r="F257" s="376"/>
      <c r="G257" s="249" t="s">
        <v>180</v>
      </c>
      <c r="H257" s="250">
        <v>0</v>
      </c>
      <c r="I257" s="250">
        <v>0</v>
      </c>
      <c r="J257" s="251"/>
      <c r="K257" s="251"/>
      <c r="L257" s="251"/>
      <c r="M257" s="251"/>
      <c r="N257" s="318" t="s">
        <v>289</v>
      </c>
      <c r="O257" s="251"/>
      <c r="P257" s="251"/>
      <c r="Q257" s="251"/>
      <c r="R257" s="251"/>
      <c r="S257" s="251"/>
      <c r="T257" s="251"/>
      <c r="U257" s="251"/>
      <c r="V257" s="251"/>
      <c r="W257" s="279"/>
    </row>
    <row r="258" spans="1:23" x14ac:dyDescent="0.2">
      <c r="A258" s="275"/>
      <c r="B258" s="251"/>
      <c r="C258" s="251"/>
      <c r="D258" s="251"/>
      <c r="E258" s="251"/>
      <c r="F258" s="251"/>
      <c r="G258" s="251"/>
      <c r="H258" s="251"/>
      <c r="I258" s="251"/>
      <c r="J258" s="251"/>
      <c r="K258" s="251"/>
      <c r="L258" s="251"/>
      <c r="M258" s="251"/>
      <c r="N258" s="251"/>
      <c r="O258" s="251"/>
      <c r="P258" s="251"/>
      <c r="Q258" s="251"/>
      <c r="R258" s="251"/>
      <c r="S258" s="251"/>
      <c r="T258" s="251"/>
      <c r="U258" s="251"/>
      <c r="V258" s="251"/>
      <c r="W258" s="279"/>
    </row>
    <row r="259" spans="1:23" x14ac:dyDescent="0.2">
      <c r="A259" s="269">
        <v>87</v>
      </c>
      <c r="B259" s="251"/>
      <c r="C259" s="258" t="s">
        <v>290</v>
      </c>
      <c r="D259" s="258"/>
      <c r="E259" s="258"/>
      <c r="F259" s="258"/>
      <c r="G259" s="258"/>
      <c r="H259" s="258"/>
      <c r="I259" s="258"/>
      <c r="J259" s="258"/>
      <c r="K259" s="258"/>
      <c r="L259" s="269">
        <v>94</v>
      </c>
      <c r="M259" s="251"/>
      <c r="N259" s="258" t="s">
        <v>291</v>
      </c>
      <c r="O259" s="251"/>
      <c r="P259" s="251"/>
      <c r="Q259" s="251"/>
      <c r="R259" s="251"/>
      <c r="S259" s="251"/>
      <c r="T259" s="251"/>
      <c r="U259" s="251"/>
      <c r="V259" s="251"/>
      <c r="W259" s="279"/>
    </row>
    <row r="260" spans="1:23" ht="6" customHeight="1" x14ac:dyDescent="0.2">
      <c r="A260" s="292"/>
      <c r="B260" s="251"/>
      <c r="C260" s="258"/>
      <c r="D260" s="258"/>
      <c r="E260" s="258"/>
      <c r="F260" s="258"/>
      <c r="G260" s="258"/>
      <c r="H260" s="258"/>
      <c r="I260" s="258"/>
      <c r="J260" s="258"/>
      <c r="K260" s="258"/>
      <c r="L260" s="258"/>
      <c r="M260" s="251"/>
      <c r="N260" s="251"/>
      <c r="O260" s="251"/>
      <c r="P260" s="251"/>
      <c r="Q260" s="251"/>
      <c r="R260" s="251"/>
      <c r="S260" s="251"/>
      <c r="T260" s="251"/>
      <c r="U260" s="251"/>
      <c r="V260" s="251"/>
      <c r="W260" s="279"/>
    </row>
    <row r="261" spans="1:23" ht="15.6" x14ac:dyDescent="0.2">
      <c r="A261" s="275"/>
      <c r="B261" s="251"/>
      <c r="C261" s="248" t="s">
        <v>53</v>
      </c>
      <c r="D261" s="374"/>
      <c r="E261" s="375"/>
      <c r="F261" s="376"/>
      <c r="G261" s="249" t="s">
        <v>180</v>
      </c>
      <c r="H261" s="250">
        <v>0</v>
      </c>
      <c r="I261" s="250">
        <v>0</v>
      </c>
      <c r="J261" s="251"/>
      <c r="K261" s="251"/>
      <c r="L261" s="251"/>
      <c r="M261" s="251"/>
      <c r="N261" s="330" t="s">
        <v>53</v>
      </c>
      <c r="O261" s="320" t="s">
        <v>252</v>
      </c>
      <c r="P261" s="374"/>
      <c r="Q261" s="375"/>
      <c r="R261" s="376"/>
      <c r="S261" s="249" t="s">
        <v>180</v>
      </c>
      <c r="T261" s="250">
        <v>0</v>
      </c>
      <c r="U261" s="250">
        <v>0</v>
      </c>
      <c r="V261" s="251"/>
      <c r="W261" s="279"/>
    </row>
    <row r="262" spans="1:23" x14ac:dyDescent="0.2">
      <c r="A262" s="275"/>
      <c r="B262" s="251"/>
      <c r="C262" s="251"/>
      <c r="D262" s="251"/>
      <c r="E262" s="251"/>
      <c r="F262" s="251"/>
      <c r="G262" s="251"/>
      <c r="H262" s="251"/>
      <c r="I262" s="251"/>
      <c r="J262" s="251"/>
      <c r="K262" s="251"/>
      <c r="L262" s="251"/>
      <c r="M262" s="251"/>
      <c r="N262" s="251"/>
      <c r="O262" s="251"/>
      <c r="P262" s="251"/>
      <c r="Q262" s="251"/>
      <c r="R262" s="251"/>
      <c r="S262" s="251"/>
      <c r="T262" s="251"/>
      <c r="U262" s="251"/>
      <c r="V262" s="251"/>
      <c r="W262" s="279"/>
    </row>
    <row r="263" spans="1:23" x14ac:dyDescent="0.2">
      <c r="A263" s="269">
        <v>88</v>
      </c>
      <c r="B263" s="251"/>
      <c r="C263" s="258" t="s">
        <v>292</v>
      </c>
      <c r="D263" s="258"/>
      <c r="E263" s="258"/>
      <c r="F263" s="258"/>
      <c r="G263" s="258"/>
      <c r="H263" s="258"/>
      <c r="I263" s="258"/>
      <c r="J263" s="258"/>
      <c r="K263" s="258"/>
      <c r="L263" s="269">
        <v>95</v>
      </c>
      <c r="M263" s="251"/>
      <c r="N263" s="258" t="s">
        <v>293</v>
      </c>
      <c r="O263" s="251"/>
      <c r="P263" s="251"/>
      <c r="Q263" s="251"/>
      <c r="R263" s="251"/>
      <c r="S263" s="251"/>
      <c r="T263" s="251"/>
      <c r="U263" s="251"/>
      <c r="V263" s="251"/>
      <c r="W263" s="279"/>
    </row>
    <row r="264" spans="1:23" ht="6" customHeight="1" x14ac:dyDescent="0.2">
      <c r="A264" s="292"/>
      <c r="B264" s="251"/>
      <c r="C264" s="258"/>
      <c r="D264" s="258"/>
      <c r="E264" s="258"/>
      <c r="F264" s="258"/>
      <c r="G264" s="258"/>
      <c r="H264" s="258"/>
      <c r="I264" s="258"/>
      <c r="J264" s="258"/>
      <c r="K264" s="258"/>
      <c r="L264" s="258"/>
      <c r="M264" s="251"/>
      <c r="N264" s="251"/>
      <c r="O264" s="251"/>
      <c r="P264" s="251"/>
      <c r="Q264" s="251"/>
      <c r="R264" s="251"/>
      <c r="S264" s="251"/>
      <c r="T264" s="251"/>
      <c r="U264" s="251"/>
      <c r="V264" s="251"/>
      <c r="W264" s="279"/>
    </row>
    <row r="265" spans="1:23" ht="15.6" x14ac:dyDescent="0.2">
      <c r="A265" s="275"/>
      <c r="B265" s="251"/>
      <c r="C265" s="248" t="s">
        <v>53</v>
      </c>
      <c r="D265" s="374"/>
      <c r="E265" s="375"/>
      <c r="F265" s="376"/>
      <c r="G265" s="249" t="s">
        <v>180</v>
      </c>
      <c r="H265" s="250">
        <v>0</v>
      </c>
      <c r="I265" s="250">
        <v>0</v>
      </c>
      <c r="J265" s="251"/>
      <c r="K265" s="251"/>
      <c r="L265" s="251"/>
      <c r="M265" s="251"/>
      <c r="N265" s="330" t="s">
        <v>53</v>
      </c>
      <c r="O265" s="320" t="s">
        <v>252</v>
      </c>
      <c r="P265" s="374"/>
      <c r="Q265" s="375"/>
      <c r="R265" s="376"/>
      <c r="S265" s="249" t="s">
        <v>180</v>
      </c>
      <c r="T265" s="250">
        <v>0</v>
      </c>
      <c r="U265" s="250">
        <v>0</v>
      </c>
      <c r="V265" s="251"/>
      <c r="W265" s="279"/>
    </row>
    <row r="266" spans="1:23" x14ac:dyDescent="0.2">
      <c r="A266" s="275"/>
      <c r="B266" s="251"/>
      <c r="C266" s="251"/>
      <c r="D266" s="251"/>
      <c r="E266" s="251"/>
      <c r="F266" s="251"/>
      <c r="G266" s="251"/>
      <c r="H266" s="251"/>
      <c r="I266" s="251"/>
      <c r="J266" s="251"/>
      <c r="K266" s="251"/>
      <c r="L266" s="251"/>
      <c r="M266" s="251"/>
      <c r="N266" s="251"/>
      <c r="O266" s="251"/>
      <c r="P266" s="251"/>
      <c r="Q266" s="251"/>
      <c r="R266" s="251"/>
      <c r="S266" s="251"/>
      <c r="T266" s="251"/>
      <c r="U266" s="251"/>
      <c r="V266" s="251"/>
      <c r="W266" s="279"/>
    </row>
    <row r="267" spans="1:23" x14ac:dyDescent="0.2">
      <c r="A267" s="269">
        <v>89</v>
      </c>
      <c r="B267" s="251"/>
      <c r="C267" s="258" t="s">
        <v>294</v>
      </c>
      <c r="D267" s="258"/>
      <c r="E267" s="258"/>
      <c r="F267" s="258"/>
      <c r="G267" s="258"/>
      <c r="H267" s="258"/>
      <c r="I267" s="258"/>
      <c r="J267" s="258"/>
      <c r="K267" s="258"/>
      <c r="L267" s="269">
        <v>96</v>
      </c>
      <c r="M267" s="251"/>
      <c r="N267" s="258" t="s">
        <v>79</v>
      </c>
      <c r="O267" s="251"/>
      <c r="P267" s="251"/>
      <c r="Q267" s="251"/>
      <c r="R267" s="251"/>
      <c r="S267" s="251"/>
      <c r="T267" s="251"/>
      <c r="U267" s="251"/>
      <c r="V267" s="251"/>
      <c r="W267" s="279"/>
    </row>
    <row r="268" spans="1:23" ht="6" customHeight="1" x14ac:dyDescent="0.2">
      <c r="A268" s="292"/>
      <c r="B268" s="251"/>
      <c r="C268" s="258"/>
      <c r="D268" s="258"/>
      <c r="E268" s="258"/>
      <c r="F268" s="258"/>
      <c r="G268" s="258"/>
      <c r="H268" s="258"/>
      <c r="I268" s="258"/>
      <c r="J268" s="258"/>
      <c r="K268" s="258"/>
      <c r="L268" s="258"/>
      <c r="M268" s="251"/>
      <c r="N268" s="251"/>
      <c r="O268" s="251"/>
      <c r="P268" s="251"/>
      <c r="Q268" s="251"/>
      <c r="R268" s="251"/>
      <c r="S268" s="251"/>
      <c r="T268" s="251"/>
      <c r="U268" s="251"/>
      <c r="V268" s="251"/>
      <c r="W268" s="279"/>
    </row>
    <row r="269" spans="1:23" ht="15.6" x14ac:dyDescent="0.2">
      <c r="A269" s="275"/>
      <c r="B269" s="251"/>
      <c r="C269" s="248" t="s">
        <v>53</v>
      </c>
      <c r="D269" s="374"/>
      <c r="E269" s="375"/>
      <c r="F269" s="376"/>
      <c r="G269" s="249" t="s">
        <v>180</v>
      </c>
      <c r="H269" s="250">
        <v>0</v>
      </c>
      <c r="I269" s="250">
        <v>0</v>
      </c>
      <c r="J269" s="251"/>
      <c r="K269" s="251"/>
      <c r="L269" s="251"/>
      <c r="M269" s="251"/>
      <c r="N269" s="248" t="s">
        <v>53</v>
      </c>
      <c r="O269" s="374"/>
      <c r="P269" s="375"/>
      <c r="Q269" s="376"/>
      <c r="R269" s="249" t="s">
        <v>180</v>
      </c>
      <c r="S269" s="250">
        <v>0</v>
      </c>
      <c r="T269" s="250">
        <v>0</v>
      </c>
      <c r="U269" s="251"/>
      <c r="V269" s="251"/>
      <c r="W269" s="279"/>
    </row>
    <row r="270" spans="1:23" x14ac:dyDescent="0.2">
      <c r="A270" s="275"/>
      <c r="B270" s="251"/>
      <c r="C270" s="251"/>
      <c r="D270" s="251"/>
      <c r="E270" s="251"/>
      <c r="F270" s="251"/>
      <c r="G270" s="251"/>
      <c r="H270" s="251"/>
      <c r="I270" s="251"/>
      <c r="J270" s="251"/>
      <c r="K270" s="251"/>
      <c r="L270" s="251"/>
      <c r="M270" s="251"/>
      <c r="N270" s="251"/>
      <c r="O270" s="251"/>
      <c r="P270" s="251"/>
      <c r="Q270" s="251"/>
      <c r="R270" s="251"/>
      <c r="S270" s="251"/>
      <c r="T270" s="251"/>
      <c r="U270" s="251"/>
      <c r="V270" s="251"/>
      <c r="W270" s="279"/>
    </row>
    <row r="271" spans="1:23" x14ac:dyDescent="0.2">
      <c r="A271" s="332"/>
      <c r="B271" s="260"/>
      <c r="C271" s="273"/>
      <c r="D271" s="273"/>
      <c r="E271" s="273"/>
      <c r="F271" s="273"/>
      <c r="G271" s="273"/>
      <c r="H271" s="273"/>
      <c r="I271" s="273"/>
      <c r="J271" s="273"/>
      <c r="K271" s="258"/>
      <c r="L271" s="269">
        <v>97</v>
      </c>
      <c r="M271" s="251"/>
      <c r="N271" s="258" t="s">
        <v>295</v>
      </c>
      <c r="O271" s="251"/>
      <c r="P271" s="251"/>
      <c r="Q271" s="251"/>
      <c r="R271" s="251"/>
      <c r="S271" s="251"/>
      <c r="T271" s="251"/>
      <c r="U271" s="251"/>
      <c r="V271" s="251"/>
      <c r="W271" s="279"/>
    </row>
    <row r="272" spans="1:23" ht="6" customHeight="1" x14ac:dyDescent="0.2">
      <c r="A272" s="332"/>
      <c r="B272" s="260"/>
      <c r="C272" s="273"/>
      <c r="D272" s="273"/>
      <c r="E272" s="273"/>
      <c r="F272" s="273"/>
      <c r="G272" s="273"/>
      <c r="H272" s="273"/>
      <c r="I272" s="273"/>
      <c r="J272" s="273"/>
      <c r="K272" s="258"/>
      <c r="L272" s="258"/>
      <c r="M272" s="251"/>
      <c r="N272" s="251"/>
      <c r="O272" s="251"/>
      <c r="P272" s="251"/>
      <c r="Q272" s="251"/>
      <c r="R272" s="251"/>
      <c r="S272" s="251"/>
      <c r="T272" s="251"/>
      <c r="U272" s="251"/>
      <c r="V272" s="251"/>
      <c r="W272" s="279"/>
    </row>
    <row r="273" spans="1:23" ht="15.6" x14ac:dyDescent="0.2">
      <c r="A273" s="332"/>
      <c r="B273" s="260"/>
      <c r="C273" s="273"/>
      <c r="D273" s="273"/>
      <c r="E273" s="273"/>
      <c r="F273" s="273"/>
      <c r="G273" s="273"/>
      <c r="H273" s="273"/>
      <c r="I273" s="273"/>
      <c r="J273" s="273"/>
      <c r="K273" s="258"/>
      <c r="L273" s="251"/>
      <c r="M273" s="251"/>
      <c r="N273" s="248" t="s">
        <v>53</v>
      </c>
      <c r="O273" s="374"/>
      <c r="P273" s="375"/>
      <c r="Q273" s="376"/>
      <c r="R273" s="249" t="s">
        <v>180</v>
      </c>
      <c r="S273" s="250">
        <v>0</v>
      </c>
      <c r="T273" s="250">
        <v>0</v>
      </c>
      <c r="U273" s="251"/>
      <c r="V273" s="251"/>
      <c r="W273" s="279"/>
    </row>
    <row r="274" spans="1:23" ht="8.1" customHeight="1" x14ac:dyDescent="0.2">
      <c r="A274" s="332"/>
      <c r="B274" s="260"/>
      <c r="C274" s="273"/>
      <c r="D274" s="273"/>
      <c r="E274" s="273"/>
      <c r="F274" s="273"/>
      <c r="G274" s="273"/>
      <c r="H274" s="273"/>
      <c r="I274" s="273"/>
      <c r="J274" s="273"/>
      <c r="K274" s="258"/>
      <c r="L274" s="251"/>
      <c r="M274" s="251"/>
      <c r="N274" s="251"/>
      <c r="O274" s="251"/>
      <c r="P274" s="251"/>
      <c r="Q274" s="251"/>
      <c r="R274" s="251"/>
      <c r="S274" s="251"/>
      <c r="T274" s="251"/>
      <c r="U274" s="251"/>
      <c r="V274" s="251"/>
      <c r="W274" s="279"/>
    </row>
    <row r="275" spans="1:23" ht="12" customHeight="1" x14ac:dyDescent="0.2">
      <c r="A275" s="332"/>
      <c r="B275" s="260"/>
      <c r="C275" s="273"/>
      <c r="D275" s="273"/>
      <c r="E275" s="273"/>
      <c r="F275" s="273"/>
      <c r="G275" s="273"/>
      <c r="H275" s="273"/>
      <c r="I275" s="273"/>
      <c r="J275" s="273"/>
      <c r="K275" s="258"/>
      <c r="L275" s="269">
        <v>98</v>
      </c>
      <c r="M275" s="251"/>
      <c r="N275" s="258" t="s">
        <v>296</v>
      </c>
      <c r="O275" s="251"/>
      <c r="P275" s="251"/>
      <c r="Q275" s="251"/>
      <c r="R275" s="251"/>
      <c r="S275" s="251"/>
      <c r="T275" s="251"/>
      <c r="U275" s="251"/>
      <c r="V275" s="251"/>
      <c r="W275" s="279"/>
    </row>
    <row r="276" spans="1:23" x14ac:dyDescent="0.2">
      <c r="A276" s="332"/>
      <c r="B276" s="260"/>
      <c r="C276" s="273"/>
      <c r="D276" s="273"/>
      <c r="E276" s="273"/>
      <c r="F276" s="273"/>
      <c r="G276" s="273"/>
      <c r="H276" s="273"/>
      <c r="I276" s="273"/>
      <c r="J276" s="273"/>
      <c r="K276" s="258"/>
      <c r="L276" s="258"/>
      <c r="M276" s="251"/>
      <c r="N276" s="251"/>
      <c r="O276" s="251"/>
      <c r="P276" s="251"/>
      <c r="Q276" s="251"/>
      <c r="R276" s="251"/>
      <c r="S276" s="251"/>
      <c r="T276" s="251"/>
      <c r="U276" s="251"/>
      <c r="V276" s="251"/>
      <c r="W276" s="279"/>
    </row>
    <row r="277" spans="1:23" ht="15.6" x14ac:dyDescent="0.2">
      <c r="A277" s="303"/>
      <c r="B277" s="260"/>
      <c r="C277" s="304"/>
      <c r="D277" s="297"/>
      <c r="E277" s="297"/>
      <c r="F277" s="297"/>
      <c r="G277" s="249"/>
      <c r="H277" s="290"/>
      <c r="I277" s="290"/>
      <c r="J277" s="260"/>
      <c r="K277" s="251"/>
      <c r="L277" s="251"/>
      <c r="M277" s="251"/>
      <c r="N277" s="248" t="s">
        <v>53</v>
      </c>
      <c r="O277" s="320" t="s">
        <v>252</v>
      </c>
      <c r="P277" s="374"/>
      <c r="Q277" s="375"/>
      <c r="R277" s="376"/>
      <c r="S277" s="249" t="s">
        <v>180</v>
      </c>
      <c r="T277" s="250">
        <v>0</v>
      </c>
      <c r="U277" s="250">
        <v>0</v>
      </c>
      <c r="V277" s="251"/>
      <c r="W277" s="279"/>
    </row>
    <row r="278" spans="1:23" x14ac:dyDescent="0.2">
      <c r="A278" s="305"/>
      <c r="B278" s="298"/>
      <c r="C278" s="298"/>
      <c r="D278" s="298"/>
      <c r="E278" s="298"/>
      <c r="F278" s="298"/>
      <c r="G278" s="298"/>
      <c r="H278" s="298"/>
      <c r="I278" s="298"/>
      <c r="J278" s="298"/>
      <c r="K278" s="287"/>
      <c r="L278" s="287"/>
      <c r="M278" s="287"/>
      <c r="N278" s="287"/>
      <c r="O278" s="287"/>
      <c r="P278" s="287"/>
      <c r="Q278" s="287"/>
      <c r="R278" s="287"/>
      <c r="S278" s="287"/>
      <c r="T278" s="287"/>
      <c r="U278" s="287"/>
      <c r="V278" s="287"/>
      <c r="W278" s="288"/>
    </row>
    <row r="279" spans="1:23" ht="24.9" customHeight="1" x14ac:dyDescent="0.2">
      <c r="A279" s="382" t="s">
        <v>297</v>
      </c>
      <c r="B279" s="385"/>
      <c r="C279" s="385"/>
      <c r="D279" s="385"/>
      <c r="E279" s="385"/>
      <c r="F279" s="385"/>
      <c r="G279" s="385"/>
      <c r="H279" s="385"/>
      <c r="I279" s="385"/>
      <c r="J279" s="385"/>
      <c r="K279" s="385"/>
      <c r="L279" s="385"/>
      <c r="M279" s="385"/>
      <c r="N279" s="385"/>
      <c r="O279" s="385"/>
      <c r="P279" s="385"/>
      <c r="Q279" s="385"/>
      <c r="R279" s="385"/>
      <c r="S279" s="385"/>
      <c r="T279" s="385"/>
      <c r="U279" s="385"/>
      <c r="V279" s="385"/>
      <c r="W279" s="385"/>
    </row>
    <row r="280" spans="1:23" ht="15.9" customHeight="1" x14ac:dyDescent="0.25">
      <c r="A280" s="377" t="s">
        <v>298</v>
      </c>
      <c r="B280" s="429"/>
      <c r="C280" s="429"/>
      <c r="D280" s="429"/>
      <c r="E280" s="429"/>
      <c r="F280" s="429"/>
      <c r="G280" s="429"/>
      <c r="H280" s="429"/>
      <c r="I280" s="429"/>
      <c r="J280" s="333">
        <f>Admin!N4</f>
        <v>7475</v>
      </c>
      <c r="K280" s="377" t="s">
        <v>299</v>
      </c>
      <c r="L280" s="400"/>
      <c r="M280" s="400"/>
      <c r="N280" s="400"/>
      <c r="O280" s="400"/>
      <c r="P280" s="400"/>
      <c r="Q280" s="400"/>
      <c r="R280" s="400"/>
      <c r="S280" s="400"/>
      <c r="T280" s="400"/>
      <c r="U280" s="400"/>
      <c r="V280" s="400"/>
      <c r="W280" s="400"/>
    </row>
    <row r="281" spans="1:23" ht="15.9" customHeight="1" x14ac:dyDescent="0.2">
      <c r="A281" s="428" t="s">
        <v>386</v>
      </c>
      <c r="B281" s="428"/>
      <c r="C281" s="428"/>
      <c r="D281" s="428"/>
      <c r="E281" s="428"/>
      <c r="F281" s="428"/>
      <c r="G281" s="428"/>
      <c r="H281" s="428"/>
      <c r="I281" s="428"/>
      <c r="J281" s="428"/>
      <c r="K281" s="428"/>
      <c r="L281" s="428"/>
      <c r="M281" s="428"/>
      <c r="N281" s="428"/>
      <c r="O281" s="428"/>
      <c r="P281" s="428"/>
      <c r="Q281" s="428"/>
      <c r="R281" s="428"/>
      <c r="S281" s="428"/>
      <c r="T281" s="428"/>
      <c r="U281" s="428"/>
      <c r="V281" s="428"/>
      <c r="W281" s="428"/>
    </row>
    <row r="282" spans="1:23" ht="8.1" customHeight="1" x14ac:dyDescent="0.2">
      <c r="A282" s="300"/>
      <c r="B282" s="301"/>
      <c r="C282" s="301"/>
      <c r="D282" s="301"/>
      <c r="E282" s="301"/>
      <c r="F282" s="301"/>
      <c r="G282" s="301"/>
      <c r="H282" s="301"/>
      <c r="I282" s="301"/>
      <c r="J282" s="301"/>
      <c r="K282" s="301"/>
      <c r="L282" s="301"/>
      <c r="M282" s="301"/>
      <c r="N282" s="301"/>
      <c r="O282" s="301"/>
      <c r="P282" s="301"/>
      <c r="Q282" s="301"/>
      <c r="R282" s="301"/>
      <c r="S282" s="301"/>
      <c r="T282" s="301"/>
      <c r="U282" s="301"/>
      <c r="V282" s="301"/>
      <c r="W282" s="302"/>
    </row>
    <row r="283" spans="1:23" x14ac:dyDescent="0.2">
      <c r="A283" s="269">
        <v>99</v>
      </c>
      <c r="B283" s="260"/>
      <c r="C283" s="273" t="s">
        <v>300</v>
      </c>
      <c r="D283" s="260"/>
      <c r="E283" s="260"/>
      <c r="F283" s="260"/>
      <c r="G283" s="260"/>
      <c r="H283" s="260"/>
      <c r="I283" s="260"/>
      <c r="J283" s="260"/>
      <c r="K283" s="260"/>
      <c r="L283" s="269">
        <v>101</v>
      </c>
      <c r="M283" s="260"/>
      <c r="N283" s="273" t="s">
        <v>301</v>
      </c>
      <c r="O283" s="260"/>
      <c r="P283" s="260"/>
      <c r="Q283" s="260"/>
      <c r="R283" s="260"/>
      <c r="S283" s="260"/>
      <c r="T283" s="260"/>
      <c r="U283" s="260"/>
      <c r="V283" s="260"/>
      <c r="W283" s="323"/>
    </row>
    <row r="284" spans="1:23" x14ac:dyDescent="0.2">
      <c r="A284" s="303"/>
      <c r="B284" s="260"/>
      <c r="C284" s="273" t="s">
        <v>387</v>
      </c>
      <c r="D284" s="260"/>
      <c r="E284" s="260"/>
      <c r="F284" s="260"/>
      <c r="G284" s="260"/>
      <c r="H284" s="260"/>
      <c r="I284" s="260"/>
      <c r="J284" s="260"/>
      <c r="K284" s="260"/>
      <c r="L284" s="260"/>
      <c r="M284" s="260"/>
      <c r="N284" s="334" t="s">
        <v>302</v>
      </c>
      <c r="O284" s="260"/>
      <c r="P284" s="260"/>
      <c r="Q284" s="260"/>
      <c r="R284" s="260"/>
      <c r="S284" s="260"/>
      <c r="T284" s="260"/>
      <c r="U284" s="260"/>
      <c r="V284" s="260"/>
      <c r="W284" s="323"/>
    </row>
    <row r="285" spans="1:23" ht="8.1" customHeight="1" x14ac:dyDescent="0.2">
      <c r="A285" s="303"/>
      <c r="B285" s="260"/>
      <c r="C285" s="260"/>
      <c r="D285" s="260"/>
      <c r="E285" s="260"/>
      <c r="F285" s="260"/>
      <c r="G285" s="260"/>
      <c r="H285" s="260"/>
      <c r="I285" s="260"/>
      <c r="J285" s="260"/>
      <c r="K285" s="260"/>
      <c r="L285" s="260"/>
      <c r="M285" s="260"/>
      <c r="N285" s="260"/>
      <c r="O285" s="260"/>
      <c r="P285" s="260"/>
      <c r="Q285" s="260"/>
      <c r="R285" s="260"/>
      <c r="S285" s="260"/>
      <c r="T285" s="260"/>
      <c r="U285" s="260"/>
      <c r="V285" s="260"/>
      <c r="W285" s="323"/>
    </row>
    <row r="286" spans="1:23" ht="15.75" customHeight="1" x14ac:dyDescent="0.2">
      <c r="A286" s="303"/>
      <c r="B286" s="260"/>
      <c r="C286" s="335"/>
      <c r="D286" s="260"/>
      <c r="E286" s="260"/>
      <c r="F286" s="260"/>
      <c r="G286" s="260"/>
      <c r="H286" s="260"/>
      <c r="I286" s="260"/>
      <c r="J286" s="260"/>
      <c r="K286" s="260"/>
      <c r="L286" s="260"/>
      <c r="M286" s="260"/>
      <c r="N286" s="248" t="s">
        <v>53</v>
      </c>
      <c r="O286" s="374"/>
      <c r="P286" s="375"/>
      <c r="Q286" s="376"/>
      <c r="R286" s="249" t="s">
        <v>180</v>
      </c>
      <c r="S286" s="250">
        <v>0</v>
      </c>
      <c r="T286" s="250">
        <v>0</v>
      </c>
      <c r="U286" s="260"/>
      <c r="V286" s="260"/>
      <c r="W286" s="323"/>
    </row>
    <row r="287" spans="1:23" x14ac:dyDescent="0.2">
      <c r="A287" s="303"/>
      <c r="B287" s="260"/>
      <c r="C287" s="260"/>
      <c r="D287" s="260"/>
      <c r="E287" s="260"/>
      <c r="F287" s="260"/>
      <c r="G287" s="260"/>
      <c r="H287" s="260"/>
      <c r="I287" s="260"/>
      <c r="J287" s="260"/>
      <c r="K287" s="260"/>
      <c r="L287" s="260"/>
      <c r="M287" s="260"/>
      <c r="N287" s="260"/>
      <c r="O287" s="260"/>
      <c r="P287" s="260"/>
      <c r="Q287" s="260"/>
      <c r="R287" s="260"/>
      <c r="S287" s="260"/>
      <c r="T287" s="260"/>
      <c r="U287" s="260"/>
      <c r="V287" s="260"/>
      <c r="W287" s="323"/>
    </row>
    <row r="288" spans="1:23" x14ac:dyDescent="0.2">
      <c r="A288" s="269">
        <v>100</v>
      </c>
      <c r="B288" s="260"/>
      <c r="C288" s="273" t="s">
        <v>303</v>
      </c>
      <c r="D288" s="260"/>
      <c r="E288" s="260"/>
      <c r="F288" s="260"/>
      <c r="G288" s="380" t="str">
        <f>Admin!G2</f>
        <v>2011-12</v>
      </c>
      <c r="H288" s="381"/>
      <c r="I288" s="381"/>
      <c r="J288" s="260" t="s">
        <v>304</v>
      </c>
      <c r="K288" s="260"/>
      <c r="L288" s="260"/>
      <c r="M288" s="260"/>
      <c r="N288" s="260"/>
      <c r="O288" s="260"/>
      <c r="P288" s="260"/>
      <c r="Q288" s="260"/>
      <c r="R288" s="260"/>
      <c r="S288" s="260"/>
      <c r="T288" s="260"/>
      <c r="U288" s="260"/>
      <c r="V288" s="260"/>
      <c r="W288" s="323"/>
    </row>
    <row r="289" spans="1:23" x14ac:dyDescent="0.2">
      <c r="A289" s="303"/>
      <c r="B289" s="260"/>
      <c r="C289" s="273" t="s">
        <v>388</v>
      </c>
      <c r="D289" s="260"/>
      <c r="E289" s="260"/>
      <c r="F289" s="260"/>
      <c r="G289" s="260"/>
      <c r="H289" s="260"/>
      <c r="I289" s="260"/>
      <c r="J289" s="260"/>
      <c r="K289" s="260"/>
      <c r="L289" s="260"/>
      <c r="M289" s="260"/>
      <c r="N289" s="260"/>
      <c r="O289" s="260"/>
      <c r="P289" s="260"/>
      <c r="Q289" s="260"/>
      <c r="R289" s="260"/>
      <c r="S289" s="260"/>
      <c r="T289" s="260"/>
      <c r="U289" s="260"/>
      <c r="V289" s="260"/>
      <c r="W289" s="323"/>
    </row>
    <row r="290" spans="1:23" x14ac:dyDescent="0.2">
      <c r="A290" s="303"/>
      <c r="B290" s="260"/>
      <c r="C290" s="260" t="s">
        <v>305</v>
      </c>
      <c r="D290" s="260"/>
      <c r="E290" s="260"/>
      <c r="F290" s="260"/>
      <c r="G290" s="260"/>
      <c r="H290" s="260"/>
      <c r="I290" s="260"/>
      <c r="J290" s="260"/>
      <c r="K290" s="260"/>
      <c r="L290" s="260"/>
      <c r="M290" s="260"/>
      <c r="N290" s="260"/>
      <c r="O290" s="260"/>
      <c r="P290" s="260"/>
      <c r="Q290" s="260"/>
      <c r="R290" s="260"/>
      <c r="S290" s="260"/>
      <c r="T290" s="260"/>
      <c r="U290" s="260"/>
      <c r="V290" s="260"/>
      <c r="W290" s="323"/>
    </row>
    <row r="291" spans="1:23" ht="7.5" customHeight="1" x14ac:dyDescent="0.2">
      <c r="A291" s="303"/>
      <c r="B291" s="260"/>
      <c r="C291" s="260"/>
      <c r="D291" s="260"/>
      <c r="E291" s="260"/>
      <c r="F291" s="260"/>
      <c r="G291" s="260"/>
      <c r="H291" s="260"/>
      <c r="I291" s="260"/>
      <c r="J291" s="260"/>
      <c r="K291" s="260"/>
      <c r="L291" s="260"/>
      <c r="M291" s="260"/>
      <c r="N291" s="260"/>
      <c r="O291" s="260"/>
      <c r="P291" s="260"/>
      <c r="Q291" s="260"/>
      <c r="R291" s="260"/>
      <c r="S291" s="260"/>
      <c r="T291" s="260"/>
      <c r="U291" s="260"/>
      <c r="V291" s="260"/>
      <c r="W291" s="323"/>
    </row>
    <row r="292" spans="1:23" ht="15.75" customHeight="1" x14ac:dyDescent="0.2">
      <c r="A292" s="303"/>
      <c r="B292" s="260"/>
      <c r="C292" s="335"/>
      <c r="D292" s="260"/>
      <c r="E292" s="260"/>
      <c r="F292" s="260"/>
      <c r="G292" s="260"/>
      <c r="H292" s="260"/>
      <c r="I292" s="260"/>
      <c r="J292" s="260"/>
      <c r="K292" s="260"/>
      <c r="L292" s="260"/>
      <c r="M292" s="260"/>
      <c r="N292" s="260"/>
      <c r="O292" s="260"/>
      <c r="P292" s="260"/>
      <c r="Q292" s="260"/>
      <c r="R292" s="260"/>
      <c r="S292" s="260"/>
      <c r="T292" s="260"/>
      <c r="U292" s="260"/>
      <c r="V292" s="260"/>
      <c r="W292" s="323"/>
    </row>
    <row r="293" spans="1:23" ht="8.1" customHeight="1" x14ac:dyDescent="0.2">
      <c r="A293" s="305"/>
      <c r="B293" s="298"/>
      <c r="C293" s="298"/>
      <c r="D293" s="298"/>
      <c r="E293" s="298"/>
      <c r="F293" s="298"/>
      <c r="G293" s="298"/>
      <c r="H293" s="298"/>
      <c r="I293" s="298"/>
      <c r="J293" s="298"/>
      <c r="K293" s="298"/>
      <c r="L293" s="298"/>
      <c r="M293" s="298"/>
      <c r="N293" s="298"/>
      <c r="O293" s="298"/>
      <c r="P293" s="298"/>
      <c r="Q293" s="298"/>
      <c r="R293" s="298"/>
      <c r="S293" s="298"/>
      <c r="T293" s="298"/>
      <c r="U293" s="298"/>
      <c r="V293" s="298"/>
      <c r="W293" s="336"/>
    </row>
    <row r="294" spans="1:23" ht="24.9" customHeight="1" x14ac:dyDescent="0.2">
      <c r="A294" s="386" t="s">
        <v>306</v>
      </c>
      <c r="B294" s="386"/>
      <c r="C294" s="386"/>
      <c r="D294" s="386"/>
      <c r="E294" s="386"/>
      <c r="F294" s="386"/>
      <c r="G294" s="386"/>
      <c r="H294" s="386"/>
      <c r="I294" s="386"/>
      <c r="J294" s="386"/>
      <c r="K294" s="386"/>
      <c r="L294" s="386"/>
      <c r="M294" s="386"/>
      <c r="N294" s="386"/>
      <c r="O294" s="386"/>
      <c r="P294" s="386"/>
      <c r="Q294" s="386"/>
      <c r="R294" s="386"/>
      <c r="S294" s="386"/>
      <c r="T294" s="386"/>
      <c r="U294" s="386"/>
      <c r="V294" s="386"/>
      <c r="W294" s="386"/>
    </row>
    <row r="295" spans="1:23" ht="8.1" customHeight="1" x14ac:dyDescent="0.2">
      <c r="A295" s="300"/>
      <c r="B295" s="301"/>
      <c r="C295" s="301"/>
      <c r="D295" s="301"/>
      <c r="E295" s="301"/>
      <c r="F295" s="301"/>
      <c r="G295" s="301"/>
      <c r="H295" s="301"/>
      <c r="I295" s="301"/>
      <c r="J295" s="301"/>
      <c r="K295" s="301"/>
      <c r="L295" s="301"/>
      <c r="M295" s="301"/>
      <c r="N295" s="301"/>
      <c r="O295" s="301"/>
      <c r="P295" s="301"/>
      <c r="Q295" s="301"/>
      <c r="R295" s="301"/>
      <c r="S295" s="301"/>
      <c r="T295" s="301"/>
      <c r="U295" s="301"/>
      <c r="V295" s="301"/>
      <c r="W295" s="302"/>
    </row>
    <row r="296" spans="1:23" x14ac:dyDescent="0.2">
      <c r="A296" s="269">
        <v>102</v>
      </c>
      <c r="B296" s="260"/>
      <c r="C296" s="273" t="s">
        <v>307</v>
      </c>
      <c r="D296" s="260"/>
      <c r="E296" s="260"/>
      <c r="F296" s="260"/>
      <c r="G296" s="260"/>
      <c r="H296" s="260"/>
      <c r="I296" s="260"/>
      <c r="J296" s="260"/>
      <c r="K296" s="260"/>
      <c r="L296" s="260"/>
      <c r="M296" s="260"/>
      <c r="N296" s="260"/>
      <c r="O296" s="260"/>
      <c r="P296" s="260"/>
      <c r="Q296" s="260"/>
      <c r="R296" s="260"/>
      <c r="S296" s="260"/>
      <c r="T296" s="260"/>
      <c r="U296" s="260"/>
      <c r="V296" s="260"/>
      <c r="W296" s="323"/>
    </row>
    <row r="297" spans="1:23" ht="8.1" customHeight="1" x14ac:dyDescent="0.2">
      <c r="A297" s="303"/>
      <c r="B297" s="260"/>
      <c r="C297" s="260"/>
      <c r="D297" s="260"/>
      <c r="E297" s="260"/>
      <c r="F297" s="260"/>
      <c r="G297" s="260"/>
      <c r="H297" s="260"/>
      <c r="I297" s="260"/>
      <c r="J297" s="260"/>
      <c r="K297" s="260"/>
      <c r="L297" s="260"/>
      <c r="M297" s="260"/>
      <c r="N297" s="260"/>
      <c r="O297" s="260"/>
      <c r="P297" s="260"/>
      <c r="Q297" s="260"/>
      <c r="R297" s="260"/>
      <c r="S297" s="260"/>
      <c r="T297" s="260"/>
      <c r="U297" s="260"/>
      <c r="V297" s="260"/>
      <c r="W297" s="323"/>
    </row>
    <row r="298" spans="1:23" x14ac:dyDescent="0.2">
      <c r="A298" s="303"/>
      <c r="B298" s="260"/>
      <c r="C298" s="419"/>
      <c r="D298" s="420"/>
      <c r="E298" s="420"/>
      <c r="F298" s="420"/>
      <c r="G298" s="420"/>
      <c r="H298" s="420"/>
      <c r="I298" s="420"/>
      <c r="J298" s="420"/>
      <c r="K298" s="420"/>
      <c r="L298" s="420"/>
      <c r="M298" s="420"/>
      <c r="N298" s="420"/>
      <c r="O298" s="420"/>
      <c r="P298" s="420"/>
      <c r="Q298" s="420"/>
      <c r="R298" s="420"/>
      <c r="S298" s="420"/>
      <c r="T298" s="420"/>
      <c r="U298" s="420"/>
      <c r="V298" s="421"/>
      <c r="W298" s="323"/>
    </row>
    <row r="299" spans="1:23" x14ac:dyDescent="0.2">
      <c r="A299" s="303"/>
      <c r="B299" s="260"/>
      <c r="C299" s="422"/>
      <c r="D299" s="423"/>
      <c r="E299" s="423"/>
      <c r="F299" s="423"/>
      <c r="G299" s="423"/>
      <c r="H299" s="423"/>
      <c r="I299" s="423"/>
      <c r="J299" s="423"/>
      <c r="K299" s="423"/>
      <c r="L299" s="423"/>
      <c r="M299" s="423"/>
      <c r="N299" s="423"/>
      <c r="O299" s="423"/>
      <c r="P299" s="423"/>
      <c r="Q299" s="423"/>
      <c r="R299" s="423"/>
      <c r="S299" s="423"/>
      <c r="T299" s="423"/>
      <c r="U299" s="423"/>
      <c r="V299" s="424"/>
      <c r="W299" s="323"/>
    </row>
    <row r="300" spans="1:23" x14ac:dyDescent="0.2">
      <c r="A300" s="303"/>
      <c r="B300" s="260"/>
      <c r="C300" s="422"/>
      <c r="D300" s="423"/>
      <c r="E300" s="423"/>
      <c r="F300" s="423"/>
      <c r="G300" s="423"/>
      <c r="H300" s="423"/>
      <c r="I300" s="423"/>
      <c r="J300" s="423"/>
      <c r="K300" s="423"/>
      <c r="L300" s="423"/>
      <c r="M300" s="423"/>
      <c r="N300" s="423"/>
      <c r="O300" s="423"/>
      <c r="P300" s="423"/>
      <c r="Q300" s="423"/>
      <c r="R300" s="423"/>
      <c r="S300" s="423"/>
      <c r="T300" s="423"/>
      <c r="U300" s="423"/>
      <c r="V300" s="424"/>
      <c r="W300" s="323"/>
    </row>
    <row r="301" spans="1:23" x14ac:dyDescent="0.2">
      <c r="A301" s="303"/>
      <c r="B301" s="260"/>
      <c r="C301" s="422"/>
      <c r="D301" s="423"/>
      <c r="E301" s="423"/>
      <c r="F301" s="423"/>
      <c r="G301" s="423"/>
      <c r="H301" s="423"/>
      <c r="I301" s="423"/>
      <c r="J301" s="423"/>
      <c r="K301" s="423"/>
      <c r="L301" s="423"/>
      <c r="M301" s="423"/>
      <c r="N301" s="423"/>
      <c r="O301" s="423"/>
      <c r="P301" s="423"/>
      <c r="Q301" s="423"/>
      <c r="R301" s="423"/>
      <c r="S301" s="423"/>
      <c r="T301" s="423"/>
      <c r="U301" s="423"/>
      <c r="V301" s="424"/>
      <c r="W301" s="323"/>
    </row>
    <row r="302" spans="1:23" x14ac:dyDescent="0.2">
      <c r="A302" s="303"/>
      <c r="B302" s="260"/>
      <c r="C302" s="422"/>
      <c r="D302" s="423"/>
      <c r="E302" s="423"/>
      <c r="F302" s="423"/>
      <c r="G302" s="423"/>
      <c r="H302" s="423"/>
      <c r="I302" s="423"/>
      <c r="J302" s="423"/>
      <c r="K302" s="423"/>
      <c r="L302" s="423"/>
      <c r="M302" s="423"/>
      <c r="N302" s="423"/>
      <c r="O302" s="423"/>
      <c r="P302" s="423"/>
      <c r="Q302" s="423"/>
      <c r="R302" s="423"/>
      <c r="S302" s="423"/>
      <c r="T302" s="423"/>
      <c r="U302" s="423"/>
      <c r="V302" s="424"/>
      <c r="W302" s="323"/>
    </row>
    <row r="303" spans="1:23" x14ac:dyDescent="0.2">
      <c r="A303" s="303"/>
      <c r="B303" s="260"/>
      <c r="C303" s="422"/>
      <c r="D303" s="423"/>
      <c r="E303" s="423"/>
      <c r="F303" s="423"/>
      <c r="G303" s="423"/>
      <c r="H303" s="423"/>
      <c r="I303" s="423"/>
      <c r="J303" s="423"/>
      <c r="K303" s="423"/>
      <c r="L303" s="423"/>
      <c r="M303" s="423"/>
      <c r="N303" s="423"/>
      <c r="O303" s="423"/>
      <c r="P303" s="423"/>
      <c r="Q303" s="423"/>
      <c r="R303" s="423"/>
      <c r="S303" s="423"/>
      <c r="T303" s="423"/>
      <c r="U303" s="423"/>
      <c r="V303" s="424"/>
      <c r="W303" s="323"/>
    </row>
    <row r="304" spans="1:23" x14ac:dyDescent="0.2">
      <c r="A304" s="303"/>
      <c r="B304" s="260"/>
      <c r="C304" s="422"/>
      <c r="D304" s="423"/>
      <c r="E304" s="423"/>
      <c r="F304" s="423"/>
      <c r="G304" s="423"/>
      <c r="H304" s="423"/>
      <c r="I304" s="423"/>
      <c r="J304" s="423"/>
      <c r="K304" s="423"/>
      <c r="L304" s="423"/>
      <c r="M304" s="423"/>
      <c r="N304" s="423"/>
      <c r="O304" s="423"/>
      <c r="P304" s="423"/>
      <c r="Q304" s="423"/>
      <c r="R304" s="423"/>
      <c r="S304" s="423"/>
      <c r="T304" s="423"/>
      <c r="U304" s="423"/>
      <c r="V304" s="424"/>
      <c r="W304" s="323"/>
    </row>
    <row r="305" spans="1:23" x14ac:dyDescent="0.2">
      <c r="A305" s="303"/>
      <c r="B305" s="260"/>
      <c r="C305" s="422"/>
      <c r="D305" s="423"/>
      <c r="E305" s="423"/>
      <c r="F305" s="423"/>
      <c r="G305" s="423"/>
      <c r="H305" s="423"/>
      <c r="I305" s="423"/>
      <c r="J305" s="423"/>
      <c r="K305" s="423"/>
      <c r="L305" s="423"/>
      <c r="M305" s="423"/>
      <c r="N305" s="423"/>
      <c r="O305" s="423"/>
      <c r="P305" s="423"/>
      <c r="Q305" s="423"/>
      <c r="R305" s="423"/>
      <c r="S305" s="423"/>
      <c r="T305" s="423"/>
      <c r="U305" s="423"/>
      <c r="V305" s="424"/>
      <c r="W305" s="323"/>
    </row>
    <row r="306" spans="1:23" x14ac:dyDescent="0.2">
      <c r="A306" s="303"/>
      <c r="B306" s="260"/>
      <c r="C306" s="422"/>
      <c r="D306" s="423"/>
      <c r="E306" s="423"/>
      <c r="F306" s="423"/>
      <c r="G306" s="423"/>
      <c r="H306" s="423"/>
      <c r="I306" s="423"/>
      <c r="J306" s="423"/>
      <c r="K306" s="423"/>
      <c r="L306" s="423"/>
      <c r="M306" s="423"/>
      <c r="N306" s="423"/>
      <c r="O306" s="423"/>
      <c r="P306" s="423"/>
      <c r="Q306" s="423"/>
      <c r="R306" s="423"/>
      <c r="S306" s="423"/>
      <c r="T306" s="423"/>
      <c r="U306" s="423"/>
      <c r="V306" s="424"/>
      <c r="W306" s="323"/>
    </row>
    <row r="307" spans="1:23" x14ac:dyDescent="0.2">
      <c r="A307" s="303"/>
      <c r="B307" s="260"/>
      <c r="C307" s="422"/>
      <c r="D307" s="423"/>
      <c r="E307" s="423"/>
      <c r="F307" s="423"/>
      <c r="G307" s="423"/>
      <c r="H307" s="423"/>
      <c r="I307" s="423"/>
      <c r="J307" s="423"/>
      <c r="K307" s="423"/>
      <c r="L307" s="423"/>
      <c r="M307" s="423"/>
      <c r="N307" s="423"/>
      <c r="O307" s="423"/>
      <c r="P307" s="423"/>
      <c r="Q307" s="423"/>
      <c r="R307" s="423"/>
      <c r="S307" s="423"/>
      <c r="T307" s="423"/>
      <c r="U307" s="423"/>
      <c r="V307" s="424"/>
      <c r="W307" s="323"/>
    </row>
    <row r="308" spans="1:23" x14ac:dyDescent="0.2">
      <c r="A308" s="303"/>
      <c r="B308" s="260"/>
      <c r="C308" s="422"/>
      <c r="D308" s="423"/>
      <c r="E308" s="423"/>
      <c r="F308" s="423"/>
      <c r="G308" s="423"/>
      <c r="H308" s="423"/>
      <c r="I308" s="423"/>
      <c r="J308" s="423"/>
      <c r="K308" s="423"/>
      <c r="L308" s="423"/>
      <c r="M308" s="423"/>
      <c r="N308" s="423"/>
      <c r="O308" s="423"/>
      <c r="P308" s="423"/>
      <c r="Q308" s="423"/>
      <c r="R308" s="423"/>
      <c r="S308" s="423"/>
      <c r="T308" s="423"/>
      <c r="U308" s="423"/>
      <c r="V308" s="424"/>
      <c r="W308" s="323"/>
    </row>
    <row r="309" spans="1:23" x14ac:dyDescent="0.2">
      <c r="A309" s="303"/>
      <c r="B309" s="260"/>
      <c r="C309" s="422"/>
      <c r="D309" s="423"/>
      <c r="E309" s="423"/>
      <c r="F309" s="423"/>
      <c r="G309" s="423"/>
      <c r="H309" s="423"/>
      <c r="I309" s="423"/>
      <c r="J309" s="423"/>
      <c r="K309" s="423"/>
      <c r="L309" s="423"/>
      <c r="M309" s="423"/>
      <c r="N309" s="423"/>
      <c r="O309" s="423"/>
      <c r="P309" s="423"/>
      <c r="Q309" s="423"/>
      <c r="R309" s="423"/>
      <c r="S309" s="423"/>
      <c r="T309" s="423"/>
      <c r="U309" s="423"/>
      <c r="V309" s="424"/>
      <c r="W309" s="323"/>
    </row>
    <row r="310" spans="1:23" x14ac:dyDescent="0.2">
      <c r="A310" s="303"/>
      <c r="B310" s="260"/>
      <c r="C310" s="422"/>
      <c r="D310" s="423"/>
      <c r="E310" s="423"/>
      <c r="F310" s="423"/>
      <c r="G310" s="423"/>
      <c r="H310" s="423"/>
      <c r="I310" s="423"/>
      <c r="J310" s="423"/>
      <c r="K310" s="423"/>
      <c r="L310" s="423"/>
      <c r="M310" s="423"/>
      <c r="N310" s="423"/>
      <c r="O310" s="423"/>
      <c r="P310" s="423"/>
      <c r="Q310" s="423"/>
      <c r="R310" s="423"/>
      <c r="S310" s="423"/>
      <c r="T310" s="423"/>
      <c r="U310" s="423"/>
      <c r="V310" s="424"/>
      <c r="W310" s="323"/>
    </row>
    <row r="311" spans="1:23" x14ac:dyDescent="0.2">
      <c r="A311" s="303"/>
      <c r="B311" s="260"/>
      <c r="C311" s="422"/>
      <c r="D311" s="423"/>
      <c r="E311" s="423"/>
      <c r="F311" s="423"/>
      <c r="G311" s="423"/>
      <c r="H311" s="423"/>
      <c r="I311" s="423"/>
      <c r="J311" s="423"/>
      <c r="K311" s="423"/>
      <c r="L311" s="423"/>
      <c r="M311" s="423"/>
      <c r="N311" s="423"/>
      <c r="O311" s="423"/>
      <c r="P311" s="423"/>
      <c r="Q311" s="423"/>
      <c r="R311" s="423"/>
      <c r="S311" s="423"/>
      <c r="T311" s="423"/>
      <c r="U311" s="423"/>
      <c r="V311" s="424"/>
      <c r="W311" s="323"/>
    </row>
    <row r="312" spans="1:23" x14ac:dyDescent="0.2">
      <c r="A312" s="303"/>
      <c r="B312" s="260"/>
      <c r="C312" s="422"/>
      <c r="D312" s="423"/>
      <c r="E312" s="423"/>
      <c r="F312" s="423"/>
      <c r="G312" s="423"/>
      <c r="H312" s="423"/>
      <c r="I312" s="423"/>
      <c r="J312" s="423"/>
      <c r="K312" s="423"/>
      <c r="L312" s="423"/>
      <c r="M312" s="423"/>
      <c r="N312" s="423"/>
      <c r="O312" s="423"/>
      <c r="P312" s="423"/>
      <c r="Q312" s="423"/>
      <c r="R312" s="423"/>
      <c r="S312" s="423"/>
      <c r="T312" s="423"/>
      <c r="U312" s="423"/>
      <c r="V312" s="424"/>
      <c r="W312" s="323"/>
    </row>
    <row r="313" spans="1:23" x14ac:dyDescent="0.2">
      <c r="A313" s="303"/>
      <c r="B313" s="260"/>
      <c r="C313" s="422"/>
      <c r="D313" s="423"/>
      <c r="E313" s="423"/>
      <c r="F313" s="423"/>
      <c r="G313" s="423"/>
      <c r="H313" s="423"/>
      <c r="I313" s="423"/>
      <c r="J313" s="423"/>
      <c r="K313" s="423"/>
      <c r="L313" s="423"/>
      <c r="M313" s="423"/>
      <c r="N313" s="423"/>
      <c r="O313" s="423"/>
      <c r="P313" s="423"/>
      <c r="Q313" s="423"/>
      <c r="R313" s="423"/>
      <c r="S313" s="423"/>
      <c r="T313" s="423"/>
      <c r="U313" s="423"/>
      <c r="V313" s="424"/>
      <c r="W313" s="323"/>
    </row>
    <row r="314" spans="1:23" x14ac:dyDescent="0.2">
      <c r="A314" s="303"/>
      <c r="B314" s="260"/>
      <c r="C314" s="422"/>
      <c r="D314" s="423"/>
      <c r="E314" s="423"/>
      <c r="F314" s="423"/>
      <c r="G314" s="423"/>
      <c r="H314" s="423"/>
      <c r="I314" s="423"/>
      <c r="J314" s="423"/>
      <c r="K314" s="423"/>
      <c r="L314" s="423"/>
      <c r="M314" s="423"/>
      <c r="N314" s="423"/>
      <c r="O314" s="423"/>
      <c r="P314" s="423"/>
      <c r="Q314" s="423"/>
      <c r="R314" s="423"/>
      <c r="S314" s="423"/>
      <c r="T314" s="423"/>
      <c r="U314" s="423"/>
      <c r="V314" s="424"/>
      <c r="W314" s="323"/>
    </row>
    <row r="315" spans="1:23" x14ac:dyDescent="0.2">
      <c r="A315" s="303"/>
      <c r="B315" s="260"/>
      <c r="C315" s="422"/>
      <c r="D315" s="423"/>
      <c r="E315" s="423"/>
      <c r="F315" s="423"/>
      <c r="G315" s="423"/>
      <c r="H315" s="423"/>
      <c r="I315" s="423"/>
      <c r="J315" s="423"/>
      <c r="K315" s="423"/>
      <c r="L315" s="423"/>
      <c r="M315" s="423"/>
      <c r="N315" s="423"/>
      <c r="O315" s="423"/>
      <c r="P315" s="423"/>
      <c r="Q315" s="423"/>
      <c r="R315" s="423"/>
      <c r="S315" s="423"/>
      <c r="T315" s="423"/>
      <c r="U315" s="423"/>
      <c r="V315" s="424"/>
      <c r="W315" s="323"/>
    </row>
    <row r="316" spans="1:23" x14ac:dyDescent="0.2">
      <c r="A316" s="303"/>
      <c r="B316" s="260"/>
      <c r="C316" s="422"/>
      <c r="D316" s="423"/>
      <c r="E316" s="423"/>
      <c r="F316" s="423"/>
      <c r="G316" s="423"/>
      <c r="H316" s="423"/>
      <c r="I316" s="423"/>
      <c r="J316" s="423"/>
      <c r="K316" s="423"/>
      <c r="L316" s="423"/>
      <c r="M316" s="423"/>
      <c r="N316" s="423"/>
      <c r="O316" s="423"/>
      <c r="P316" s="423"/>
      <c r="Q316" s="423"/>
      <c r="R316" s="423"/>
      <c r="S316" s="423"/>
      <c r="T316" s="423"/>
      <c r="U316" s="423"/>
      <c r="V316" s="424"/>
      <c r="W316" s="323"/>
    </row>
    <row r="317" spans="1:23" x14ac:dyDescent="0.2">
      <c r="A317" s="303"/>
      <c r="B317" s="260"/>
      <c r="C317" s="422"/>
      <c r="D317" s="423"/>
      <c r="E317" s="423"/>
      <c r="F317" s="423"/>
      <c r="G317" s="423"/>
      <c r="H317" s="423"/>
      <c r="I317" s="423"/>
      <c r="J317" s="423"/>
      <c r="K317" s="423"/>
      <c r="L317" s="423"/>
      <c r="M317" s="423"/>
      <c r="N317" s="423"/>
      <c r="O317" s="423"/>
      <c r="P317" s="423"/>
      <c r="Q317" s="423"/>
      <c r="R317" s="423"/>
      <c r="S317" s="423"/>
      <c r="T317" s="423"/>
      <c r="U317" s="423"/>
      <c r="V317" s="424"/>
      <c r="W317" s="323"/>
    </row>
    <row r="318" spans="1:23" x14ac:dyDescent="0.2">
      <c r="A318" s="303"/>
      <c r="B318" s="260"/>
      <c r="C318" s="422"/>
      <c r="D318" s="423"/>
      <c r="E318" s="423"/>
      <c r="F318" s="423"/>
      <c r="G318" s="423"/>
      <c r="H318" s="423"/>
      <c r="I318" s="423"/>
      <c r="J318" s="423"/>
      <c r="K318" s="423"/>
      <c r="L318" s="423"/>
      <c r="M318" s="423"/>
      <c r="N318" s="423"/>
      <c r="O318" s="423"/>
      <c r="P318" s="423"/>
      <c r="Q318" s="423"/>
      <c r="R318" s="423"/>
      <c r="S318" s="423"/>
      <c r="T318" s="423"/>
      <c r="U318" s="423"/>
      <c r="V318" s="424"/>
      <c r="W318" s="323"/>
    </row>
    <row r="319" spans="1:23" x14ac:dyDescent="0.2">
      <c r="A319" s="303"/>
      <c r="B319" s="260"/>
      <c r="C319" s="422"/>
      <c r="D319" s="423"/>
      <c r="E319" s="423"/>
      <c r="F319" s="423"/>
      <c r="G319" s="423"/>
      <c r="H319" s="423"/>
      <c r="I319" s="423"/>
      <c r="J319" s="423"/>
      <c r="K319" s="423"/>
      <c r="L319" s="423"/>
      <c r="M319" s="423"/>
      <c r="N319" s="423"/>
      <c r="O319" s="423"/>
      <c r="P319" s="423"/>
      <c r="Q319" s="423"/>
      <c r="R319" s="423"/>
      <c r="S319" s="423"/>
      <c r="T319" s="423"/>
      <c r="U319" s="423"/>
      <c r="V319" s="424"/>
      <c r="W319" s="323"/>
    </row>
    <row r="320" spans="1:23" x14ac:dyDescent="0.2">
      <c r="A320" s="303"/>
      <c r="B320" s="260"/>
      <c r="C320" s="422"/>
      <c r="D320" s="423"/>
      <c r="E320" s="423"/>
      <c r="F320" s="423"/>
      <c r="G320" s="423"/>
      <c r="H320" s="423"/>
      <c r="I320" s="423"/>
      <c r="J320" s="423"/>
      <c r="K320" s="423"/>
      <c r="L320" s="423"/>
      <c r="M320" s="423"/>
      <c r="N320" s="423"/>
      <c r="O320" s="423"/>
      <c r="P320" s="423"/>
      <c r="Q320" s="423"/>
      <c r="R320" s="423"/>
      <c r="S320" s="423"/>
      <c r="T320" s="423"/>
      <c r="U320" s="423"/>
      <c r="V320" s="424"/>
      <c r="W320" s="323"/>
    </row>
    <row r="321" spans="1:23" x14ac:dyDescent="0.2">
      <c r="A321" s="303"/>
      <c r="B321" s="260"/>
      <c r="C321" s="422"/>
      <c r="D321" s="423"/>
      <c r="E321" s="423"/>
      <c r="F321" s="423"/>
      <c r="G321" s="423"/>
      <c r="H321" s="423"/>
      <c r="I321" s="423"/>
      <c r="J321" s="423"/>
      <c r="K321" s="423"/>
      <c r="L321" s="423"/>
      <c r="M321" s="423"/>
      <c r="N321" s="423"/>
      <c r="O321" s="423"/>
      <c r="P321" s="423"/>
      <c r="Q321" s="423"/>
      <c r="R321" s="423"/>
      <c r="S321" s="423"/>
      <c r="T321" s="423"/>
      <c r="U321" s="423"/>
      <c r="V321" s="424"/>
      <c r="W321" s="323"/>
    </row>
    <row r="322" spans="1:23" x14ac:dyDescent="0.2">
      <c r="A322" s="303"/>
      <c r="B322" s="260"/>
      <c r="C322" s="422"/>
      <c r="D322" s="423"/>
      <c r="E322" s="423"/>
      <c r="F322" s="423"/>
      <c r="G322" s="423"/>
      <c r="H322" s="423"/>
      <c r="I322" s="423"/>
      <c r="J322" s="423"/>
      <c r="K322" s="423"/>
      <c r="L322" s="423"/>
      <c r="M322" s="423"/>
      <c r="N322" s="423"/>
      <c r="O322" s="423"/>
      <c r="P322" s="423"/>
      <c r="Q322" s="423"/>
      <c r="R322" s="423"/>
      <c r="S322" s="423"/>
      <c r="T322" s="423"/>
      <c r="U322" s="423"/>
      <c r="V322" s="424"/>
      <c r="W322" s="323"/>
    </row>
    <row r="323" spans="1:23" x14ac:dyDescent="0.2">
      <c r="A323" s="303"/>
      <c r="B323" s="260"/>
      <c r="C323" s="425"/>
      <c r="D323" s="426"/>
      <c r="E323" s="426"/>
      <c r="F323" s="426"/>
      <c r="G323" s="426"/>
      <c r="H323" s="426"/>
      <c r="I323" s="426"/>
      <c r="J323" s="426"/>
      <c r="K323" s="426"/>
      <c r="L323" s="426"/>
      <c r="M323" s="426"/>
      <c r="N323" s="426"/>
      <c r="O323" s="426"/>
      <c r="P323" s="426"/>
      <c r="Q323" s="426"/>
      <c r="R323" s="426"/>
      <c r="S323" s="426"/>
      <c r="T323" s="426"/>
      <c r="U323" s="426"/>
      <c r="V323" s="427"/>
      <c r="W323" s="323"/>
    </row>
    <row r="324" spans="1:23" ht="8.1" customHeight="1" x14ac:dyDescent="0.2">
      <c r="A324" s="305"/>
      <c r="B324" s="298"/>
      <c r="C324" s="298"/>
      <c r="D324" s="298"/>
      <c r="E324" s="298"/>
      <c r="F324" s="298"/>
      <c r="G324" s="298"/>
      <c r="H324" s="298"/>
      <c r="I324" s="298"/>
      <c r="J324" s="298"/>
      <c r="K324" s="298"/>
      <c r="L324" s="298"/>
      <c r="M324" s="298"/>
      <c r="N324" s="298"/>
      <c r="O324" s="298"/>
      <c r="P324" s="298"/>
      <c r="Q324" s="298"/>
      <c r="R324" s="298"/>
      <c r="S324" s="298"/>
      <c r="T324" s="298"/>
      <c r="U324" s="298"/>
      <c r="V324" s="298"/>
      <c r="W324" s="336"/>
    </row>
  </sheetData>
  <sheetProtection sheet="1" objects="1" scenarios="1"/>
  <mergeCells count="149">
    <mergeCell ref="A1:F2"/>
    <mergeCell ref="G1:M2"/>
    <mergeCell ref="N1:W1"/>
    <mergeCell ref="N2:P2"/>
    <mergeCell ref="Q2:T2"/>
    <mergeCell ref="V2:W2"/>
    <mergeCell ref="A12:W12"/>
    <mergeCell ref="C15:J15"/>
    <mergeCell ref="C17:J17"/>
    <mergeCell ref="S19:V19"/>
    <mergeCell ref="C20:J20"/>
    <mergeCell ref="C22:J22"/>
    <mergeCell ref="N22:Q22"/>
    <mergeCell ref="A3:W3"/>
    <mergeCell ref="A4:W4"/>
    <mergeCell ref="C8:J8"/>
    <mergeCell ref="O8:P8"/>
    <mergeCell ref="R8:U8"/>
    <mergeCell ref="C10:J10"/>
    <mergeCell ref="C33:D33"/>
    <mergeCell ref="N35:Q35"/>
    <mergeCell ref="A37:W37"/>
    <mergeCell ref="A50:W50"/>
    <mergeCell ref="D55:F55"/>
    <mergeCell ref="O55:Q55"/>
    <mergeCell ref="C24:J24"/>
    <mergeCell ref="S24:V24"/>
    <mergeCell ref="N25:V26"/>
    <mergeCell ref="N27:Q27"/>
    <mergeCell ref="C28:J28"/>
    <mergeCell ref="C30:J30"/>
    <mergeCell ref="N30:Q30"/>
    <mergeCell ref="D74:F74"/>
    <mergeCell ref="O74:Q74"/>
    <mergeCell ref="D78:F78"/>
    <mergeCell ref="O78:Q78"/>
    <mergeCell ref="D82:F82"/>
    <mergeCell ref="O82:Q82"/>
    <mergeCell ref="A57:W57"/>
    <mergeCell ref="A58:W58"/>
    <mergeCell ref="D66:F66"/>
    <mergeCell ref="O66:Q66"/>
    <mergeCell ref="D70:F70"/>
    <mergeCell ref="O70:Q70"/>
    <mergeCell ref="D98:F98"/>
    <mergeCell ref="O98:Q98"/>
    <mergeCell ref="D102:F102"/>
    <mergeCell ref="O102:Q102"/>
    <mergeCell ref="D106:F106"/>
    <mergeCell ref="O106:Q106"/>
    <mergeCell ref="D86:F86"/>
    <mergeCell ref="O86:Q86"/>
    <mergeCell ref="D90:F90"/>
    <mergeCell ref="O90:Q90"/>
    <mergeCell ref="D94:F94"/>
    <mergeCell ref="O94:Q94"/>
    <mergeCell ref="D122:F122"/>
    <mergeCell ref="O122:Q122"/>
    <mergeCell ref="A124:W124"/>
    <mergeCell ref="D129:F129"/>
    <mergeCell ref="O129:Q129"/>
    <mergeCell ref="A131:W131"/>
    <mergeCell ref="D110:F110"/>
    <mergeCell ref="O110:Q110"/>
    <mergeCell ref="D114:F114"/>
    <mergeCell ref="O114:Q114"/>
    <mergeCell ref="D118:F118"/>
    <mergeCell ref="O118:Q118"/>
    <mergeCell ref="A132:W132"/>
    <mergeCell ref="A133:W133"/>
    <mergeCell ref="A134:W134"/>
    <mergeCell ref="H136:I136"/>
    <mergeCell ref="O149:Q149"/>
    <mergeCell ref="O154:Q154"/>
    <mergeCell ref="D139:F139"/>
    <mergeCell ref="O139:Q139"/>
    <mergeCell ref="D144:F144"/>
    <mergeCell ref="O144:Q144"/>
    <mergeCell ref="A162:W162"/>
    <mergeCell ref="A163:W163"/>
    <mergeCell ref="A164:W164"/>
    <mergeCell ref="D169:F169"/>
    <mergeCell ref="O169:Q169"/>
    <mergeCell ref="D174:F174"/>
    <mergeCell ref="O174:Q174"/>
    <mergeCell ref="G141:H141"/>
    <mergeCell ref="H146:I146"/>
    <mergeCell ref="D147:F147"/>
    <mergeCell ref="D152:F152"/>
    <mergeCell ref="D160:F160"/>
    <mergeCell ref="O160:Q160"/>
    <mergeCell ref="C187:F187"/>
    <mergeCell ref="D188:F188"/>
    <mergeCell ref="C190:F190"/>
    <mergeCell ref="P190:Q190"/>
    <mergeCell ref="O194:Q194"/>
    <mergeCell ref="E197:F197"/>
    <mergeCell ref="D179:F179"/>
    <mergeCell ref="O179:Q179"/>
    <mergeCell ref="A181:W181"/>
    <mergeCell ref="A182:W182"/>
    <mergeCell ref="A183:W183"/>
    <mergeCell ref="A184:W184"/>
    <mergeCell ref="A212:W212"/>
    <mergeCell ref="A213:W213"/>
    <mergeCell ref="A214:W214"/>
    <mergeCell ref="D219:F219"/>
    <mergeCell ref="O219:Q219"/>
    <mergeCell ref="D222:F222"/>
    <mergeCell ref="O199:Q199"/>
    <mergeCell ref="D201:F201"/>
    <mergeCell ref="O204:Q204"/>
    <mergeCell ref="D206:F206"/>
    <mergeCell ref="D210:F210"/>
    <mergeCell ref="O210:Q210"/>
    <mergeCell ref="D265:F265"/>
    <mergeCell ref="P265:R265"/>
    <mergeCell ref="D269:F269"/>
    <mergeCell ref="O269:Q269"/>
    <mergeCell ref="D156:F156"/>
    <mergeCell ref="D249:F249"/>
    <mergeCell ref="O249:Q249"/>
    <mergeCell ref="D253:F253"/>
    <mergeCell ref="P255:R255"/>
    <mergeCell ref="D257:F257"/>
    <mergeCell ref="D261:F261"/>
    <mergeCell ref="P261:R261"/>
    <mergeCell ref="A234:W234"/>
    <mergeCell ref="A235:W235"/>
    <mergeCell ref="D241:F241"/>
    <mergeCell ref="O241:Q241"/>
    <mergeCell ref="D245:F245"/>
    <mergeCell ref="O245:Q245"/>
    <mergeCell ref="D224:F224"/>
    <mergeCell ref="O224:Q224"/>
    <mergeCell ref="A226:W226"/>
    <mergeCell ref="D231:F231"/>
    <mergeCell ref="O231:Q231"/>
    <mergeCell ref="A233:W233"/>
    <mergeCell ref="C298:V323"/>
    <mergeCell ref="A281:W281"/>
    <mergeCell ref="O286:Q286"/>
    <mergeCell ref="G288:I288"/>
    <mergeCell ref="A294:W294"/>
    <mergeCell ref="O273:Q273"/>
    <mergeCell ref="P277:R277"/>
    <mergeCell ref="A279:W279"/>
    <mergeCell ref="A280:I280"/>
    <mergeCell ref="K280:W280"/>
  </mergeCells>
  <phoneticPr fontId="2" type="noConversion"/>
  <printOptions horizontalCentered="1"/>
  <pageMargins left="0.43307086614173229" right="0.35433070866141736" top="0.39370078740157483" bottom="0.39370078740157483" header="0.27559055118110237" footer="0.27559055118110237"/>
  <pageSetup paperSize="9" orientation="portrait" r:id="rId1"/>
  <headerFooter alignWithMargins="0"/>
  <rowBreaks count="5" manualBreakCount="5">
    <brk id="56" max="16383" man="1"/>
    <brk id="123" max="16383" man="1"/>
    <brk id="180" max="16383" man="1"/>
    <brk id="232" max="16383" man="1"/>
    <brk id="29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47"/>
  <sheetViews>
    <sheetView tabSelected="1" workbookViewId="0">
      <pane xSplit="2" ySplit="4" topLeftCell="C5" activePane="bottomRight" state="frozen"/>
      <selection pane="topRight" activeCell="D1" sqref="D1"/>
      <selection pane="bottomLeft" activeCell="A5" sqref="A5"/>
      <selection pane="bottomRight" activeCell="A2" sqref="A2:A4"/>
    </sheetView>
  </sheetViews>
  <sheetFormatPr defaultColWidth="9.109375" defaultRowHeight="12" x14ac:dyDescent="0.25"/>
  <cols>
    <col min="1" max="1" width="25.88671875" style="98" customWidth="1"/>
    <col min="2" max="2" width="9.6640625" style="98" customWidth="1"/>
    <col min="3" max="14" width="8.5546875" style="13" customWidth="1"/>
    <col min="15" max="15" width="0.88671875" style="13" customWidth="1"/>
    <col min="16" max="16384" width="9.109375" style="13"/>
  </cols>
  <sheetData>
    <row r="1" spans="1:15" ht="6" customHeight="1" x14ac:dyDescent="0.25">
      <c r="A1" s="102"/>
      <c r="B1" s="99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25"/>
      <c r="O1" s="12"/>
    </row>
    <row r="2" spans="1:15" ht="12" customHeight="1" x14ac:dyDescent="0.25">
      <c r="A2" s="452" t="s">
        <v>52</v>
      </c>
      <c r="B2" s="182" t="s">
        <v>142</v>
      </c>
      <c r="C2" s="450">
        <f>Admin!B5</f>
        <v>40663</v>
      </c>
      <c r="D2" s="449">
        <f>Admin!B6</f>
        <v>40694</v>
      </c>
      <c r="E2" s="449">
        <f>Admin!B7</f>
        <v>40724</v>
      </c>
      <c r="F2" s="449">
        <f>Admin!B8</f>
        <v>40755</v>
      </c>
      <c r="G2" s="449">
        <f>Admin!B9</f>
        <v>40786</v>
      </c>
      <c r="H2" s="449">
        <f>Admin!B10</f>
        <v>40816</v>
      </c>
      <c r="I2" s="449">
        <f>Admin!B11</f>
        <v>40847</v>
      </c>
      <c r="J2" s="449">
        <f>Admin!B12</f>
        <v>40877</v>
      </c>
      <c r="K2" s="449">
        <f>Admin!B13</f>
        <v>40908</v>
      </c>
      <c r="L2" s="449">
        <f>Admin!B14</f>
        <v>40939</v>
      </c>
      <c r="M2" s="449">
        <f>Admin!B15</f>
        <v>40967</v>
      </c>
      <c r="N2" s="449">
        <f>Admin!B16</f>
        <v>40999</v>
      </c>
      <c r="O2" s="26"/>
    </row>
    <row r="3" spans="1:15" ht="12" customHeight="1" x14ac:dyDescent="0.25">
      <c r="A3" s="453"/>
      <c r="B3" s="183">
        <f>Admin!B$17</f>
        <v>41004</v>
      </c>
      <c r="C3" s="451"/>
      <c r="D3" s="449"/>
      <c r="E3" s="449"/>
      <c r="F3" s="449"/>
      <c r="G3" s="449"/>
      <c r="H3" s="449"/>
      <c r="I3" s="449"/>
      <c r="J3" s="449"/>
      <c r="K3" s="449"/>
      <c r="L3" s="449"/>
      <c r="M3" s="449"/>
      <c r="N3" s="449"/>
      <c r="O3" s="26"/>
    </row>
    <row r="4" spans="1:15" x14ac:dyDescent="0.25">
      <c r="A4" s="453"/>
      <c r="B4" s="87" t="s">
        <v>53</v>
      </c>
      <c r="C4" s="87" t="s">
        <v>53</v>
      </c>
      <c r="D4" s="87" t="s">
        <v>53</v>
      </c>
      <c r="E4" s="87" t="s">
        <v>53</v>
      </c>
      <c r="F4" s="87" t="s">
        <v>53</v>
      </c>
      <c r="G4" s="87" t="s">
        <v>53</v>
      </c>
      <c r="H4" s="87" t="s">
        <v>53</v>
      </c>
      <c r="I4" s="87" t="s">
        <v>53</v>
      </c>
      <c r="J4" s="87" t="s">
        <v>53</v>
      </c>
      <c r="K4" s="87" t="s">
        <v>53</v>
      </c>
      <c r="L4" s="87" t="s">
        <v>53</v>
      </c>
      <c r="M4" s="103" t="s">
        <v>53</v>
      </c>
      <c r="N4" s="87" t="s">
        <v>53</v>
      </c>
      <c r="O4" s="26"/>
    </row>
    <row r="5" spans="1:15" x14ac:dyDescent="0.25">
      <c r="A5" s="88" t="s">
        <v>54</v>
      </c>
      <c r="B5" s="89">
        <f>SUM(C5:N5)</f>
        <v>0</v>
      </c>
      <c r="C5" s="84">
        <f>[2]Apr11!$P$1</f>
        <v>0</v>
      </c>
      <c r="D5" s="84">
        <f>[2]May11!$P$1</f>
        <v>0</v>
      </c>
      <c r="E5" s="84">
        <f>[2]Jun11!$P$1</f>
        <v>0</v>
      </c>
      <c r="F5" s="84">
        <f>[2]Jul11!$P$1</f>
        <v>0</v>
      </c>
      <c r="G5" s="84">
        <f>[2]Aug11!$P$1</f>
        <v>0</v>
      </c>
      <c r="H5" s="84">
        <f>[2]Sep11!$P$1</f>
        <v>0</v>
      </c>
      <c r="I5" s="84">
        <f>[2]Oct11!$P$1</f>
        <v>0</v>
      </c>
      <c r="J5" s="84">
        <f>[2]Nov11!$P$1</f>
        <v>0</v>
      </c>
      <c r="K5" s="84">
        <f>[2]Dec11!$P$1</f>
        <v>0</v>
      </c>
      <c r="L5" s="84">
        <f>[2]Jan12!$P$1</f>
        <v>0</v>
      </c>
      <c r="M5" s="84">
        <f>[2]Feb12!$P$1</f>
        <v>0</v>
      </c>
      <c r="N5" s="84">
        <f>[2]Mar12!$P$1</f>
        <v>0</v>
      </c>
      <c r="O5" s="26"/>
    </row>
    <row r="6" spans="1:15" x14ac:dyDescent="0.25">
      <c r="A6" s="88" t="s">
        <v>55</v>
      </c>
      <c r="B6" s="89">
        <f>SUM(C6:N6)</f>
        <v>0</v>
      </c>
      <c r="C6" s="84">
        <f>[2]Apr11!$Q$1</f>
        <v>0</v>
      </c>
      <c r="D6" s="84">
        <f>[2]May11!$Q$1</f>
        <v>0</v>
      </c>
      <c r="E6" s="84">
        <f>[2]Jun11!$Q$1</f>
        <v>0</v>
      </c>
      <c r="F6" s="84">
        <f>[2]Jul11!$Q$1</f>
        <v>0</v>
      </c>
      <c r="G6" s="84">
        <f>[2]Aug11!$Q$1</f>
        <v>0</v>
      </c>
      <c r="H6" s="84">
        <f>[2]Sep11!$Q$1</f>
        <v>0</v>
      </c>
      <c r="I6" s="84">
        <f>[2]Oct11!$Q$1</f>
        <v>0</v>
      </c>
      <c r="J6" s="84">
        <f>[2]Nov11!$Q$1</f>
        <v>0</v>
      </c>
      <c r="K6" s="84">
        <f>[2]Dec11!$Q$1</f>
        <v>0</v>
      </c>
      <c r="L6" s="84">
        <f>[2]Jan12!$Q$1</f>
        <v>0</v>
      </c>
      <c r="M6" s="84">
        <f>[2]Feb12!$Q$1</f>
        <v>0</v>
      </c>
      <c r="N6" s="84">
        <f>[2]Mar12!$Q$1</f>
        <v>0</v>
      </c>
      <c r="O6" s="26"/>
    </row>
    <row r="7" spans="1:15" x14ac:dyDescent="0.25">
      <c r="A7" s="88" t="s">
        <v>56</v>
      </c>
      <c r="B7" s="89">
        <f>SUM(C7:N7)</f>
        <v>0</v>
      </c>
      <c r="C7" s="84">
        <f>[2]Apr11!$R$1</f>
        <v>0</v>
      </c>
      <c r="D7" s="84">
        <f>[2]May11!$R$1</f>
        <v>0</v>
      </c>
      <c r="E7" s="84">
        <f>[2]Jun11!$R$1</f>
        <v>0</v>
      </c>
      <c r="F7" s="84">
        <f>[2]Jul11!$R$1</f>
        <v>0</v>
      </c>
      <c r="G7" s="84">
        <f>[2]Aug11!$R$1</f>
        <v>0</v>
      </c>
      <c r="H7" s="84">
        <f>[2]Sep11!$R$1</f>
        <v>0</v>
      </c>
      <c r="I7" s="84">
        <f>[2]Oct11!$R$1</f>
        <v>0</v>
      </c>
      <c r="J7" s="84">
        <f>[2]Nov11!$R$1</f>
        <v>0</v>
      </c>
      <c r="K7" s="84">
        <f>[2]Dec11!$R$1</f>
        <v>0</v>
      </c>
      <c r="L7" s="84">
        <f>[2]Jan12!$R$1</f>
        <v>0</v>
      </c>
      <c r="M7" s="84">
        <f>[2]Feb12!$R$1</f>
        <v>0</v>
      </c>
      <c r="N7" s="84">
        <f>[2]Mar12!$R$1</f>
        <v>0</v>
      </c>
      <c r="O7" s="26"/>
    </row>
    <row r="8" spans="1:15" x14ac:dyDescent="0.25">
      <c r="A8" s="88" t="s">
        <v>57</v>
      </c>
      <c r="B8" s="89">
        <f>SUM(C8:N8)</f>
        <v>0</v>
      </c>
      <c r="C8" s="84">
        <f>[2]Apr11!$S$1</f>
        <v>0</v>
      </c>
      <c r="D8" s="84">
        <f>[2]May11!$S$1</f>
        <v>0</v>
      </c>
      <c r="E8" s="84">
        <f>[2]Jun11!$S$1</f>
        <v>0</v>
      </c>
      <c r="F8" s="84">
        <f>[2]Jul11!$S$1</f>
        <v>0</v>
      </c>
      <c r="G8" s="84">
        <f>[2]Aug11!$S$1</f>
        <v>0</v>
      </c>
      <c r="H8" s="84">
        <f>[2]Sep11!$S$1</f>
        <v>0</v>
      </c>
      <c r="I8" s="84">
        <f>[2]Oct11!$S$1</f>
        <v>0</v>
      </c>
      <c r="J8" s="84">
        <f>[2]Nov11!$S$1</f>
        <v>0</v>
      </c>
      <c r="K8" s="84">
        <f>[2]Dec11!$S$1</f>
        <v>0</v>
      </c>
      <c r="L8" s="84">
        <f>[2]Jan12!$S$1</f>
        <v>0</v>
      </c>
      <c r="M8" s="84">
        <f>[2]Feb12!$S$1</f>
        <v>0</v>
      </c>
      <c r="N8" s="84">
        <f>[2]Mar12!$S$1</f>
        <v>0</v>
      </c>
      <c r="O8" s="26"/>
    </row>
    <row r="9" spans="1:15" s="92" customFormat="1" x14ac:dyDescent="0.25">
      <c r="A9" s="90" t="s">
        <v>1</v>
      </c>
      <c r="B9" s="89">
        <f t="shared" ref="B9:N9" si="0">SUM(B5:B8)</f>
        <v>0</v>
      </c>
      <c r="C9" s="89">
        <f t="shared" si="0"/>
        <v>0</v>
      </c>
      <c r="D9" s="89">
        <f t="shared" si="0"/>
        <v>0</v>
      </c>
      <c r="E9" s="89">
        <f t="shared" si="0"/>
        <v>0</v>
      </c>
      <c r="F9" s="89">
        <f t="shared" si="0"/>
        <v>0</v>
      </c>
      <c r="G9" s="89">
        <f t="shared" si="0"/>
        <v>0</v>
      </c>
      <c r="H9" s="89">
        <f t="shared" si="0"/>
        <v>0</v>
      </c>
      <c r="I9" s="89">
        <f t="shared" si="0"/>
        <v>0</v>
      </c>
      <c r="J9" s="89">
        <f t="shared" si="0"/>
        <v>0</v>
      </c>
      <c r="K9" s="89">
        <f t="shared" si="0"/>
        <v>0</v>
      </c>
      <c r="L9" s="89">
        <f t="shared" si="0"/>
        <v>0</v>
      </c>
      <c r="M9" s="89">
        <f t="shared" si="0"/>
        <v>0</v>
      </c>
      <c r="N9" s="89">
        <f t="shared" si="0"/>
        <v>0</v>
      </c>
      <c r="O9" s="91"/>
    </row>
    <row r="10" spans="1:15" s="131" customFormat="1" ht="6" customHeight="1" x14ac:dyDescent="0.25">
      <c r="A10" s="90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91"/>
    </row>
    <row r="11" spans="1:15" x14ac:dyDescent="0.25">
      <c r="A11" s="88" t="s">
        <v>58</v>
      </c>
      <c r="B11" s="89">
        <f>SUM(C11:N11)</f>
        <v>0</v>
      </c>
      <c r="C11" s="84">
        <f>[2]Apr11!$T$1</f>
        <v>0</v>
      </c>
      <c r="D11" s="84">
        <f>[2]May11!$T$1</f>
        <v>0</v>
      </c>
      <c r="E11" s="84">
        <f>[2]Jun11!$T$1</f>
        <v>0</v>
      </c>
      <c r="F11" s="84">
        <f>[2]Jul11!$T$1</f>
        <v>0</v>
      </c>
      <c r="G11" s="84">
        <f>[2]Aug11!$T$1</f>
        <v>0</v>
      </c>
      <c r="H11" s="84">
        <f>[2]Sep11!$T$1</f>
        <v>0</v>
      </c>
      <c r="I11" s="84">
        <f>[2]Oct11!$T$1</f>
        <v>0</v>
      </c>
      <c r="J11" s="84">
        <f>[2]Nov11!$T$1</f>
        <v>0</v>
      </c>
      <c r="K11" s="84">
        <f>[2]Dec11!$T$1</f>
        <v>0</v>
      </c>
      <c r="L11" s="84">
        <f>[2]Jan12!$T$1</f>
        <v>0</v>
      </c>
      <c r="M11" s="84">
        <f>[2]Feb12!$T$1</f>
        <v>0</v>
      </c>
      <c r="N11" s="84">
        <f>[2]Mar12!$T$1</f>
        <v>0</v>
      </c>
      <c r="O11" s="26"/>
    </row>
    <row r="12" spans="1:15" s="132" customFormat="1" ht="6" customHeight="1" x14ac:dyDescent="0.25">
      <c r="A12" s="88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26"/>
    </row>
    <row r="13" spans="1:15" s="92" customFormat="1" ht="10.5" customHeight="1" x14ac:dyDescent="0.25">
      <c r="A13" s="93" t="s">
        <v>82</v>
      </c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91"/>
    </row>
    <row r="14" spans="1:15" x14ac:dyDescent="0.25">
      <c r="A14" s="88" t="s">
        <v>81</v>
      </c>
      <c r="B14" s="89">
        <f>SUM(C14:N14)</f>
        <v>0</v>
      </c>
      <c r="C14" s="84">
        <f>[3]Apr11!$P$1+StockControl!AB6-StockControl!AB8</f>
        <v>0</v>
      </c>
      <c r="D14" s="84">
        <f>[3]May11!$P$1+StockControl!AB8-StockControl!AB10</f>
        <v>0</v>
      </c>
      <c r="E14" s="84">
        <f>[3]Jun11!$P$1+StockControl!AB10-StockControl!AB12</f>
        <v>0</v>
      </c>
      <c r="F14" s="84">
        <f>[3]Jul11!$P$1+StockControl!AB12-StockControl!AB14</f>
        <v>0</v>
      </c>
      <c r="G14" s="84">
        <f>[3]Aug11!$P$1+StockControl!AB14-StockControl!AB16</f>
        <v>0</v>
      </c>
      <c r="H14" s="84">
        <f>[3]Sep11!$P$1+StockControl!AB16-StockControl!AB18</f>
        <v>0</v>
      </c>
      <c r="I14" s="84">
        <f>[3]Oct11!$P$1+StockControl!AB18-StockControl!AB20</f>
        <v>0</v>
      </c>
      <c r="J14" s="84">
        <f>[3]Nov11!$P$1+StockControl!AB20-StockControl!AB22</f>
        <v>0</v>
      </c>
      <c r="K14" s="84">
        <f>[3]Dec11!$P$1+StockControl!AB22-StockControl!AB24</f>
        <v>0</v>
      </c>
      <c r="L14" s="84">
        <f>[3]Jan12!$P$1+StockControl!AB24-StockControl!AB26</f>
        <v>0</v>
      </c>
      <c r="M14" s="84">
        <f>[3]Feb12!$P$1+StockControl!AB26-StockControl!AB28</f>
        <v>0</v>
      </c>
      <c r="N14" s="84">
        <f>[3]Mar12!$P$1+StockControl!AB28-StockControl!AB30</f>
        <v>0</v>
      </c>
      <c r="O14" s="26"/>
    </row>
    <row r="15" spans="1:15" x14ac:dyDescent="0.25">
      <c r="A15" s="88" t="s">
        <v>60</v>
      </c>
      <c r="B15" s="89">
        <f>SUM(C15:N15)</f>
        <v>0</v>
      </c>
      <c r="C15" s="84">
        <f>[3]Apr11!$Q$1</f>
        <v>0</v>
      </c>
      <c r="D15" s="84">
        <f>[3]May11!$Q$1</f>
        <v>0</v>
      </c>
      <c r="E15" s="84">
        <f>[3]Jun11!$Q$1</f>
        <v>0</v>
      </c>
      <c r="F15" s="84">
        <f>[3]Jul11!$Q$1</f>
        <v>0</v>
      </c>
      <c r="G15" s="84">
        <f>[3]Aug11!$Q$1</f>
        <v>0</v>
      </c>
      <c r="H15" s="84">
        <f>[3]Sep11!$Q$1</f>
        <v>0</v>
      </c>
      <c r="I15" s="84">
        <f>[3]Oct11!$Q$1</f>
        <v>0</v>
      </c>
      <c r="J15" s="84">
        <f>[3]Nov11!$Q$1</f>
        <v>0</v>
      </c>
      <c r="K15" s="84">
        <f>[3]Dec11!$Q$1</f>
        <v>0</v>
      </c>
      <c r="L15" s="84">
        <f>[3]Jan12!$Q$1</f>
        <v>0</v>
      </c>
      <c r="M15" s="84">
        <f>[3]Feb12!$Q$1</f>
        <v>0</v>
      </c>
      <c r="N15" s="84">
        <f>[3]Mar12!$Q$1</f>
        <v>0</v>
      </c>
      <c r="O15" s="26"/>
    </row>
    <row r="16" spans="1:15" x14ac:dyDescent="0.25">
      <c r="A16" s="88" t="s">
        <v>61</v>
      </c>
      <c r="B16" s="89">
        <f>SUM(C16:N16)</f>
        <v>0</v>
      </c>
      <c r="C16" s="84">
        <f>[3]Apr11!$R$1</f>
        <v>0</v>
      </c>
      <c r="D16" s="84">
        <f>[3]May11!$R$1</f>
        <v>0</v>
      </c>
      <c r="E16" s="84">
        <f>[3]Jun11!$R$1</f>
        <v>0</v>
      </c>
      <c r="F16" s="84">
        <f>[3]Jul11!$R$1</f>
        <v>0</v>
      </c>
      <c r="G16" s="84">
        <f>[3]Aug11!$R$1</f>
        <v>0</v>
      </c>
      <c r="H16" s="84">
        <f>[3]Sep11!$R$1</f>
        <v>0</v>
      </c>
      <c r="I16" s="84">
        <f>[3]Oct11!$R$1</f>
        <v>0</v>
      </c>
      <c r="J16" s="84">
        <f>[3]Nov11!$R$1</f>
        <v>0</v>
      </c>
      <c r="K16" s="84">
        <f>[3]Dec11!$R$1</f>
        <v>0</v>
      </c>
      <c r="L16" s="84">
        <f>[3]Jan12!$R$1</f>
        <v>0</v>
      </c>
      <c r="M16" s="84">
        <f>[3]Feb12!$R$1</f>
        <v>0</v>
      </c>
      <c r="N16" s="84">
        <f>[3]Mar12!$R$1</f>
        <v>0</v>
      </c>
      <c r="O16" s="26"/>
    </row>
    <row r="17" spans="1:15" s="92" customFormat="1" x14ac:dyDescent="0.25">
      <c r="A17" s="90" t="s">
        <v>59</v>
      </c>
      <c r="B17" s="89">
        <f t="shared" ref="B17:N17" si="1">SUM(B14:B16)</f>
        <v>0</v>
      </c>
      <c r="C17" s="89">
        <f t="shared" si="1"/>
        <v>0</v>
      </c>
      <c r="D17" s="89">
        <f t="shared" si="1"/>
        <v>0</v>
      </c>
      <c r="E17" s="89">
        <f t="shared" si="1"/>
        <v>0</v>
      </c>
      <c r="F17" s="89">
        <f t="shared" si="1"/>
        <v>0</v>
      </c>
      <c r="G17" s="89">
        <f t="shared" si="1"/>
        <v>0</v>
      </c>
      <c r="H17" s="89">
        <f t="shared" si="1"/>
        <v>0</v>
      </c>
      <c r="I17" s="89">
        <f t="shared" si="1"/>
        <v>0</v>
      </c>
      <c r="J17" s="89">
        <f t="shared" si="1"/>
        <v>0</v>
      </c>
      <c r="K17" s="89">
        <f t="shared" si="1"/>
        <v>0</v>
      </c>
      <c r="L17" s="89">
        <f t="shared" si="1"/>
        <v>0</v>
      </c>
      <c r="M17" s="89">
        <f t="shared" si="1"/>
        <v>0</v>
      </c>
      <c r="N17" s="89">
        <f t="shared" si="1"/>
        <v>0</v>
      </c>
      <c r="O17" s="91"/>
    </row>
    <row r="18" spans="1:15" s="92" customFormat="1" ht="7.5" customHeight="1" x14ac:dyDescent="0.25">
      <c r="A18" s="90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91"/>
    </row>
    <row r="19" spans="1:15" s="92" customFormat="1" x14ac:dyDescent="0.25">
      <c r="A19" s="90" t="s">
        <v>2</v>
      </c>
      <c r="B19" s="89">
        <f>B9+B11-B17</f>
        <v>0</v>
      </c>
      <c r="C19" s="89">
        <f>C9+C11-C17</f>
        <v>0</v>
      </c>
      <c r="D19" s="89">
        <f t="shared" ref="D19:N19" si="2">D9+D11-D17</f>
        <v>0</v>
      </c>
      <c r="E19" s="89">
        <f t="shared" si="2"/>
        <v>0</v>
      </c>
      <c r="F19" s="89">
        <f t="shared" si="2"/>
        <v>0</v>
      </c>
      <c r="G19" s="89">
        <f t="shared" si="2"/>
        <v>0</v>
      </c>
      <c r="H19" s="89">
        <f t="shared" si="2"/>
        <v>0</v>
      </c>
      <c r="I19" s="89">
        <f t="shared" si="2"/>
        <v>0</v>
      </c>
      <c r="J19" s="89">
        <f t="shared" si="2"/>
        <v>0</v>
      </c>
      <c r="K19" s="89">
        <f t="shared" si="2"/>
        <v>0</v>
      </c>
      <c r="L19" s="89">
        <f t="shared" si="2"/>
        <v>0</v>
      </c>
      <c r="M19" s="89">
        <f t="shared" si="2"/>
        <v>0</v>
      </c>
      <c r="N19" s="89">
        <f t="shared" si="2"/>
        <v>0</v>
      </c>
      <c r="O19" s="91"/>
    </row>
    <row r="20" spans="1:15" s="92" customFormat="1" ht="10.5" customHeight="1" x14ac:dyDescent="0.25">
      <c r="A20" s="93" t="s">
        <v>62</v>
      </c>
      <c r="B20" s="57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1"/>
    </row>
    <row r="21" spans="1:15" x14ac:dyDescent="0.25">
      <c r="A21" s="88" t="s">
        <v>63</v>
      </c>
      <c r="B21" s="89">
        <f t="shared" ref="B21:B34" si="3">SUM(C21:N21)</f>
        <v>0</v>
      </c>
      <c r="C21" s="84">
        <f>[3]Apr11!$S$1+Wagesinterface!C4+Wagesinterface!H4-Wagesinterface!I4</f>
        <v>0</v>
      </c>
      <c r="D21" s="84">
        <f>[3]May11!$S$1+Wagesinterface!C5+Wagesinterface!H5-Wagesinterface!I5</f>
        <v>0</v>
      </c>
      <c r="E21" s="84">
        <f>[3]Jun11!$S$1+Wagesinterface!C6+Wagesinterface!H6-Wagesinterface!I6</f>
        <v>0</v>
      </c>
      <c r="F21" s="84">
        <f>[3]Jul11!$S$1+Wagesinterface!C7+Wagesinterface!H7-Wagesinterface!I7</f>
        <v>0</v>
      </c>
      <c r="G21" s="84">
        <f>[3]Aug11!$S$1+Wagesinterface!C8+Wagesinterface!H8-Wagesinterface!I8</f>
        <v>0</v>
      </c>
      <c r="H21" s="84">
        <f>[3]Sep11!$S$1+Wagesinterface!C9+Wagesinterface!H9-Wagesinterface!I9</f>
        <v>0</v>
      </c>
      <c r="I21" s="84">
        <f>[3]Oct11!$S$1+Wagesinterface!C10+Wagesinterface!H10-Wagesinterface!I10</f>
        <v>0</v>
      </c>
      <c r="J21" s="84">
        <f>[3]Nov11!$S$1+Wagesinterface!C11+Wagesinterface!H11-Wagesinterface!I11</f>
        <v>0</v>
      </c>
      <c r="K21" s="84">
        <f>[3]Dec11!$S$1+Wagesinterface!C12+Wagesinterface!H12-Wagesinterface!I12</f>
        <v>0</v>
      </c>
      <c r="L21" s="84">
        <f>[3]Jan12!$S$1+Wagesinterface!C13+Wagesinterface!H13-Wagesinterface!I13</f>
        <v>0</v>
      </c>
      <c r="M21" s="84">
        <f>[3]Feb12!$S$1+Wagesinterface!C14+Wagesinterface!H14-Wagesinterface!I14</f>
        <v>0</v>
      </c>
      <c r="N21" s="84">
        <f>[3]Mar12!$S$1+Wagesinterface!C15+Wagesinterface!H15-Wagesinterface!I15</f>
        <v>0</v>
      </c>
      <c r="O21" s="26"/>
    </row>
    <row r="22" spans="1:15" x14ac:dyDescent="0.25">
      <c r="A22" s="95" t="s">
        <v>72</v>
      </c>
      <c r="B22" s="89">
        <f t="shared" si="3"/>
        <v>0</v>
      </c>
      <c r="C22" s="84">
        <f>[3]Apr11!$T$1</f>
        <v>0</v>
      </c>
      <c r="D22" s="84">
        <f>[3]May11!$T$1</f>
        <v>0</v>
      </c>
      <c r="E22" s="84">
        <f>[3]Jun11!$T$1</f>
        <v>0</v>
      </c>
      <c r="F22" s="84">
        <f>[3]Jul11!$T$1</f>
        <v>0</v>
      </c>
      <c r="G22" s="84">
        <f>[3]Aug11!$T$1</f>
        <v>0</v>
      </c>
      <c r="H22" s="84">
        <f>[3]Sep11!$T$1</f>
        <v>0</v>
      </c>
      <c r="I22" s="84">
        <f>[3]Oct11!$T$1</f>
        <v>0</v>
      </c>
      <c r="J22" s="84">
        <f>[3]Nov11!$T$1</f>
        <v>0</v>
      </c>
      <c r="K22" s="84">
        <f>[3]Dec11!$T$1</f>
        <v>0</v>
      </c>
      <c r="L22" s="84">
        <f>[3]Jan12!$T$1</f>
        <v>0</v>
      </c>
      <c r="M22" s="84">
        <f>[3]Feb12!$T$1</f>
        <v>0</v>
      </c>
      <c r="N22" s="84">
        <f>[3]Mar12!$T$1</f>
        <v>0</v>
      </c>
      <c r="O22" s="26"/>
    </row>
    <row r="23" spans="1:15" x14ac:dyDescent="0.25">
      <c r="A23" s="95" t="s">
        <v>64</v>
      </c>
      <c r="B23" s="89">
        <f t="shared" si="3"/>
        <v>0</v>
      </c>
      <c r="C23" s="84">
        <f>[3]Apr11!$U$1</f>
        <v>0</v>
      </c>
      <c r="D23" s="84">
        <f>[3]May11!$U$1</f>
        <v>0</v>
      </c>
      <c r="E23" s="84">
        <f>[3]Jun11!$U$1</f>
        <v>0</v>
      </c>
      <c r="F23" s="84">
        <f>[3]Jul11!$U$1</f>
        <v>0</v>
      </c>
      <c r="G23" s="84">
        <f>[3]Aug11!$U$1</f>
        <v>0</v>
      </c>
      <c r="H23" s="84">
        <f>[3]Sep11!$U$1</f>
        <v>0</v>
      </c>
      <c r="I23" s="84">
        <f>[3]Oct11!$U$1</f>
        <v>0</v>
      </c>
      <c r="J23" s="84">
        <f>[3]Nov11!$U$1</f>
        <v>0</v>
      </c>
      <c r="K23" s="84">
        <f>[3]Dec11!$U$1</f>
        <v>0</v>
      </c>
      <c r="L23" s="84">
        <f>[3]Jan12!$U$1</f>
        <v>0</v>
      </c>
      <c r="M23" s="84">
        <f>[3]Feb12!$U$1</f>
        <v>0</v>
      </c>
      <c r="N23" s="84">
        <f>[3]Mar12!$U$1</f>
        <v>0</v>
      </c>
      <c r="O23" s="26"/>
    </row>
    <row r="24" spans="1:15" x14ac:dyDescent="0.25">
      <c r="A24" s="95" t="s">
        <v>73</v>
      </c>
      <c r="B24" s="89">
        <f t="shared" si="3"/>
        <v>0</v>
      </c>
      <c r="C24" s="84">
        <f>[3]Apr11!$V$1</f>
        <v>0</v>
      </c>
      <c r="D24" s="84">
        <f>[3]May11!$V$1</f>
        <v>0</v>
      </c>
      <c r="E24" s="84">
        <f>[3]Jun11!$V$1</f>
        <v>0</v>
      </c>
      <c r="F24" s="84">
        <f>[3]Jul11!$V$1</f>
        <v>0</v>
      </c>
      <c r="G24" s="84">
        <f>[3]Aug11!$V$1</f>
        <v>0</v>
      </c>
      <c r="H24" s="84">
        <f>[3]Sep11!$V$1</f>
        <v>0</v>
      </c>
      <c r="I24" s="84">
        <f>[3]Oct11!$V$1</f>
        <v>0</v>
      </c>
      <c r="J24" s="84">
        <f>[3]Nov11!$V$1</f>
        <v>0</v>
      </c>
      <c r="K24" s="84">
        <f>[3]Dec11!$V$1</f>
        <v>0</v>
      </c>
      <c r="L24" s="84">
        <f>[3]Jan12!$V$1</f>
        <v>0</v>
      </c>
      <c r="M24" s="84">
        <f>[3]Feb12!$V$1</f>
        <v>0</v>
      </c>
      <c r="N24" s="84">
        <f>[3]Mar12!$V$1</f>
        <v>0</v>
      </c>
      <c r="O24" s="26"/>
    </row>
    <row r="25" spans="1:15" x14ac:dyDescent="0.25">
      <c r="A25" s="95" t="s">
        <v>74</v>
      </c>
      <c r="B25" s="89">
        <f t="shared" si="3"/>
        <v>0</v>
      </c>
      <c r="C25" s="84">
        <f>[3]Apr11!$W$1</f>
        <v>0</v>
      </c>
      <c r="D25" s="84">
        <f>[3]May11!$W$1</f>
        <v>0</v>
      </c>
      <c r="E25" s="84">
        <f>[3]Jun11!$W$1</f>
        <v>0</v>
      </c>
      <c r="F25" s="84">
        <f>[3]Jul11!$W$1</f>
        <v>0</v>
      </c>
      <c r="G25" s="84">
        <f>[3]Aug11!$W$1</f>
        <v>0</v>
      </c>
      <c r="H25" s="84">
        <f>[3]Sep11!$W$1</f>
        <v>0</v>
      </c>
      <c r="I25" s="84">
        <f>[3]Oct11!$W$1</f>
        <v>0</v>
      </c>
      <c r="J25" s="84">
        <f>[3]Nov11!$W$1</f>
        <v>0</v>
      </c>
      <c r="K25" s="84">
        <f>[3]Dec11!$W$1</f>
        <v>0</v>
      </c>
      <c r="L25" s="84">
        <f>[3]Jan12!$W$1</f>
        <v>0</v>
      </c>
      <c r="M25" s="84">
        <f>[3]Feb12!$W$1</f>
        <v>0</v>
      </c>
      <c r="N25" s="84">
        <f>[3]Mar12!$W$1</f>
        <v>0</v>
      </c>
      <c r="O25" s="26"/>
    </row>
    <row r="26" spans="1:15" x14ac:dyDescent="0.25">
      <c r="A26" s="95" t="s">
        <v>75</v>
      </c>
      <c r="B26" s="89">
        <f t="shared" si="3"/>
        <v>0</v>
      </c>
      <c r="C26" s="84">
        <f>[3]Apr11!$X$1</f>
        <v>0</v>
      </c>
      <c r="D26" s="84">
        <f>[3]May11!$X$1</f>
        <v>0</v>
      </c>
      <c r="E26" s="84">
        <f>[3]Jun11!$X$1</f>
        <v>0</v>
      </c>
      <c r="F26" s="84">
        <f>[3]Jul11!$X$1</f>
        <v>0</v>
      </c>
      <c r="G26" s="84">
        <f>[3]Aug11!$X$1</f>
        <v>0</v>
      </c>
      <c r="H26" s="84">
        <f>[3]Sep11!$X$1</f>
        <v>0</v>
      </c>
      <c r="I26" s="84">
        <f>[3]Oct11!$X$1</f>
        <v>0</v>
      </c>
      <c r="J26" s="84">
        <f>[3]Nov11!$X$1</f>
        <v>0</v>
      </c>
      <c r="K26" s="84">
        <f>[3]Dec11!$X$1</f>
        <v>0</v>
      </c>
      <c r="L26" s="84">
        <f>[3]Jan12!$X$1</f>
        <v>0</v>
      </c>
      <c r="M26" s="84">
        <f>[3]Feb12!$X$1</f>
        <v>0</v>
      </c>
      <c r="N26" s="84">
        <f>[3]Mar12!$X$1</f>
        <v>0</v>
      </c>
      <c r="O26" s="26"/>
    </row>
    <row r="27" spans="1:15" x14ac:dyDescent="0.25">
      <c r="A27" s="95" t="s">
        <v>65</v>
      </c>
      <c r="B27" s="89">
        <f t="shared" si="3"/>
        <v>0</v>
      </c>
      <c r="C27" s="84">
        <f>[3]Apr11!$Y$1</f>
        <v>0</v>
      </c>
      <c r="D27" s="84">
        <f>[3]May11!$Y$1</f>
        <v>0</v>
      </c>
      <c r="E27" s="84">
        <f>[3]Jun11!$Y$1</f>
        <v>0</v>
      </c>
      <c r="F27" s="84">
        <f>[3]Jul11!$Y$1</f>
        <v>0</v>
      </c>
      <c r="G27" s="84">
        <f>[3]Aug11!$Y$1</f>
        <v>0</v>
      </c>
      <c r="H27" s="84">
        <f>[3]Sep11!$Y$1</f>
        <v>0</v>
      </c>
      <c r="I27" s="84">
        <f>[3]Oct11!$Y$1</f>
        <v>0</v>
      </c>
      <c r="J27" s="84">
        <f>[3]Nov11!$Y$1</f>
        <v>0</v>
      </c>
      <c r="K27" s="84">
        <f>[3]Dec11!$Y$1</f>
        <v>0</v>
      </c>
      <c r="L27" s="84">
        <f>[3]Jan12!$Y$1</f>
        <v>0</v>
      </c>
      <c r="M27" s="84">
        <f>[3]Feb12!$Y$1</f>
        <v>0</v>
      </c>
      <c r="N27" s="84">
        <f>[3]Mar12!$Y$1</f>
        <v>0</v>
      </c>
      <c r="O27" s="26"/>
    </row>
    <row r="28" spans="1:15" x14ac:dyDescent="0.25">
      <c r="A28" s="95" t="s">
        <v>66</v>
      </c>
      <c r="B28" s="89">
        <f t="shared" si="3"/>
        <v>0</v>
      </c>
      <c r="C28" s="84">
        <f>[3]Apr11!$Z$1</f>
        <v>0</v>
      </c>
      <c r="D28" s="84">
        <f>[3]May11!$Z$1</f>
        <v>0</v>
      </c>
      <c r="E28" s="84">
        <f>[3]Jun11!$Z$1</f>
        <v>0</v>
      </c>
      <c r="F28" s="84">
        <f>[3]Jul11!$Z$1</f>
        <v>0</v>
      </c>
      <c r="G28" s="84">
        <f>[3]Aug11!$Z$1</f>
        <v>0</v>
      </c>
      <c r="H28" s="84">
        <f>[3]Sep11!$Z$1</f>
        <v>0</v>
      </c>
      <c r="I28" s="84">
        <f>[3]Oct11!$Z$1</f>
        <v>0</v>
      </c>
      <c r="J28" s="84">
        <f>[3]Nov11!$Z$1</f>
        <v>0</v>
      </c>
      <c r="K28" s="84">
        <f>[3]Dec11!$Z$1</f>
        <v>0</v>
      </c>
      <c r="L28" s="84">
        <f>[3]Jan12!$Z$1</f>
        <v>0</v>
      </c>
      <c r="M28" s="84">
        <f>[3]Feb12!$Z$1</f>
        <v>0</v>
      </c>
      <c r="N28" s="84">
        <f>[3]Mar12!$Z$1</f>
        <v>0</v>
      </c>
      <c r="O28" s="26"/>
    </row>
    <row r="29" spans="1:15" x14ac:dyDescent="0.25">
      <c r="A29" s="95" t="s">
        <v>67</v>
      </c>
      <c r="B29" s="89">
        <f t="shared" si="3"/>
        <v>0</v>
      </c>
      <c r="C29" s="84">
        <f>-[2]Apr11!$U$1</f>
        <v>0</v>
      </c>
      <c r="D29" s="84">
        <f>-[2]May11!$U$1</f>
        <v>0</v>
      </c>
      <c r="E29" s="84">
        <f>-[2]Jun11!$U$1</f>
        <v>0</v>
      </c>
      <c r="F29" s="84">
        <f>-[2]Jul11!$U$1</f>
        <v>0</v>
      </c>
      <c r="G29" s="84">
        <f>-[2]Aug11!$U$1</f>
        <v>0</v>
      </c>
      <c r="H29" s="84">
        <f>-[2]Sep11!$U$1</f>
        <v>0</v>
      </c>
      <c r="I29" s="84">
        <f>-[2]Oct11!$U$1</f>
        <v>0</v>
      </c>
      <c r="J29" s="84">
        <f>-[2]Nov11!$U$1</f>
        <v>0</v>
      </c>
      <c r="K29" s="84">
        <f>-[2]Dec11!$U$1</f>
        <v>0</v>
      </c>
      <c r="L29" s="84">
        <f>-[2]Jan12!$U$1</f>
        <v>0</v>
      </c>
      <c r="M29" s="84">
        <f>-[2]Feb12!$U$1</f>
        <v>0</v>
      </c>
      <c r="N29" s="84">
        <f>-[2]Mar12!$U$1</f>
        <v>0</v>
      </c>
      <c r="O29" s="26"/>
    </row>
    <row r="30" spans="1:15" x14ac:dyDescent="0.25">
      <c r="A30" s="95" t="s">
        <v>68</v>
      </c>
      <c r="B30" s="89">
        <f t="shared" si="3"/>
        <v>0</v>
      </c>
      <c r="C30" s="84">
        <f>[4]Apr11!$Z$1</f>
        <v>0</v>
      </c>
      <c r="D30" s="84">
        <f>[4]May11!$Z$1</f>
        <v>0</v>
      </c>
      <c r="E30" s="84">
        <f>[4]Jun11!$Z$1</f>
        <v>0</v>
      </c>
      <c r="F30" s="84">
        <f>[4]Jul11!$Z$1</f>
        <v>0</v>
      </c>
      <c r="G30" s="84">
        <f>[4]Aug11!$Z$1</f>
        <v>0</v>
      </c>
      <c r="H30" s="84">
        <f>[4]Sep11!$Z$1</f>
        <v>0</v>
      </c>
      <c r="I30" s="84">
        <f>[4]Oct11!$Z$1</f>
        <v>0</v>
      </c>
      <c r="J30" s="84">
        <f>[4]Nov11!$Z$1</f>
        <v>0</v>
      </c>
      <c r="K30" s="84">
        <f>[4]Dec11!$Z$1</f>
        <v>0</v>
      </c>
      <c r="L30" s="84">
        <f>[4]Jan12!$Z$1</f>
        <v>0</v>
      </c>
      <c r="M30" s="84">
        <f>[4]Feb12!$Z$1</f>
        <v>0</v>
      </c>
      <c r="N30" s="84">
        <f>[4]Mar12!$Z$1</f>
        <v>0</v>
      </c>
      <c r="O30" s="26"/>
    </row>
    <row r="31" spans="1:15" x14ac:dyDescent="0.25">
      <c r="A31" s="95" t="s">
        <v>76</v>
      </c>
      <c r="B31" s="89">
        <f t="shared" si="3"/>
        <v>0</v>
      </c>
      <c r="C31" s="84">
        <f>[5]Apr11!$V$1+[4]Apr11!$Y$1</f>
        <v>0</v>
      </c>
      <c r="D31" s="84">
        <f>[5]May11!$V$1+[4]May11!$Y$1</f>
        <v>0</v>
      </c>
      <c r="E31" s="84">
        <f>[5]Jun11!$V$1+[4]Jun11!$Y$1</f>
        <v>0</v>
      </c>
      <c r="F31" s="84">
        <f>[5]Jul11!$V$1+[4]Jul11!$Y$1</f>
        <v>0</v>
      </c>
      <c r="G31" s="84">
        <f>[5]Aug11!$V$1+[4]Aug11!$Y$1</f>
        <v>0</v>
      </c>
      <c r="H31" s="84">
        <f>[5]Sep11!$V$1+[4]Sep11!$Y$1</f>
        <v>0</v>
      </c>
      <c r="I31" s="84">
        <f>[5]Oct11!$V$1+[4]Oct11!$Y$1</f>
        <v>0</v>
      </c>
      <c r="J31" s="84">
        <f>[5]Nov11!$V$1+[4]Nov11!$Y$1</f>
        <v>0</v>
      </c>
      <c r="K31" s="84">
        <f>[5]Dec11!$V$1+[4]Dec11!$Y$1</f>
        <v>0</v>
      </c>
      <c r="L31" s="84">
        <f>[5]Jan12!$V$1+[4]Jan12!$Y$1</f>
        <v>0</v>
      </c>
      <c r="M31" s="84">
        <f>[5]Feb12!$V$1+[4]Feb12!$Y$1</f>
        <v>0</v>
      </c>
      <c r="N31" s="84">
        <f>[5]Mar12!$V$1+[4]Mar12!$Y$1</f>
        <v>0</v>
      </c>
      <c r="O31" s="26"/>
    </row>
    <row r="32" spans="1:15" x14ac:dyDescent="0.25">
      <c r="A32" s="95" t="s">
        <v>77</v>
      </c>
      <c r="B32" s="89">
        <f t="shared" si="3"/>
        <v>0</v>
      </c>
      <c r="C32" s="84">
        <f>[3]Apr11!$AA$1</f>
        <v>0</v>
      </c>
      <c r="D32" s="84">
        <f>[3]May11!$AA$1</f>
        <v>0</v>
      </c>
      <c r="E32" s="84">
        <f>[3]Jun11!$AA$1</f>
        <v>0</v>
      </c>
      <c r="F32" s="84">
        <f>[3]Jul11!$AA$1</f>
        <v>0</v>
      </c>
      <c r="G32" s="84">
        <f>[3]Aug11!$AA$1</f>
        <v>0</v>
      </c>
      <c r="H32" s="84">
        <f>[3]Sep11!$AA$1</f>
        <v>0</v>
      </c>
      <c r="I32" s="84">
        <f>[3]Oct11!$AA$1</f>
        <v>0</v>
      </c>
      <c r="J32" s="84">
        <f>[3]Nov11!$AA$1</f>
        <v>0</v>
      </c>
      <c r="K32" s="84">
        <f>[3]Dec11!$AA$1</f>
        <v>0</v>
      </c>
      <c r="L32" s="84">
        <f>[3]Jan12!$AA$1</f>
        <v>0</v>
      </c>
      <c r="M32" s="84">
        <f>[3]Feb12!$AA$1</f>
        <v>0</v>
      </c>
      <c r="N32" s="84">
        <f>[3]Mar12!$AA$1</f>
        <v>0</v>
      </c>
      <c r="O32" s="26"/>
    </row>
    <row r="33" spans="1:15" x14ac:dyDescent="0.25">
      <c r="A33" s="88" t="s">
        <v>83</v>
      </c>
      <c r="B33" s="89">
        <f t="shared" si="3"/>
        <v>0</v>
      </c>
      <c r="C33" s="84">
        <f>-([1]Schedule!$V$1-[1]Schedule!$W$1+[1]Schedule!$X$1)/12</f>
        <v>0</v>
      </c>
      <c r="D33" s="84">
        <f>-([1]Schedule!$V$1-[1]Schedule!$W$1+[1]Schedule!$X$1)/12</f>
        <v>0</v>
      </c>
      <c r="E33" s="84">
        <f>-([1]Schedule!$V$1-[1]Schedule!$W$1+[1]Schedule!$X$1)/12</f>
        <v>0</v>
      </c>
      <c r="F33" s="84">
        <f>-([1]Schedule!$V$1-[1]Schedule!$W$1+[1]Schedule!$X$1)/12</f>
        <v>0</v>
      </c>
      <c r="G33" s="84">
        <f>-([1]Schedule!$V$1-[1]Schedule!$W$1+[1]Schedule!$X$1)/12</f>
        <v>0</v>
      </c>
      <c r="H33" s="84">
        <f>-([1]Schedule!$V$1-[1]Schedule!$W$1+[1]Schedule!$X$1)/12</f>
        <v>0</v>
      </c>
      <c r="I33" s="84">
        <f>-([1]Schedule!$V$1-[1]Schedule!$W$1+[1]Schedule!$X$1)/12</f>
        <v>0</v>
      </c>
      <c r="J33" s="84">
        <f>-([1]Schedule!$V$1-[1]Schedule!$W$1+[1]Schedule!$X$1)/12</f>
        <v>0</v>
      </c>
      <c r="K33" s="84">
        <f>-([1]Schedule!$V$1-[1]Schedule!$W$1+[1]Schedule!$X$1)/12</f>
        <v>0</v>
      </c>
      <c r="L33" s="84">
        <f>-([1]Schedule!$V$1-[1]Schedule!$W$1+[1]Schedule!$X$1)/12</f>
        <v>0</v>
      </c>
      <c r="M33" s="84">
        <f>-([1]Schedule!$V$1-[1]Schedule!$W$1+[1]Schedule!$X$1)/12</f>
        <v>0</v>
      </c>
      <c r="N33" s="84">
        <f>-([1]Schedule!$V$1-[1]Schedule!$W$1+[1]Schedule!$X$1)/12</f>
        <v>0</v>
      </c>
      <c r="O33" s="26"/>
    </row>
    <row r="34" spans="1:15" x14ac:dyDescent="0.25">
      <c r="A34" s="88" t="s">
        <v>0</v>
      </c>
      <c r="B34" s="89">
        <f t="shared" si="3"/>
        <v>0</v>
      </c>
      <c r="C34" s="84">
        <f>([1]Schedule!$I$1)/12</f>
        <v>0</v>
      </c>
      <c r="D34" s="84">
        <f>([1]Schedule!$I$1)/12</f>
        <v>0</v>
      </c>
      <c r="E34" s="84">
        <f>([1]Schedule!$I$1)/12</f>
        <v>0</v>
      </c>
      <c r="F34" s="84">
        <f>([1]Schedule!$I$1)/12</f>
        <v>0</v>
      </c>
      <c r="G34" s="84">
        <f>([1]Schedule!$I$1)/12</f>
        <v>0</v>
      </c>
      <c r="H34" s="84">
        <f>([1]Schedule!$I$1)/12</f>
        <v>0</v>
      </c>
      <c r="I34" s="84">
        <f>([1]Schedule!$I$1)/12</f>
        <v>0</v>
      </c>
      <c r="J34" s="84">
        <f>([1]Schedule!$I$1)/12</f>
        <v>0</v>
      </c>
      <c r="K34" s="84">
        <f>([1]Schedule!$I$1)/12</f>
        <v>0</v>
      </c>
      <c r="L34" s="84">
        <f>([1]Schedule!$I$1)/12</f>
        <v>0</v>
      </c>
      <c r="M34" s="84">
        <f>([1]Schedule!$I$1)/12</f>
        <v>0</v>
      </c>
      <c r="N34" s="84">
        <f>([1]Schedule!$I$1)/12</f>
        <v>0</v>
      </c>
      <c r="O34" s="26"/>
    </row>
    <row r="35" spans="1:15" x14ac:dyDescent="0.25">
      <c r="A35" s="90" t="s">
        <v>62</v>
      </c>
      <c r="B35" s="89">
        <f>SUM(B21:B34)</f>
        <v>0</v>
      </c>
      <c r="C35" s="89">
        <f t="shared" ref="C35:N35" si="4">SUM(C21:C34)</f>
        <v>0</v>
      </c>
      <c r="D35" s="89">
        <f t="shared" si="4"/>
        <v>0</v>
      </c>
      <c r="E35" s="89">
        <f t="shared" si="4"/>
        <v>0</v>
      </c>
      <c r="F35" s="89">
        <f t="shared" si="4"/>
        <v>0</v>
      </c>
      <c r="G35" s="89">
        <f t="shared" si="4"/>
        <v>0</v>
      </c>
      <c r="H35" s="89">
        <f t="shared" si="4"/>
        <v>0</v>
      </c>
      <c r="I35" s="89">
        <f t="shared" si="4"/>
        <v>0</v>
      </c>
      <c r="J35" s="89">
        <f t="shared" si="4"/>
        <v>0</v>
      </c>
      <c r="K35" s="89">
        <f t="shared" si="4"/>
        <v>0</v>
      </c>
      <c r="L35" s="89">
        <f t="shared" si="4"/>
        <v>0</v>
      </c>
      <c r="M35" s="89">
        <f t="shared" si="4"/>
        <v>0</v>
      </c>
      <c r="N35" s="89">
        <f t="shared" si="4"/>
        <v>0</v>
      </c>
      <c r="O35" s="26"/>
    </row>
    <row r="36" spans="1:15" ht="7.5" customHeight="1" x14ac:dyDescent="0.25">
      <c r="A36" s="96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26"/>
    </row>
    <row r="37" spans="1:15" x14ac:dyDescent="0.25">
      <c r="A37" s="90" t="s">
        <v>69</v>
      </c>
      <c r="B37" s="89">
        <f t="shared" ref="B37:N37" si="5">B19-B35</f>
        <v>0</v>
      </c>
      <c r="C37" s="89">
        <f t="shared" si="5"/>
        <v>0</v>
      </c>
      <c r="D37" s="89">
        <f t="shared" si="5"/>
        <v>0</v>
      </c>
      <c r="E37" s="89">
        <f t="shared" si="5"/>
        <v>0</v>
      </c>
      <c r="F37" s="89">
        <f t="shared" si="5"/>
        <v>0</v>
      </c>
      <c r="G37" s="89">
        <f t="shared" si="5"/>
        <v>0</v>
      </c>
      <c r="H37" s="89">
        <f t="shared" si="5"/>
        <v>0</v>
      </c>
      <c r="I37" s="89">
        <f t="shared" si="5"/>
        <v>0</v>
      </c>
      <c r="J37" s="89">
        <f t="shared" si="5"/>
        <v>0</v>
      </c>
      <c r="K37" s="89">
        <f t="shared" si="5"/>
        <v>0</v>
      </c>
      <c r="L37" s="89">
        <f t="shared" si="5"/>
        <v>0</v>
      </c>
      <c r="M37" s="89">
        <f t="shared" si="5"/>
        <v>0</v>
      </c>
      <c r="N37" s="89">
        <f t="shared" si="5"/>
        <v>0</v>
      </c>
      <c r="O37" s="26"/>
    </row>
    <row r="38" spans="1:15" x14ac:dyDescent="0.25">
      <c r="A38" s="88" t="s">
        <v>70</v>
      </c>
      <c r="B38" s="89">
        <f>SUM(C38:N38)</f>
        <v>0</v>
      </c>
      <c r="C38" s="84">
        <f>[4]Apr11!$J$1</f>
        <v>0</v>
      </c>
      <c r="D38" s="84">
        <f>[4]May11!$J$1</f>
        <v>0</v>
      </c>
      <c r="E38" s="84">
        <f>[4]Jun11!$J$1</f>
        <v>0</v>
      </c>
      <c r="F38" s="84">
        <f>[4]Jul11!$J$1</f>
        <v>0</v>
      </c>
      <c r="G38" s="84">
        <f>[4]Aug11!$J$1</f>
        <v>0</v>
      </c>
      <c r="H38" s="84">
        <f>[4]Sep11!$J$1</f>
        <v>0</v>
      </c>
      <c r="I38" s="84">
        <f>[4]Oct11!$J$1</f>
        <v>0</v>
      </c>
      <c r="J38" s="84">
        <f>[4]Nov11!$J$1</f>
        <v>0</v>
      </c>
      <c r="K38" s="84">
        <f>[4]Dec11!$J$1</f>
        <v>0</v>
      </c>
      <c r="L38" s="84">
        <f>[4]Jan12!$J$1</f>
        <v>0</v>
      </c>
      <c r="M38" s="84">
        <f>[4]Feb12!$J$1</f>
        <v>0</v>
      </c>
      <c r="N38" s="84">
        <f>[4]Mar12!$J$1</f>
        <v>0</v>
      </c>
      <c r="O38" s="26"/>
    </row>
    <row r="39" spans="1:15" x14ac:dyDescent="0.25">
      <c r="A39" s="90" t="s">
        <v>71</v>
      </c>
      <c r="B39" s="89">
        <f t="shared" ref="B39:N39" si="6">B37+B38</f>
        <v>0</v>
      </c>
      <c r="C39" s="89">
        <f t="shared" si="6"/>
        <v>0</v>
      </c>
      <c r="D39" s="89">
        <f t="shared" si="6"/>
        <v>0</v>
      </c>
      <c r="E39" s="89">
        <f t="shared" si="6"/>
        <v>0</v>
      </c>
      <c r="F39" s="89">
        <f t="shared" si="6"/>
        <v>0</v>
      </c>
      <c r="G39" s="89">
        <f t="shared" si="6"/>
        <v>0</v>
      </c>
      <c r="H39" s="89">
        <f t="shared" si="6"/>
        <v>0</v>
      </c>
      <c r="I39" s="89">
        <f t="shared" si="6"/>
        <v>0</v>
      </c>
      <c r="J39" s="89">
        <f t="shared" si="6"/>
        <v>0</v>
      </c>
      <c r="K39" s="89">
        <f t="shared" si="6"/>
        <v>0</v>
      </c>
      <c r="L39" s="89">
        <f t="shared" si="6"/>
        <v>0</v>
      </c>
      <c r="M39" s="89">
        <f t="shared" si="6"/>
        <v>0</v>
      </c>
      <c r="N39" s="89">
        <f t="shared" si="6"/>
        <v>0</v>
      </c>
      <c r="O39" s="26"/>
    </row>
    <row r="40" spans="1:15" ht="7.5" customHeight="1" thickBot="1" x14ac:dyDescent="0.3">
      <c r="A40" s="97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31"/>
    </row>
    <row r="41" spans="1:15" x14ac:dyDescent="0.25">
      <c r="A41" s="101" t="s">
        <v>85</v>
      </c>
      <c r="B41" s="99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2"/>
    </row>
    <row r="42" spans="1:15" x14ac:dyDescent="0.25">
      <c r="A42" s="95" t="s">
        <v>78</v>
      </c>
      <c r="B42" s="57">
        <f>SUM(C42:N42)</f>
        <v>0</v>
      </c>
      <c r="C42" s="57">
        <f>[5]Apr11!$X$1+[4]Apr11!$AB$1</f>
        <v>0</v>
      </c>
      <c r="D42" s="57">
        <f>[5]May11!$X$1+[4]May11!$AB$1</f>
        <v>0</v>
      </c>
      <c r="E42" s="57">
        <f>[5]Jun11!$X$1+[4]Jun11!$AB$1</f>
        <v>0</v>
      </c>
      <c r="F42" s="57">
        <f>[5]Jul11!$X$1+[4]Jul11!$AB$1</f>
        <v>0</v>
      </c>
      <c r="G42" s="57">
        <f>[5]Aug11!$X$1+[4]Aug11!$AB$1</f>
        <v>0</v>
      </c>
      <c r="H42" s="57">
        <f>[5]Sep11!$X$1+[4]Sep11!$AB$1</f>
        <v>0</v>
      </c>
      <c r="I42" s="57">
        <f>[5]Oct11!$X$1+[4]Oct11!$AB$1</f>
        <v>0</v>
      </c>
      <c r="J42" s="57">
        <f>[5]Nov11!$X$1+[4]Nov11!$AB$1</f>
        <v>0</v>
      </c>
      <c r="K42" s="57">
        <f>[5]Dec11!$X$1+[4]Dec11!$AB$1</f>
        <v>0</v>
      </c>
      <c r="L42" s="57">
        <f>[5]Jan12!$X$1+[4]Jan12!$AB$1</f>
        <v>0</v>
      </c>
      <c r="M42" s="57">
        <f>[5]Feb12!$X$1+[4]Feb12!$AB$1</f>
        <v>0</v>
      </c>
      <c r="N42" s="57">
        <f>[5]Mar12!$X$1+[4]Mar12!$AB$1</f>
        <v>0</v>
      </c>
      <c r="O42" s="26"/>
    </row>
    <row r="43" spans="1:15" x14ac:dyDescent="0.25">
      <c r="A43" s="95" t="s">
        <v>99</v>
      </c>
      <c r="B43" s="57">
        <f>SUM(C43:N43)</f>
        <v>0</v>
      </c>
      <c r="C43" s="57">
        <f>-[2]Apr11!$W$1</f>
        <v>0</v>
      </c>
      <c r="D43" s="57">
        <f>-[2]May11!$W$1</f>
        <v>0</v>
      </c>
      <c r="E43" s="57">
        <f>-[2]Jun11!$W$1</f>
        <v>0</v>
      </c>
      <c r="F43" s="57">
        <f>-[2]Jul11!$W$1</f>
        <v>0</v>
      </c>
      <c r="G43" s="57">
        <f>-[2]Aug11!$W$1</f>
        <v>0</v>
      </c>
      <c r="H43" s="57">
        <f>-[2]Sep11!$W$1</f>
        <v>0</v>
      </c>
      <c r="I43" s="57">
        <f>-[2]Oct11!$W$1</f>
        <v>0</v>
      </c>
      <c r="J43" s="57">
        <f>-[2]Nov11!$W$1</f>
        <v>0</v>
      </c>
      <c r="K43" s="57">
        <f>-[2]Dec11!$W$1</f>
        <v>0</v>
      </c>
      <c r="L43" s="57">
        <f>-[2]Jan12!$W$1</f>
        <v>0</v>
      </c>
      <c r="M43" s="57">
        <f>-[2]Feb12!$W$1</f>
        <v>0</v>
      </c>
      <c r="N43" s="57">
        <f>-[2]Mar12!$W$1</f>
        <v>0</v>
      </c>
      <c r="O43" s="26"/>
    </row>
    <row r="44" spans="1:15" ht="12.6" thickBot="1" x14ac:dyDescent="0.3">
      <c r="A44" s="95" t="s">
        <v>84</v>
      </c>
      <c r="B44" s="57">
        <f>SUM(C44:N44)</f>
        <v>0</v>
      </c>
      <c r="C44" s="57">
        <f>IF(C9&gt;0,'Profit Forecast'!C$46/12,0)</f>
        <v>0</v>
      </c>
      <c r="D44" s="57">
        <f>IF(D9&gt;0,'Profit Forecast'!C$46/12,0)</f>
        <v>0</v>
      </c>
      <c r="E44" s="57">
        <f>IF(E9&gt;0,'Profit Forecast'!C$46/12,0)</f>
        <v>0</v>
      </c>
      <c r="F44" s="57">
        <f>IF(F9&gt;0,'Profit Forecast'!C$46/12,0)</f>
        <v>0</v>
      </c>
      <c r="G44" s="57">
        <f>IF(G9&gt;0,'Profit Forecast'!C$46/12,0)</f>
        <v>0</v>
      </c>
      <c r="H44" s="57">
        <f>IF(H9&gt;0,'Profit Forecast'!C$46/12,0)</f>
        <v>0</v>
      </c>
      <c r="I44" s="57">
        <f>IF(I9&gt;0,'Profit Forecast'!C$46/12,0)</f>
        <v>0</v>
      </c>
      <c r="J44" s="57">
        <f>IF(J9&gt;0,'Profit Forecast'!C$46/12,0)</f>
        <v>0</v>
      </c>
      <c r="K44" s="57">
        <f>IF(K9&gt;0,'Profit Forecast'!C$46/12,0)</f>
        <v>0</v>
      </c>
      <c r="L44" s="57">
        <f>IF(L9&gt;0,'Profit Forecast'!C$46/12,0)</f>
        <v>0</v>
      </c>
      <c r="M44" s="57">
        <f>IF(M9&gt;0,'Profit Forecast'!C$46/12,0)</f>
        <v>0</v>
      </c>
      <c r="N44" s="57">
        <f>IF(N9&gt;0,'Profit Forecast'!C$46/12,0)</f>
        <v>0</v>
      </c>
      <c r="O44" s="26"/>
    </row>
    <row r="45" spans="1:15" ht="12.6" thickBot="1" x14ac:dyDescent="0.3">
      <c r="A45" s="156" t="s">
        <v>98</v>
      </c>
      <c r="B45" s="155">
        <f>SUM(C45:N45)</f>
        <v>0</v>
      </c>
      <c r="C45" s="154">
        <f>C39-C42-C44</f>
        <v>0</v>
      </c>
      <c r="D45" s="130">
        <f t="shared" ref="D45:N45" si="7">D39-D42-D44</f>
        <v>0</v>
      </c>
      <c r="E45" s="130">
        <f t="shared" si="7"/>
        <v>0</v>
      </c>
      <c r="F45" s="130">
        <f t="shared" si="7"/>
        <v>0</v>
      </c>
      <c r="G45" s="130">
        <f t="shared" si="7"/>
        <v>0</v>
      </c>
      <c r="H45" s="130">
        <f t="shared" si="7"/>
        <v>0</v>
      </c>
      <c r="I45" s="130">
        <f t="shared" si="7"/>
        <v>0</v>
      </c>
      <c r="J45" s="130">
        <f t="shared" si="7"/>
        <v>0</v>
      </c>
      <c r="K45" s="130">
        <f t="shared" si="7"/>
        <v>0</v>
      </c>
      <c r="L45" s="130">
        <f t="shared" si="7"/>
        <v>0</v>
      </c>
      <c r="M45" s="130">
        <f t="shared" si="7"/>
        <v>0</v>
      </c>
      <c r="N45" s="130">
        <f t="shared" si="7"/>
        <v>0</v>
      </c>
      <c r="O45" s="26"/>
    </row>
    <row r="46" spans="1:15" x14ac:dyDescent="0.25">
      <c r="A46" s="95" t="s">
        <v>79</v>
      </c>
      <c r="B46" s="57">
        <f>SUM(C46:N46)</f>
        <v>0</v>
      </c>
      <c r="C46" s="57">
        <f>[5]Apr11!$J$1+[4]Apr11!$L$1</f>
        <v>0</v>
      </c>
      <c r="D46" s="57">
        <f>[5]May11!$J$1+[4]May11!$L$1</f>
        <v>0</v>
      </c>
      <c r="E46" s="57">
        <f>[5]Jun11!$J$1+[4]Jun11!$L$1</f>
        <v>0</v>
      </c>
      <c r="F46" s="57">
        <f>[5]Jul11!$J$1+[4]Jul11!$L$1</f>
        <v>0</v>
      </c>
      <c r="G46" s="57">
        <f>[5]Aug11!$J$1+[4]Aug11!$L$1</f>
        <v>0</v>
      </c>
      <c r="H46" s="57">
        <f>[5]Sep11!$J$1+[4]Sep11!$L$1</f>
        <v>0</v>
      </c>
      <c r="I46" s="57">
        <f>[5]Oct11!$J$1+[4]Oct11!$L$1</f>
        <v>0</v>
      </c>
      <c r="J46" s="57">
        <f>[5]Nov11!$J$1+[4]Nov11!$L$1</f>
        <v>0</v>
      </c>
      <c r="K46" s="57">
        <f>[5]Dec11!$J$1+[4]Dec11!$L$1</f>
        <v>0</v>
      </c>
      <c r="L46" s="57">
        <f>[5]Jan12!$J$1+[4]Jan12!$L$1</f>
        <v>0</v>
      </c>
      <c r="M46" s="57">
        <f>[5]Feb12!$J$1+[4]Feb12!$L$1</f>
        <v>0</v>
      </c>
      <c r="N46" s="57">
        <f>[5]Mar12!$J$1+[4]Mar12!$L$1</f>
        <v>0</v>
      </c>
      <c r="O46" s="26"/>
    </row>
    <row r="47" spans="1:15" ht="6" customHeight="1" thickBot="1" x14ac:dyDescent="0.3">
      <c r="A47" s="97"/>
      <c r="B47" s="10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1"/>
    </row>
  </sheetData>
  <mergeCells count="13">
    <mergeCell ref="E2:E3"/>
    <mergeCell ref="D2:D3"/>
    <mergeCell ref="C2:C3"/>
    <mergeCell ref="A2:A4"/>
    <mergeCell ref="N2:N3"/>
    <mergeCell ref="M2:M3"/>
    <mergeCell ref="L2:L3"/>
    <mergeCell ref="K2:K3"/>
    <mergeCell ref="F2:F3"/>
    <mergeCell ref="J2:J3"/>
    <mergeCell ref="I2:I3"/>
    <mergeCell ref="H2:H3"/>
    <mergeCell ref="G2:G3"/>
  </mergeCells>
  <phoneticPr fontId="0" type="noConversion"/>
  <printOptions gridLines="1"/>
  <pageMargins left="0.27559055118110237" right="0.47244094488188981" top="0.55118110236220474" bottom="0.39370078740157483" header="0.15748031496062992" footer="0.15748031496062992"/>
  <pageSetup paperSize="9" orientation="landscape" horizontalDpi="4294967293" r:id="rId1"/>
  <headerFooter alignWithMargins="0">
    <oddHeader>&amp;C&amp;"Arial,Bold"&amp;11Financial accounts for the period
6 April 2011 to 5 April 2012</oddHeader>
    <oddFooter>&amp;L&amp;D  &amp;T&amp;C
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6"/>
  <sheetViews>
    <sheetView workbookViewId="0">
      <selection activeCell="C9" sqref="C9"/>
    </sheetView>
  </sheetViews>
  <sheetFormatPr defaultColWidth="9.109375" defaultRowHeight="13.2" x14ac:dyDescent="0.25"/>
  <cols>
    <col min="1" max="1" width="2.6640625" style="1" customWidth="1"/>
    <col min="2" max="2" width="26" style="1" customWidth="1"/>
    <col min="3" max="3" width="11.33203125" style="1" customWidth="1"/>
    <col min="4" max="4" width="13.5546875" style="4" customWidth="1"/>
    <col min="5" max="5" width="12.6640625" style="5" customWidth="1"/>
    <col min="6" max="6" width="4.109375" style="143" customWidth="1"/>
    <col min="7" max="7" width="2.6640625" style="2" customWidth="1"/>
    <col min="8" max="16384" width="9.109375" style="1"/>
  </cols>
  <sheetData>
    <row r="1" spans="1:8" ht="13.8" thickBot="1" x14ac:dyDescent="0.3">
      <c r="A1" s="104"/>
      <c r="B1" s="104"/>
      <c r="C1" s="104"/>
      <c r="D1" s="114"/>
      <c r="E1" s="107"/>
      <c r="F1" s="137"/>
      <c r="G1" s="104"/>
    </row>
    <row r="2" spans="1:8" ht="18" customHeight="1" thickBot="1" x14ac:dyDescent="0.3">
      <c r="A2" s="165"/>
      <c r="B2" s="166" t="s">
        <v>129</v>
      </c>
      <c r="C2" s="167" t="str">
        <f>Admin!L2</f>
        <v>2011-12</v>
      </c>
      <c r="D2" s="454" t="s">
        <v>16</v>
      </c>
      <c r="E2" s="455"/>
      <c r="F2" s="455"/>
      <c r="G2" s="133"/>
    </row>
    <row r="3" spans="1:8" ht="18.75" customHeight="1" x14ac:dyDescent="0.25">
      <c r="A3" s="165"/>
      <c r="B3" s="163"/>
      <c r="C3" s="164"/>
      <c r="D3" s="455"/>
      <c r="E3" s="455"/>
      <c r="F3" s="455"/>
      <c r="G3" s="133"/>
    </row>
    <row r="4" spans="1:8" x14ac:dyDescent="0.25">
      <c r="A4" s="104"/>
      <c r="B4" s="117"/>
      <c r="C4" s="117"/>
      <c r="D4" s="105"/>
      <c r="E4" s="107"/>
      <c r="F4" s="137"/>
      <c r="G4" s="133"/>
    </row>
    <row r="5" spans="1:8" x14ac:dyDescent="0.25">
      <c r="A5" s="104"/>
      <c r="B5" s="462" t="s">
        <v>100</v>
      </c>
      <c r="C5" s="463"/>
      <c r="D5" s="464"/>
      <c r="E5" s="344">
        <f>'SE Full'!O210</f>
        <v>0</v>
      </c>
      <c r="F5" s="137"/>
      <c r="G5" s="133"/>
    </row>
    <row r="6" spans="1:8" x14ac:dyDescent="0.25">
      <c r="A6" s="104"/>
      <c r="B6" s="117" t="s">
        <v>141</v>
      </c>
      <c r="C6" s="117" t="str">
        <f>C2</f>
        <v>2011-12</v>
      </c>
      <c r="D6" s="109"/>
      <c r="E6" s="134">
        <f>IF((E5&gt;0),Admin!N$4,0)</f>
        <v>0</v>
      </c>
      <c r="F6" s="137"/>
      <c r="G6" s="133"/>
    </row>
    <row r="7" spans="1:8" x14ac:dyDescent="0.25">
      <c r="A7" s="104"/>
      <c r="B7" s="465" t="s">
        <v>101</v>
      </c>
      <c r="C7" s="465"/>
      <c r="D7" s="466"/>
      <c r="E7" s="344">
        <f>IF((E5&gt;Admin!N4),(E5-E6),0)</f>
        <v>0</v>
      </c>
      <c r="F7" s="137"/>
      <c r="G7" s="133"/>
    </row>
    <row r="8" spans="1:8" x14ac:dyDescent="0.25">
      <c r="A8" s="104"/>
      <c r="B8" s="117" t="s">
        <v>131</v>
      </c>
      <c r="C8" s="117">
        <f>Admin!N$11</f>
        <v>0</v>
      </c>
      <c r="D8" s="168">
        <f>Admin!N$6</f>
        <v>0.2</v>
      </c>
      <c r="E8" s="107">
        <f>IF((E7&gt;0),(IF((E7&lt;Admin!N$12),E7*Admin!N$6,Admin!N$12*Admin!N$6)),0)</f>
        <v>0</v>
      </c>
      <c r="F8" s="137"/>
      <c r="G8" s="133"/>
      <c r="H8" s="159"/>
    </row>
    <row r="9" spans="1:8" ht="13.8" thickBot="1" x14ac:dyDescent="0.3">
      <c r="A9" s="104"/>
      <c r="B9" s="117" t="s">
        <v>130</v>
      </c>
      <c r="C9" s="117">
        <f>Admin!N$12</f>
        <v>35000</v>
      </c>
      <c r="D9" s="168">
        <f>Admin!N$7</f>
        <v>0.4</v>
      </c>
      <c r="E9" s="107">
        <f>IF((E7&gt;Admin!N$12),((E7-Admin!N$12)*Admin!N$7),0)</f>
        <v>0</v>
      </c>
      <c r="F9" s="137"/>
      <c r="G9" s="133"/>
    </row>
    <row r="10" spans="1:8" ht="13.8" thickBot="1" x14ac:dyDescent="0.3">
      <c r="A10" s="104"/>
      <c r="B10" s="124" t="s">
        <v>103</v>
      </c>
      <c r="C10" s="161"/>
      <c r="D10" s="158"/>
      <c r="E10" s="345">
        <f>SUM(E8:E9)</f>
        <v>0</v>
      </c>
      <c r="F10" s="137"/>
      <c r="G10" s="133"/>
    </row>
    <row r="11" spans="1:8" x14ac:dyDescent="0.25">
      <c r="A11" s="104"/>
      <c r="B11" s="117" t="s">
        <v>4</v>
      </c>
      <c r="C11" s="117"/>
      <c r="D11" s="110"/>
      <c r="E11" s="107">
        <f>-[2]Mar12!$X$1</f>
        <v>0</v>
      </c>
      <c r="F11" s="139"/>
      <c r="G11" s="135"/>
    </row>
    <row r="12" spans="1:8" x14ac:dyDescent="0.25">
      <c r="A12" s="104"/>
      <c r="B12" s="117"/>
      <c r="C12" s="117"/>
      <c r="D12" s="110"/>
      <c r="E12" s="107"/>
      <c r="F12" s="139"/>
      <c r="G12" s="135"/>
    </row>
    <row r="13" spans="1:8" ht="13.8" x14ac:dyDescent="0.3">
      <c r="A13" s="104"/>
      <c r="B13" s="180" t="s">
        <v>132</v>
      </c>
      <c r="C13" s="467">
        <f>Admin!B21</f>
        <v>41305</v>
      </c>
      <c r="D13" s="468"/>
      <c r="E13" s="107"/>
      <c r="F13" s="139"/>
      <c r="G13" s="135"/>
    </row>
    <row r="14" spans="1:8" ht="13.8" thickBot="1" x14ac:dyDescent="0.3">
      <c r="A14" s="104"/>
      <c r="B14" s="117"/>
      <c r="C14" s="117"/>
      <c r="D14" s="112"/>
      <c r="E14" s="113"/>
      <c r="F14" s="137"/>
      <c r="G14" s="135"/>
    </row>
    <row r="15" spans="1:8" ht="13.8" thickBot="1" x14ac:dyDescent="0.3">
      <c r="A15" s="104"/>
      <c r="B15" s="469" t="s">
        <v>140</v>
      </c>
      <c r="C15" s="470"/>
      <c r="D15" s="179">
        <f>Admin!L20</f>
        <v>0.09</v>
      </c>
      <c r="E15" s="111">
        <f>IF(E5&gt;Admin!N20,IF(E5&lt;Admin!N$23,(E5-Admin!N20)*Admin!L$20,(Admin!N$23-Admin!N20)*Admin!L$20),0)</f>
        <v>0</v>
      </c>
      <c r="F15" s="137"/>
      <c r="G15" s="136"/>
    </row>
    <row r="16" spans="1:8" ht="13.8" thickBot="1" x14ac:dyDescent="0.3">
      <c r="A16" s="104"/>
      <c r="B16" s="469" t="s">
        <v>139</v>
      </c>
      <c r="C16" s="470"/>
      <c r="D16" s="179">
        <f>Admin!L23</f>
        <v>0.02</v>
      </c>
      <c r="E16" s="111">
        <f>IF((E5&gt;Admin!N$23),((E5-Admin!N$23)*Admin!L$23),0)</f>
        <v>0</v>
      </c>
      <c r="F16" s="137"/>
      <c r="G16" s="136"/>
    </row>
    <row r="17" spans="1:7" ht="13.8" thickBot="1" x14ac:dyDescent="0.3">
      <c r="A17" s="104"/>
      <c r="B17" s="117"/>
      <c r="C17" s="117"/>
      <c r="D17" s="112"/>
      <c r="E17" s="113"/>
      <c r="F17" s="137"/>
      <c r="G17" s="135"/>
    </row>
    <row r="18" spans="1:7" ht="13.8" thickBot="1" x14ac:dyDescent="0.3">
      <c r="A18" s="104"/>
      <c r="B18" s="471" t="s">
        <v>102</v>
      </c>
      <c r="C18" s="470"/>
      <c r="D18" s="112"/>
      <c r="E18" s="345">
        <f>SUM(E10:E17)</f>
        <v>0</v>
      </c>
      <c r="F18" s="140"/>
      <c r="G18" s="134"/>
    </row>
    <row r="19" spans="1:7" s="6" customFormat="1" x14ac:dyDescent="0.25">
      <c r="A19" s="104"/>
      <c r="B19" s="116"/>
      <c r="C19" s="116"/>
      <c r="D19" s="112"/>
      <c r="E19" s="113"/>
      <c r="F19" s="140"/>
      <c r="G19" s="134"/>
    </row>
    <row r="20" spans="1:7" s="6" customFormat="1" ht="13.8" thickBot="1" x14ac:dyDescent="0.3">
      <c r="A20" s="104"/>
      <c r="B20" s="116"/>
      <c r="C20" s="116"/>
      <c r="D20" s="112"/>
      <c r="E20" s="113"/>
      <c r="F20" s="140"/>
      <c r="G20" s="134"/>
    </row>
    <row r="21" spans="1:7" s="6" customFormat="1" ht="18" customHeight="1" thickBot="1" x14ac:dyDescent="0.3">
      <c r="A21" s="104"/>
      <c r="B21" s="124" t="s">
        <v>15</v>
      </c>
      <c r="C21" s="162"/>
      <c r="D21" s="456" t="s">
        <v>5</v>
      </c>
      <c r="E21" s="457"/>
      <c r="F21" s="458"/>
      <c r="G21" s="104"/>
    </row>
    <row r="22" spans="1:7" s="6" customFormat="1" ht="12.75" customHeight="1" x14ac:dyDescent="0.25">
      <c r="A22" s="104"/>
      <c r="B22" s="117"/>
      <c r="C22" s="117"/>
      <c r="D22" s="112"/>
      <c r="E22" s="113"/>
      <c r="F22" s="137"/>
      <c r="G22" s="135"/>
    </row>
    <row r="23" spans="1:7" s="3" customFormat="1" x14ac:dyDescent="0.25">
      <c r="A23" s="118"/>
      <c r="B23" s="125"/>
      <c r="C23" s="125"/>
      <c r="D23" s="459" t="s">
        <v>13</v>
      </c>
      <c r="E23" s="461" t="s">
        <v>14</v>
      </c>
      <c r="F23" s="141"/>
      <c r="G23" s="134"/>
    </row>
    <row r="24" spans="1:7" s="3" customFormat="1" x14ac:dyDescent="0.25">
      <c r="A24" s="118"/>
      <c r="B24" s="125"/>
      <c r="C24" s="125"/>
      <c r="D24" s="460"/>
      <c r="E24" s="460"/>
      <c r="F24" s="141"/>
      <c r="G24" s="134"/>
    </row>
    <row r="25" spans="1:7" x14ac:dyDescent="0.25">
      <c r="A25" s="104"/>
      <c r="B25" s="125" t="s">
        <v>133</v>
      </c>
      <c r="C25" s="177" t="str">
        <f>Admin!B24</f>
        <v>2012-13</v>
      </c>
      <c r="D25" s="119" t="s">
        <v>3</v>
      </c>
      <c r="E25" s="111">
        <f>E18</f>
        <v>0</v>
      </c>
      <c r="F25" s="138"/>
      <c r="G25" s="134"/>
    </row>
    <row r="26" spans="1:7" x14ac:dyDescent="0.25">
      <c r="A26" s="104"/>
      <c r="B26" s="125" t="s">
        <v>12</v>
      </c>
      <c r="C26" s="125"/>
      <c r="D26" s="120">
        <f>Admin!B21</f>
        <v>41305</v>
      </c>
      <c r="E26" s="344">
        <f>E25/2</f>
        <v>0</v>
      </c>
      <c r="F26" s="138"/>
      <c r="G26" s="134"/>
    </row>
    <row r="27" spans="1:7" x14ac:dyDescent="0.25">
      <c r="A27" s="104"/>
      <c r="B27" s="125" t="s">
        <v>12</v>
      </c>
      <c r="C27" s="125"/>
      <c r="D27" s="120">
        <f>Admin!B22</f>
        <v>41486</v>
      </c>
      <c r="E27" s="344">
        <f>E25/2</f>
        <v>0</v>
      </c>
      <c r="F27" s="138"/>
      <c r="G27" s="134"/>
    </row>
    <row r="28" spans="1:7" x14ac:dyDescent="0.25">
      <c r="A28" s="104"/>
      <c r="B28" s="104"/>
      <c r="C28" s="104"/>
      <c r="D28" s="112"/>
      <c r="E28" s="107"/>
      <c r="F28" s="137"/>
      <c r="G28" s="134"/>
    </row>
    <row r="29" spans="1:7" x14ac:dyDescent="0.25">
      <c r="A29" s="104"/>
      <c r="B29" s="126" t="s">
        <v>17</v>
      </c>
      <c r="C29" s="129"/>
      <c r="D29" s="112"/>
      <c r="E29" s="107"/>
      <c r="F29" s="137"/>
      <c r="G29" s="134"/>
    </row>
    <row r="30" spans="1:7" s="7" customFormat="1" x14ac:dyDescent="0.25">
      <c r="A30" s="121"/>
      <c r="B30" s="127" t="s">
        <v>6</v>
      </c>
      <c r="C30" s="127"/>
      <c r="D30" s="121"/>
      <c r="E30" s="122"/>
      <c r="F30" s="142"/>
      <c r="G30" s="115"/>
    </row>
    <row r="31" spans="1:7" s="7" customFormat="1" x14ac:dyDescent="0.25">
      <c r="A31" s="121"/>
      <c r="B31" s="128" t="s">
        <v>7</v>
      </c>
      <c r="C31" s="128"/>
      <c r="D31" s="123"/>
      <c r="E31" s="122"/>
      <c r="F31" s="142"/>
      <c r="G31" s="115"/>
    </row>
    <row r="32" spans="1:7" s="7" customFormat="1" x14ac:dyDescent="0.25">
      <c r="A32" s="121"/>
      <c r="B32" s="178" t="s">
        <v>138</v>
      </c>
      <c r="C32" s="128"/>
      <c r="D32" s="123"/>
      <c r="E32" s="122"/>
      <c r="F32" s="142"/>
      <c r="G32" s="115"/>
    </row>
    <row r="33" spans="1:7" s="7" customFormat="1" x14ac:dyDescent="0.25">
      <c r="A33" s="121"/>
      <c r="B33" s="129" t="s">
        <v>80</v>
      </c>
      <c r="C33" s="129"/>
      <c r="D33" s="123"/>
      <c r="E33" s="106"/>
      <c r="F33" s="142"/>
      <c r="G33" s="115"/>
    </row>
    <row r="34" spans="1:7" s="7" customFormat="1" x14ac:dyDescent="0.25">
      <c r="A34" s="121"/>
      <c r="B34" s="129" t="s">
        <v>8</v>
      </c>
      <c r="C34" s="129"/>
      <c r="D34" s="123"/>
      <c r="E34" s="106"/>
      <c r="F34" s="142"/>
      <c r="G34" s="115"/>
    </row>
    <row r="35" spans="1:7" s="7" customFormat="1" x14ac:dyDescent="0.25">
      <c r="A35" s="121"/>
      <c r="B35" s="129" t="s">
        <v>9</v>
      </c>
      <c r="C35" s="129"/>
      <c r="D35" s="123"/>
      <c r="E35" s="106"/>
      <c r="F35" s="142"/>
      <c r="G35" s="115"/>
    </row>
    <row r="36" spans="1:7" s="7" customFormat="1" x14ac:dyDescent="0.25">
      <c r="A36" s="121"/>
      <c r="B36" s="108"/>
      <c r="C36" s="108"/>
      <c r="D36" s="123"/>
      <c r="E36" s="106"/>
      <c r="F36" s="142"/>
      <c r="G36" s="115"/>
    </row>
  </sheetData>
  <mergeCells count="10">
    <mergeCell ref="D2:F3"/>
    <mergeCell ref="D21:F21"/>
    <mergeCell ref="D23:D24"/>
    <mergeCell ref="E23:E24"/>
    <mergeCell ref="B5:D5"/>
    <mergeCell ref="B7:D7"/>
    <mergeCell ref="C13:D13"/>
    <mergeCell ref="B15:C15"/>
    <mergeCell ref="B18:C18"/>
    <mergeCell ref="B16:C16"/>
  </mergeCells>
  <phoneticPr fontId="0" type="noConversion"/>
  <pageMargins left="0.75" right="0.75" top="1" bottom="1" header="0.5" footer="0.5"/>
  <pageSetup paperSize="9" orientation="portrait" r:id="rId1"/>
  <headerFooter alignWithMargins="0">
    <oddHeader>&amp;C&amp;"Arial,Bold"&amp;11Provisional tax calculation&amp;"Arial,Regular"&amp;10
precise figures will depend upon personal circumstances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16"/>
  <sheetViews>
    <sheetView workbookViewId="0">
      <selection activeCell="B2" sqref="B2"/>
    </sheetView>
  </sheetViews>
  <sheetFormatPr defaultColWidth="9.109375" defaultRowHeight="12" x14ac:dyDescent="0.25"/>
  <cols>
    <col min="1" max="1" width="1.6640625" style="13" customWidth="1"/>
    <col min="2" max="2" width="9.109375" style="32"/>
    <col min="3" max="9" width="10.6640625" style="33" customWidth="1"/>
    <col min="10" max="10" width="1.6640625" style="13" customWidth="1"/>
    <col min="11" max="11" width="36.88671875" style="13" customWidth="1"/>
    <col min="12" max="12" width="1.6640625" style="13" customWidth="1"/>
    <col min="13" max="16384" width="9.109375" style="13"/>
  </cols>
  <sheetData>
    <row r="1" spans="1:12" ht="7.5" customHeight="1" x14ac:dyDescent="0.25">
      <c r="A1" s="8"/>
      <c r="B1" s="9"/>
      <c r="C1" s="10"/>
      <c r="D1" s="10"/>
      <c r="E1" s="10"/>
      <c r="F1" s="10"/>
      <c r="G1" s="10"/>
      <c r="H1" s="10"/>
      <c r="I1" s="10"/>
      <c r="J1" s="11"/>
      <c r="K1" s="11"/>
      <c r="L1" s="12"/>
    </row>
    <row r="2" spans="1:12" s="19" customFormat="1" ht="48" x14ac:dyDescent="0.25">
      <c r="A2" s="14"/>
      <c r="B2" s="15" t="s">
        <v>19</v>
      </c>
      <c r="C2" s="16" t="s">
        <v>20</v>
      </c>
      <c r="D2" s="16" t="s">
        <v>21</v>
      </c>
      <c r="E2" s="16" t="s">
        <v>22</v>
      </c>
      <c r="F2" s="16" t="s">
        <v>23</v>
      </c>
      <c r="G2" s="16" t="s">
        <v>24</v>
      </c>
      <c r="H2" s="16" t="s">
        <v>25</v>
      </c>
      <c r="I2" s="16" t="s">
        <v>26</v>
      </c>
      <c r="J2" s="17"/>
      <c r="K2" s="15" t="s">
        <v>27</v>
      </c>
      <c r="L2" s="18"/>
    </row>
    <row r="3" spans="1:12" s="19" customFormat="1" ht="15" customHeight="1" x14ac:dyDescent="0.25">
      <c r="A3" s="14"/>
      <c r="B3" s="472" t="s">
        <v>28</v>
      </c>
      <c r="C3" s="473"/>
      <c r="D3" s="20"/>
      <c r="E3" s="20"/>
      <c r="F3" s="20"/>
      <c r="G3" s="20"/>
      <c r="H3" s="20"/>
      <c r="I3" s="20"/>
      <c r="J3" s="17"/>
      <c r="K3" s="21"/>
      <c r="L3" s="18"/>
    </row>
    <row r="4" spans="1:12" x14ac:dyDescent="0.25">
      <c r="A4" s="22"/>
      <c r="B4" s="23">
        <f>Admin!B5</f>
        <v>40663</v>
      </c>
      <c r="C4" s="24">
        <f>[6]Apr11!$M$1</f>
        <v>0</v>
      </c>
      <c r="D4" s="24">
        <f>[6]Apr11!$N$1</f>
        <v>0</v>
      </c>
      <c r="E4" s="24">
        <f>[6]Apr11!$O$1</f>
        <v>0</v>
      </c>
      <c r="F4" s="24">
        <f>[6]Apr11!$P$1+[6]Apr11!$Q$1</f>
        <v>0</v>
      </c>
      <c r="G4" s="24">
        <f>C4-SUM(D4:F4)</f>
        <v>0</v>
      </c>
      <c r="H4" s="24">
        <f>[6]Apr11!$T$1</f>
        <v>0</v>
      </c>
      <c r="I4" s="24">
        <f>[6]Apr11!$G$1</f>
        <v>0</v>
      </c>
      <c r="J4" s="25"/>
      <c r="K4" s="474" t="s">
        <v>29</v>
      </c>
      <c r="L4" s="26"/>
    </row>
    <row r="5" spans="1:12" ht="12" customHeight="1" x14ac:dyDescent="0.25">
      <c r="A5" s="22"/>
      <c r="B5" s="23">
        <f>Admin!B6</f>
        <v>40694</v>
      </c>
      <c r="C5" s="24">
        <f>[6]May11!$M$1</f>
        <v>0</v>
      </c>
      <c r="D5" s="24">
        <f>[6]May11!$N$1</f>
        <v>0</v>
      </c>
      <c r="E5" s="24">
        <f>[6]May11!$O$1</f>
        <v>0</v>
      </c>
      <c r="F5" s="24">
        <f>[6]May11!$P$1+[6]May11!$Q$1</f>
        <v>0</v>
      </c>
      <c r="G5" s="24">
        <f t="shared" ref="G5:G15" si="0">C5-SUM(D5:F5)</f>
        <v>0</v>
      </c>
      <c r="H5" s="24">
        <f>[6]May11!$T$1</f>
        <v>0</v>
      </c>
      <c r="I5" s="24">
        <f>[6]May11!$G$1</f>
        <v>0</v>
      </c>
      <c r="J5" s="25"/>
      <c r="K5" s="475"/>
      <c r="L5" s="26"/>
    </row>
    <row r="6" spans="1:12" x14ac:dyDescent="0.25">
      <c r="A6" s="22"/>
      <c r="B6" s="23">
        <f>Admin!B7</f>
        <v>40724</v>
      </c>
      <c r="C6" s="24">
        <f>[6]Jun11!$M$1</f>
        <v>0</v>
      </c>
      <c r="D6" s="24">
        <f>[6]Jun11!$N$1</f>
        <v>0</v>
      </c>
      <c r="E6" s="24">
        <f>[6]Jun11!$O$1</f>
        <v>0</v>
      </c>
      <c r="F6" s="24">
        <f>[6]Jun11!$P$1+[6]Jun11!$Q$1</f>
        <v>0</v>
      </c>
      <c r="G6" s="24">
        <f t="shared" si="0"/>
        <v>0</v>
      </c>
      <c r="H6" s="24">
        <f>[6]Jun11!$T$1</f>
        <v>0</v>
      </c>
      <c r="I6" s="24">
        <f>[6]Jun11!$G$1</f>
        <v>0</v>
      </c>
      <c r="J6" s="25"/>
      <c r="K6" s="475"/>
      <c r="L6" s="26"/>
    </row>
    <row r="7" spans="1:12" x14ac:dyDescent="0.25">
      <c r="A7" s="22"/>
      <c r="B7" s="23">
        <f>Admin!B8</f>
        <v>40755</v>
      </c>
      <c r="C7" s="24">
        <f>[6]Jul11!$M$1</f>
        <v>0</v>
      </c>
      <c r="D7" s="24">
        <f>[6]Jul11!$N$1</f>
        <v>0</v>
      </c>
      <c r="E7" s="24">
        <f>[6]Jul11!$O$1</f>
        <v>0</v>
      </c>
      <c r="F7" s="24">
        <f>[6]Jul11!$P$1+[6]Jul11!$Q$1</f>
        <v>0</v>
      </c>
      <c r="G7" s="24">
        <f t="shared" si="0"/>
        <v>0</v>
      </c>
      <c r="H7" s="24">
        <f>[6]Jul11!$T$1</f>
        <v>0</v>
      </c>
      <c r="I7" s="24">
        <f>[6]Jul11!$G$1</f>
        <v>0</v>
      </c>
      <c r="J7" s="25"/>
      <c r="K7" s="475"/>
      <c r="L7" s="26"/>
    </row>
    <row r="8" spans="1:12" ht="12" customHeight="1" x14ac:dyDescent="0.25">
      <c r="A8" s="22"/>
      <c r="B8" s="23">
        <f>Admin!B9</f>
        <v>40786</v>
      </c>
      <c r="C8" s="24">
        <f>[6]Aug11!$M$1</f>
        <v>0</v>
      </c>
      <c r="D8" s="24">
        <f>[6]Aug11!$N$1</f>
        <v>0</v>
      </c>
      <c r="E8" s="24">
        <f>[6]Aug11!$O$1</f>
        <v>0</v>
      </c>
      <c r="F8" s="24">
        <f>[6]Aug11!$P$1+[6]Aug11!$Q$1</f>
        <v>0</v>
      </c>
      <c r="G8" s="24">
        <f t="shared" si="0"/>
        <v>0</v>
      </c>
      <c r="H8" s="24">
        <f>[6]Aug11!$T$1</f>
        <v>0</v>
      </c>
      <c r="I8" s="24">
        <f>[6]Aug11!$G$1</f>
        <v>0</v>
      </c>
      <c r="J8" s="25"/>
      <c r="K8" s="474" t="s">
        <v>30</v>
      </c>
      <c r="L8" s="26"/>
    </row>
    <row r="9" spans="1:12" ht="12" customHeight="1" x14ac:dyDescent="0.25">
      <c r="A9" s="22"/>
      <c r="B9" s="23">
        <f>Admin!B10</f>
        <v>40816</v>
      </c>
      <c r="C9" s="24">
        <f>[6]Sep11!$M$1</f>
        <v>0</v>
      </c>
      <c r="D9" s="24">
        <f>[6]Sep11!$N$1</f>
        <v>0</v>
      </c>
      <c r="E9" s="24">
        <f>[6]Sep11!$O$1</f>
        <v>0</v>
      </c>
      <c r="F9" s="24">
        <f>[6]Sep11!$P$1+[6]Sep11!$Q$1</f>
        <v>0</v>
      </c>
      <c r="G9" s="24">
        <f t="shared" si="0"/>
        <v>0</v>
      </c>
      <c r="H9" s="24">
        <f>[6]Sep11!$T$1</f>
        <v>0</v>
      </c>
      <c r="I9" s="24">
        <f>[6]Sep11!$G$1</f>
        <v>0</v>
      </c>
      <c r="J9" s="25"/>
      <c r="K9" s="475"/>
      <c r="L9" s="26"/>
    </row>
    <row r="10" spans="1:12" ht="12" customHeight="1" x14ac:dyDescent="0.25">
      <c r="A10" s="22"/>
      <c r="B10" s="23">
        <f>Admin!B11</f>
        <v>40847</v>
      </c>
      <c r="C10" s="24">
        <f>[6]Oct11!$M$1</f>
        <v>0</v>
      </c>
      <c r="D10" s="24">
        <f>[6]Oct11!$N$1</f>
        <v>0</v>
      </c>
      <c r="E10" s="24">
        <f>[6]Oct11!$O$1</f>
        <v>0</v>
      </c>
      <c r="F10" s="24">
        <f>[6]Oct11!$P$1+[6]Oct11!$Q$1</f>
        <v>0</v>
      </c>
      <c r="G10" s="24">
        <f t="shared" si="0"/>
        <v>0</v>
      </c>
      <c r="H10" s="24">
        <f>[6]Oct11!$T$1</f>
        <v>0</v>
      </c>
      <c r="I10" s="24">
        <f>[6]Oct11!$G$1</f>
        <v>0</v>
      </c>
      <c r="J10" s="25"/>
      <c r="K10" s="475"/>
      <c r="L10" s="26"/>
    </row>
    <row r="11" spans="1:12" ht="12" customHeight="1" x14ac:dyDescent="0.25">
      <c r="A11" s="22"/>
      <c r="B11" s="23">
        <f>Admin!B12</f>
        <v>40877</v>
      </c>
      <c r="C11" s="24">
        <f>[6]Nov11!$M$1</f>
        <v>0</v>
      </c>
      <c r="D11" s="24">
        <f>[6]Nov11!$N$1</f>
        <v>0</v>
      </c>
      <c r="E11" s="24">
        <f>[6]Nov11!$O$1</f>
        <v>0</v>
      </c>
      <c r="F11" s="24">
        <f>[6]Nov11!$P$1+[6]Nov11!$Q$1</f>
        <v>0</v>
      </c>
      <c r="G11" s="24">
        <f t="shared" si="0"/>
        <v>0</v>
      </c>
      <c r="H11" s="24">
        <f>[6]Nov11!$T$1</f>
        <v>0</v>
      </c>
      <c r="I11" s="24">
        <f>[6]Nov11!$G$1</f>
        <v>0</v>
      </c>
      <c r="J11" s="25"/>
      <c r="K11" s="475"/>
      <c r="L11" s="26"/>
    </row>
    <row r="12" spans="1:12" ht="12" customHeight="1" x14ac:dyDescent="0.25">
      <c r="A12" s="22"/>
      <c r="B12" s="23">
        <f>Admin!B13</f>
        <v>40908</v>
      </c>
      <c r="C12" s="24">
        <f>[6]Dec11!$M$1</f>
        <v>0</v>
      </c>
      <c r="D12" s="24">
        <f>[6]Dec11!$N$1</f>
        <v>0</v>
      </c>
      <c r="E12" s="24">
        <f>[6]Dec11!$O$1</f>
        <v>0</v>
      </c>
      <c r="F12" s="24">
        <f>[6]Dec11!$P$1+[6]Dec11!$Q$1</f>
        <v>0</v>
      </c>
      <c r="G12" s="24">
        <f t="shared" si="0"/>
        <v>0</v>
      </c>
      <c r="H12" s="24">
        <f>[6]Dec11!$T$1</f>
        <v>0</v>
      </c>
      <c r="I12" s="24">
        <f>[6]Dec11!$G$1</f>
        <v>0</v>
      </c>
      <c r="J12" s="25"/>
      <c r="K12" s="474"/>
      <c r="L12" s="26"/>
    </row>
    <row r="13" spans="1:12" x14ac:dyDescent="0.25">
      <c r="A13" s="22"/>
      <c r="B13" s="23">
        <f>Admin!B14</f>
        <v>40939</v>
      </c>
      <c r="C13" s="24">
        <f>[6]Jan12!$M$1</f>
        <v>0</v>
      </c>
      <c r="D13" s="24">
        <f>[6]Jan12!$N$1</f>
        <v>0</v>
      </c>
      <c r="E13" s="24">
        <f>[6]Jan12!$O$1</f>
        <v>0</v>
      </c>
      <c r="F13" s="24">
        <f>[6]Jan12!$P$1+[6]Jan12!$Q$1</f>
        <v>0</v>
      </c>
      <c r="G13" s="24">
        <f t="shared" si="0"/>
        <v>0</v>
      </c>
      <c r="H13" s="24">
        <f>[6]Jan12!$T$1</f>
        <v>0</v>
      </c>
      <c r="I13" s="24">
        <f>[6]Jan12!$G$1</f>
        <v>0</v>
      </c>
      <c r="J13" s="25"/>
      <c r="K13" s="475"/>
      <c r="L13" s="26"/>
    </row>
    <row r="14" spans="1:12" x14ac:dyDescent="0.25">
      <c r="A14" s="22"/>
      <c r="B14" s="23">
        <f>Admin!B15</f>
        <v>40967</v>
      </c>
      <c r="C14" s="24">
        <f>[6]Feb12!$M$1</f>
        <v>0</v>
      </c>
      <c r="D14" s="24">
        <f>[6]Feb12!$N$1</f>
        <v>0</v>
      </c>
      <c r="E14" s="24">
        <f>[6]Feb12!$O$1</f>
        <v>0</v>
      </c>
      <c r="F14" s="24">
        <f>[6]Feb12!$P$1+[6]Feb12!$Q$1</f>
        <v>0</v>
      </c>
      <c r="G14" s="24">
        <f t="shared" si="0"/>
        <v>0</v>
      </c>
      <c r="H14" s="24">
        <f>[6]Feb12!$T$1</f>
        <v>0</v>
      </c>
      <c r="I14" s="24">
        <f>[6]Feb12!$G$1</f>
        <v>0</v>
      </c>
      <c r="J14" s="25"/>
      <c r="K14" s="475"/>
      <c r="L14" s="26"/>
    </row>
    <row r="15" spans="1:12" x14ac:dyDescent="0.25">
      <c r="A15" s="22"/>
      <c r="B15" s="23">
        <f>Admin!B16</f>
        <v>40999</v>
      </c>
      <c r="C15" s="24">
        <f>[6]Mar12!$M$1</f>
        <v>0</v>
      </c>
      <c r="D15" s="24">
        <f>[6]Mar12!$N$1</f>
        <v>0</v>
      </c>
      <c r="E15" s="24">
        <f>[6]Mar12!$O$1</f>
        <v>0</v>
      </c>
      <c r="F15" s="24">
        <f>[6]Mar12!$P$1+[6]Mar12!$Q$1</f>
        <v>0</v>
      </c>
      <c r="G15" s="24">
        <f t="shared" si="0"/>
        <v>0</v>
      </c>
      <c r="H15" s="24">
        <f>[6]Mar12!$T$1</f>
        <v>0</v>
      </c>
      <c r="I15" s="24">
        <f>[6]Mar12!$G$1</f>
        <v>0</v>
      </c>
      <c r="J15" s="25"/>
      <c r="K15" s="25"/>
      <c r="L15" s="26"/>
    </row>
    <row r="16" spans="1:12" ht="12.6" thickBot="1" x14ac:dyDescent="0.3">
      <c r="A16" s="27"/>
      <c r="B16" s="28"/>
      <c r="C16" s="29"/>
      <c r="D16" s="29"/>
      <c r="E16" s="29"/>
      <c r="F16" s="29"/>
      <c r="G16" s="29"/>
      <c r="H16" s="29"/>
      <c r="I16" s="29"/>
      <c r="J16" s="30"/>
      <c r="K16" s="30"/>
      <c r="L16" s="31"/>
    </row>
  </sheetData>
  <mergeCells count="4">
    <mergeCell ref="B3:C3"/>
    <mergeCell ref="K4:K7"/>
    <mergeCell ref="K8:K11"/>
    <mergeCell ref="K12:K14"/>
  </mergeCells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H31"/>
  <sheetViews>
    <sheetView workbookViewId="0">
      <selection activeCell="H4" sqref="H4"/>
    </sheetView>
  </sheetViews>
  <sheetFormatPr defaultColWidth="9.109375" defaultRowHeight="12" x14ac:dyDescent="0.25"/>
  <cols>
    <col min="1" max="1" width="1.44140625" style="13" customWidth="1"/>
    <col min="2" max="2" width="10.6640625" style="78" customWidth="1"/>
    <col min="3" max="3" width="0.88671875" style="79" customWidth="1"/>
    <col min="4" max="4" width="8.6640625" style="80" customWidth="1"/>
    <col min="5" max="5" width="0.88671875" style="81" customWidth="1"/>
    <col min="6" max="6" width="8.6640625" style="80" customWidth="1"/>
    <col min="7" max="7" width="0.88671875" style="80" customWidth="1"/>
    <col min="8" max="8" width="7.6640625" style="82" customWidth="1"/>
    <col min="9" max="9" width="0.88671875" style="80" customWidth="1"/>
    <col min="10" max="10" width="8" style="80" customWidth="1"/>
    <col min="11" max="11" width="0.88671875" style="80" customWidth="1"/>
    <col min="12" max="12" width="7.6640625" style="80" customWidth="1"/>
    <col min="13" max="13" width="0.88671875" style="80" customWidth="1"/>
    <col min="14" max="14" width="7.6640625" style="83" customWidth="1"/>
    <col min="15" max="15" width="0.88671875" style="84" customWidth="1"/>
    <col min="16" max="16" width="8" style="84" customWidth="1"/>
    <col min="17" max="17" width="0.88671875" style="84" customWidth="1"/>
    <col min="18" max="18" width="7.6640625" style="85" customWidth="1"/>
    <col min="19" max="19" width="0.88671875" style="80" customWidth="1"/>
    <col min="20" max="20" width="7.6640625" style="83" customWidth="1"/>
    <col min="21" max="21" width="0.88671875" style="84" customWidth="1"/>
    <col min="22" max="22" width="8" style="84" customWidth="1"/>
    <col min="23" max="23" width="0.88671875" style="84" customWidth="1"/>
    <col min="24" max="24" width="7.6640625" style="85" customWidth="1"/>
    <col min="25" max="25" width="0.88671875" style="80" customWidth="1"/>
    <col min="26" max="26" width="9" style="80" customWidth="1"/>
    <col min="27" max="27" width="0.88671875" style="80" customWidth="1"/>
    <col min="28" max="28" width="10.6640625" style="80" customWidth="1"/>
    <col min="29" max="29" width="1.6640625" style="13" customWidth="1"/>
    <col min="30" max="33" width="9.6640625" style="86" customWidth="1"/>
    <col min="34" max="34" width="2.6640625" style="13" customWidth="1"/>
    <col min="35" max="16384" width="9.109375" style="13"/>
  </cols>
  <sheetData>
    <row r="1" spans="1:34" ht="13.2" x14ac:dyDescent="0.25">
      <c r="A1" s="8"/>
      <c r="B1" s="34"/>
      <c r="C1" s="34"/>
      <c r="D1" s="35"/>
      <c r="E1" s="35"/>
      <c r="F1" s="35"/>
      <c r="G1" s="35"/>
      <c r="H1" s="483" t="s">
        <v>31</v>
      </c>
      <c r="I1" s="484"/>
      <c r="J1" s="484"/>
      <c r="K1" s="484"/>
      <c r="L1" s="485"/>
      <c r="M1" s="35"/>
      <c r="N1" s="483" t="s">
        <v>31</v>
      </c>
      <c r="O1" s="484"/>
      <c r="P1" s="484"/>
      <c r="Q1" s="484"/>
      <c r="R1" s="485"/>
      <c r="S1" s="35"/>
      <c r="T1" s="483" t="s">
        <v>31</v>
      </c>
      <c r="U1" s="484"/>
      <c r="V1" s="484"/>
      <c r="W1" s="484"/>
      <c r="X1" s="485"/>
      <c r="Y1" s="36"/>
      <c r="Z1" s="35"/>
      <c r="AA1" s="35"/>
      <c r="AB1" s="35"/>
      <c r="AC1" s="12"/>
      <c r="AD1" s="37"/>
      <c r="AE1" s="38"/>
      <c r="AF1" s="38"/>
      <c r="AG1" s="38"/>
      <c r="AH1" s="12"/>
    </row>
    <row r="2" spans="1:34" s="48" customFormat="1" ht="36" x14ac:dyDescent="0.25">
      <c r="A2" s="39"/>
      <c r="B2" s="40" t="s">
        <v>32</v>
      </c>
      <c r="C2" s="41"/>
      <c r="D2" s="42" t="s">
        <v>33</v>
      </c>
      <c r="E2" s="43"/>
      <c r="F2" s="42" t="s">
        <v>34</v>
      </c>
      <c r="G2" s="43"/>
      <c r="H2" s="44" t="s">
        <v>35</v>
      </c>
      <c r="I2" s="43"/>
      <c r="J2" s="42" t="s">
        <v>36</v>
      </c>
      <c r="K2" s="43"/>
      <c r="L2" s="42" t="s">
        <v>37</v>
      </c>
      <c r="M2" s="43"/>
      <c r="N2" s="44" t="s">
        <v>38</v>
      </c>
      <c r="O2" s="43"/>
      <c r="P2" s="42" t="s">
        <v>39</v>
      </c>
      <c r="Q2" s="43"/>
      <c r="R2" s="42" t="s">
        <v>37</v>
      </c>
      <c r="S2" s="43"/>
      <c r="T2" s="44" t="s">
        <v>40</v>
      </c>
      <c r="U2" s="43"/>
      <c r="V2" s="42" t="s">
        <v>41</v>
      </c>
      <c r="W2" s="43"/>
      <c r="X2" s="45" t="s">
        <v>37</v>
      </c>
      <c r="Y2" s="46"/>
      <c r="Z2" s="42" t="s">
        <v>42</v>
      </c>
      <c r="AA2" s="43"/>
      <c r="AB2" s="42" t="s">
        <v>43</v>
      </c>
      <c r="AC2" s="47"/>
      <c r="AD2" s="486" t="s">
        <v>44</v>
      </c>
      <c r="AE2" s="487"/>
      <c r="AF2" s="487"/>
      <c r="AG2" s="488"/>
      <c r="AH2" s="47"/>
    </row>
    <row r="3" spans="1:34" x14ac:dyDescent="0.25">
      <c r="A3" s="22"/>
      <c r="B3" s="49"/>
      <c r="C3" s="49"/>
      <c r="D3" s="50"/>
      <c r="E3" s="50"/>
      <c r="F3" s="51"/>
      <c r="G3" s="51"/>
      <c r="H3" s="52"/>
      <c r="I3" s="51"/>
      <c r="J3" s="51"/>
      <c r="K3" s="51"/>
      <c r="L3" s="53"/>
      <c r="M3" s="51"/>
      <c r="N3" s="52"/>
      <c r="O3" s="51"/>
      <c r="P3" s="51"/>
      <c r="Q3" s="51"/>
      <c r="R3" s="53"/>
      <c r="S3" s="51"/>
      <c r="T3" s="52"/>
      <c r="U3" s="51"/>
      <c r="V3" s="51"/>
      <c r="W3" s="51"/>
      <c r="X3" s="51"/>
      <c r="Y3" s="54"/>
      <c r="Z3" s="51"/>
      <c r="AA3" s="51"/>
      <c r="AB3" s="51"/>
      <c r="AC3" s="26"/>
      <c r="AD3" s="476" t="s">
        <v>45</v>
      </c>
      <c r="AE3" s="479"/>
      <c r="AF3" s="479"/>
      <c r="AG3" s="479"/>
      <c r="AH3" s="26"/>
    </row>
    <row r="4" spans="1:34" ht="13.2" x14ac:dyDescent="0.25">
      <c r="A4" s="22"/>
      <c r="B4" s="480" t="s">
        <v>46</v>
      </c>
      <c r="C4" s="481"/>
      <c r="D4" s="481"/>
      <c r="E4" s="482"/>
      <c r="F4" s="482"/>
      <c r="G4" s="51"/>
      <c r="H4" s="55">
        <v>0</v>
      </c>
      <c r="I4" s="51"/>
      <c r="J4" s="51"/>
      <c r="K4" s="51"/>
      <c r="L4" s="53"/>
      <c r="M4" s="51"/>
      <c r="N4" s="55">
        <v>0</v>
      </c>
      <c r="O4" s="51"/>
      <c r="P4" s="51"/>
      <c r="Q4" s="51"/>
      <c r="R4" s="53"/>
      <c r="S4" s="51"/>
      <c r="T4" s="55">
        <v>0</v>
      </c>
      <c r="U4" s="51"/>
      <c r="V4" s="51"/>
      <c r="W4" s="51"/>
      <c r="X4" s="51"/>
      <c r="Y4" s="54"/>
      <c r="Z4" s="51"/>
      <c r="AA4" s="51"/>
      <c r="AB4" s="51"/>
      <c r="AC4" s="26"/>
      <c r="AD4" s="478"/>
      <c r="AE4" s="479"/>
      <c r="AF4" s="479"/>
      <c r="AG4" s="479"/>
      <c r="AH4" s="26"/>
    </row>
    <row r="5" spans="1:34" x14ac:dyDescent="0.25">
      <c r="A5" s="22"/>
      <c r="B5" s="56"/>
      <c r="C5" s="56"/>
      <c r="D5" s="57"/>
      <c r="E5" s="57"/>
      <c r="F5" s="57"/>
      <c r="G5" s="57"/>
      <c r="H5" s="58"/>
      <c r="I5" s="57"/>
      <c r="J5" s="57"/>
      <c r="K5" s="57"/>
      <c r="L5" s="59"/>
      <c r="M5" s="57"/>
      <c r="N5" s="58"/>
      <c r="O5" s="57"/>
      <c r="P5" s="57"/>
      <c r="Q5" s="57"/>
      <c r="R5" s="59"/>
      <c r="S5" s="57"/>
      <c r="T5" s="58"/>
      <c r="U5" s="57"/>
      <c r="V5" s="57"/>
      <c r="W5" s="57"/>
      <c r="X5" s="57"/>
      <c r="Y5" s="60"/>
      <c r="Z5" s="57"/>
      <c r="AA5" s="57"/>
      <c r="AB5" s="57"/>
      <c r="AC5" s="26"/>
      <c r="AD5" s="478"/>
      <c r="AE5" s="479"/>
      <c r="AF5" s="479"/>
      <c r="AG5" s="479"/>
      <c r="AH5" s="26"/>
    </row>
    <row r="6" spans="1:34" x14ac:dyDescent="0.25">
      <c r="A6" s="22"/>
      <c r="B6" s="61">
        <f>Admin!B4</f>
        <v>40639</v>
      </c>
      <c r="C6" s="62"/>
      <c r="D6" s="63">
        <f>AB6</f>
        <v>0</v>
      </c>
      <c r="E6" s="64"/>
      <c r="F6" s="57"/>
      <c r="G6" s="57"/>
      <c r="H6" s="58"/>
      <c r="I6" s="57"/>
      <c r="J6" s="57"/>
      <c r="K6" s="57"/>
      <c r="L6" s="59"/>
      <c r="M6" s="57"/>
      <c r="N6" s="58"/>
      <c r="O6" s="57"/>
      <c r="P6" s="57"/>
      <c r="Q6" s="57"/>
      <c r="R6" s="59"/>
      <c r="S6" s="57"/>
      <c r="T6" s="58"/>
      <c r="U6" s="57"/>
      <c r="V6" s="57"/>
      <c r="W6" s="57"/>
      <c r="X6" s="57"/>
      <c r="Y6" s="60"/>
      <c r="Z6" s="57"/>
      <c r="AA6" s="57"/>
      <c r="AB6" s="66"/>
      <c r="AC6" s="26"/>
      <c r="AD6" s="478"/>
      <c r="AE6" s="479"/>
      <c r="AF6" s="479"/>
      <c r="AG6" s="479"/>
      <c r="AH6" s="26"/>
    </row>
    <row r="7" spans="1:34" x14ac:dyDescent="0.25">
      <c r="A7" s="22"/>
      <c r="B7" s="62"/>
      <c r="C7" s="62"/>
      <c r="D7" s="64"/>
      <c r="E7" s="64"/>
      <c r="F7" s="57"/>
      <c r="G7" s="57"/>
      <c r="H7" s="58"/>
      <c r="I7" s="57"/>
      <c r="J7" s="57"/>
      <c r="K7" s="57"/>
      <c r="L7" s="59"/>
      <c r="M7" s="57"/>
      <c r="N7" s="58"/>
      <c r="O7" s="57"/>
      <c r="P7" s="57"/>
      <c r="Q7" s="57"/>
      <c r="R7" s="59"/>
      <c r="S7" s="57"/>
      <c r="T7" s="58"/>
      <c r="U7" s="57"/>
      <c r="V7" s="57"/>
      <c r="W7" s="57"/>
      <c r="X7" s="57"/>
      <c r="Y7" s="60"/>
      <c r="Z7" s="57"/>
      <c r="AA7" s="57"/>
      <c r="AB7" s="57"/>
      <c r="AC7" s="26"/>
      <c r="AD7" s="478"/>
      <c r="AE7" s="479"/>
      <c r="AF7" s="479"/>
      <c r="AG7" s="479"/>
      <c r="AH7" s="26"/>
    </row>
    <row r="8" spans="1:34" x14ac:dyDescent="0.25">
      <c r="A8" s="22"/>
      <c r="B8" s="61">
        <f>Admin!B5</f>
        <v>40663</v>
      </c>
      <c r="C8" s="62"/>
      <c r="D8" s="63">
        <f>D6+F8-L8-R8-X8+Z6</f>
        <v>0</v>
      </c>
      <c r="E8" s="64"/>
      <c r="F8" s="57">
        <f>IF((H$4+N$4+T$4)=0,0,[3]Apr11!$P$1)</f>
        <v>0</v>
      </c>
      <c r="G8" s="57"/>
      <c r="H8" s="65">
        <f>H4</f>
        <v>0</v>
      </c>
      <c r="I8" s="57"/>
      <c r="J8" s="57">
        <f>[2]Apr11!$P$1</f>
        <v>0</v>
      </c>
      <c r="K8" s="57"/>
      <c r="L8" s="59">
        <f>J8*H8</f>
        <v>0</v>
      </c>
      <c r="M8" s="57"/>
      <c r="N8" s="65">
        <f>N4</f>
        <v>0</v>
      </c>
      <c r="O8" s="57"/>
      <c r="P8" s="57">
        <f>[2]Apr11!$Q$1</f>
        <v>0</v>
      </c>
      <c r="Q8" s="57"/>
      <c r="R8" s="59">
        <f>P8*N8</f>
        <v>0</v>
      </c>
      <c r="S8" s="57"/>
      <c r="T8" s="65">
        <f>T4</f>
        <v>0</v>
      </c>
      <c r="U8" s="57"/>
      <c r="V8" s="57">
        <f>[2]Apr11!$R$1</f>
        <v>0</v>
      </c>
      <c r="W8" s="57"/>
      <c r="X8" s="57">
        <f>V8*T8</f>
        <v>0</v>
      </c>
      <c r="Y8" s="60"/>
      <c r="Z8" s="57">
        <f>IF(AB8&lt;&gt;D8,AB8-D8,0)</f>
        <v>0</v>
      </c>
      <c r="AA8" s="57"/>
      <c r="AB8" s="66">
        <f>AB6+F8-L8-R8-X8</f>
        <v>0</v>
      </c>
      <c r="AC8" s="26"/>
      <c r="AD8" s="478"/>
      <c r="AE8" s="479"/>
      <c r="AF8" s="479"/>
      <c r="AG8" s="479"/>
      <c r="AH8" s="26"/>
    </row>
    <row r="9" spans="1:34" x14ac:dyDescent="0.25">
      <c r="A9" s="22"/>
      <c r="B9" s="62"/>
      <c r="C9" s="62"/>
      <c r="D9" s="64"/>
      <c r="E9" s="64"/>
      <c r="F9" s="57"/>
      <c r="G9" s="57"/>
      <c r="H9" s="58"/>
      <c r="I9" s="57"/>
      <c r="J9" s="57"/>
      <c r="K9" s="57"/>
      <c r="L9" s="59"/>
      <c r="M9" s="57"/>
      <c r="N9" s="58"/>
      <c r="O9" s="57"/>
      <c r="P9" s="57"/>
      <c r="Q9" s="57"/>
      <c r="R9" s="59"/>
      <c r="S9" s="57"/>
      <c r="T9" s="58"/>
      <c r="U9" s="57"/>
      <c r="V9" s="57"/>
      <c r="W9" s="57"/>
      <c r="X9" s="57"/>
      <c r="Y9" s="60"/>
      <c r="Z9" s="57"/>
      <c r="AA9" s="57"/>
      <c r="AB9" s="57"/>
      <c r="AC9" s="26"/>
      <c r="AD9" s="478"/>
      <c r="AE9" s="479"/>
      <c r="AF9" s="479"/>
      <c r="AG9" s="479"/>
      <c r="AH9" s="26"/>
    </row>
    <row r="10" spans="1:34" ht="13.2" x14ac:dyDescent="0.25">
      <c r="A10" s="22"/>
      <c r="B10" s="61">
        <f>Admin!B6</f>
        <v>40694</v>
      </c>
      <c r="C10" s="62"/>
      <c r="D10" s="63">
        <f>D8+F10-L10-R10-X10+Z8</f>
        <v>0</v>
      </c>
      <c r="E10" s="64"/>
      <c r="F10" s="57">
        <f>IF((H$4+N$4+T$4)=0,0,[3]May11!$P$1)</f>
        <v>0</v>
      </c>
      <c r="G10" s="57"/>
      <c r="H10" s="65">
        <f>H8</f>
        <v>0</v>
      </c>
      <c r="I10" s="57"/>
      <c r="J10" s="57">
        <f>[2]May11!$P$1</f>
        <v>0</v>
      </c>
      <c r="K10" s="57"/>
      <c r="L10" s="59">
        <f>J10*H10</f>
        <v>0</v>
      </c>
      <c r="M10" s="57"/>
      <c r="N10" s="65">
        <f>N8</f>
        <v>0</v>
      </c>
      <c r="O10" s="57"/>
      <c r="P10" s="57">
        <f>[2]May11!$Q$1</f>
        <v>0</v>
      </c>
      <c r="Q10" s="57"/>
      <c r="R10" s="59">
        <f>P10*N10</f>
        <v>0</v>
      </c>
      <c r="S10" s="57"/>
      <c r="T10" s="65">
        <f>T8</f>
        <v>0</v>
      </c>
      <c r="U10" s="57"/>
      <c r="V10" s="57">
        <f>[2]May11!$R$1</f>
        <v>0</v>
      </c>
      <c r="W10" s="57"/>
      <c r="X10" s="57">
        <f>V10*T10</f>
        <v>0</v>
      </c>
      <c r="Y10" s="60"/>
      <c r="Z10" s="57">
        <f>IF(AB10&lt;&gt;D10,AB10-D10,0)</f>
        <v>0</v>
      </c>
      <c r="AA10" s="57"/>
      <c r="AB10" s="66">
        <f>AB8+F10-L10-R10-X10</f>
        <v>0</v>
      </c>
      <c r="AC10" s="26"/>
      <c r="AD10" s="67"/>
      <c r="AE10" s="68"/>
      <c r="AF10" s="68"/>
      <c r="AG10" s="68"/>
      <c r="AH10" s="26"/>
    </row>
    <row r="11" spans="1:34" x14ac:dyDescent="0.25">
      <c r="A11" s="22"/>
      <c r="B11" s="62"/>
      <c r="C11" s="62"/>
      <c r="D11" s="64"/>
      <c r="E11" s="64"/>
      <c r="F11" s="57"/>
      <c r="G11" s="57"/>
      <c r="H11" s="58"/>
      <c r="I11" s="57"/>
      <c r="J11" s="57"/>
      <c r="K11" s="57"/>
      <c r="L11" s="59"/>
      <c r="M11" s="57"/>
      <c r="N11" s="58"/>
      <c r="O11" s="57"/>
      <c r="P11" s="57"/>
      <c r="Q11" s="57"/>
      <c r="R11" s="59"/>
      <c r="S11" s="57"/>
      <c r="T11" s="58"/>
      <c r="U11" s="57"/>
      <c r="V11" s="57"/>
      <c r="W11" s="57"/>
      <c r="X11" s="57"/>
      <c r="Y11" s="60"/>
      <c r="Z11" s="57"/>
      <c r="AA11" s="57"/>
      <c r="AB11" s="57"/>
      <c r="AC11" s="26"/>
      <c r="AD11" s="476" t="s">
        <v>47</v>
      </c>
      <c r="AE11" s="479"/>
      <c r="AF11" s="479"/>
      <c r="AG11" s="479"/>
      <c r="AH11" s="26"/>
    </row>
    <row r="12" spans="1:34" x14ac:dyDescent="0.25">
      <c r="A12" s="22"/>
      <c r="B12" s="61">
        <f>Admin!B7</f>
        <v>40724</v>
      </c>
      <c r="C12" s="62"/>
      <c r="D12" s="63">
        <f>D10+F12-L12-R12-X12+Z10</f>
        <v>0</v>
      </c>
      <c r="E12" s="64"/>
      <c r="F12" s="57">
        <f>IF((H$4+N$4+T$4)=0,0,[3]Jun11!$P$1)</f>
        <v>0</v>
      </c>
      <c r="G12" s="57"/>
      <c r="H12" s="65">
        <f>H10</f>
        <v>0</v>
      </c>
      <c r="I12" s="57"/>
      <c r="J12" s="57">
        <f>[2]Jun11!$P$1</f>
        <v>0</v>
      </c>
      <c r="K12" s="57"/>
      <c r="L12" s="59">
        <f>J12*H12</f>
        <v>0</v>
      </c>
      <c r="M12" s="57"/>
      <c r="N12" s="65">
        <f>N10</f>
        <v>0</v>
      </c>
      <c r="O12" s="57"/>
      <c r="P12" s="57">
        <f>[2]Jun11!$Q$1</f>
        <v>0</v>
      </c>
      <c r="Q12" s="57"/>
      <c r="R12" s="59">
        <f>P12*N12</f>
        <v>0</v>
      </c>
      <c r="S12" s="57"/>
      <c r="T12" s="65">
        <f>T10</f>
        <v>0</v>
      </c>
      <c r="U12" s="57"/>
      <c r="V12" s="57">
        <f>[2]Jun11!$R$1</f>
        <v>0</v>
      </c>
      <c r="W12" s="57"/>
      <c r="X12" s="57">
        <f>V12*T12</f>
        <v>0</v>
      </c>
      <c r="Y12" s="60"/>
      <c r="Z12" s="57">
        <f>IF(AB12&lt;&gt;D12,AB12-D12,0)</f>
        <v>0</v>
      </c>
      <c r="AA12" s="57"/>
      <c r="AB12" s="66">
        <f>AB10+F12-L12-R12-X12</f>
        <v>0</v>
      </c>
      <c r="AC12" s="26"/>
      <c r="AD12" s="478"/>
      <c r="AE12" s="479"/>
      <c r="AF12" s="479"/>
      <c r="AG12" s="479"/>
      <c r="AH12" s="26"/>
    </row>
    <row r="13" spans="1:34" x14ac:dyDescent="0.25">
      <c r="A13" s="22"/>
      <c r="B13" s="62"/>
      <c r="C13" s="62"/>
      <c r="D13" s="64"/>
      <c r="E13" s="64"/>
      <c r="F13" s="57"/>
      <c r="G13" s="57"/>
      <c r="H13" s="58"/>
      <c r="I13" s="57"/>
      <c r="J13" s="57"/>
      <c r="K13" s="57"/>
      <c r="L13" s="59"/>
      <c r="M13" s="57"/>
      <c r="N13" s="58"/>
      <c r="O13" s="57"/>
      <c r="P13" s="57"/>
      <c r="Q13" s="57"/>
      <c r="R13" s="59"/>
      <c r="S13" s="57"/>
      <c r="T13" s="58"/>
      <c r="U13" s="57"/>
      <c r="V13" s="57"/>
      <c r="W13" s="57"/>
      <c r="X13" s="57"/>
      <c r="Y13" s="60"/>
      <c r="Z13" s="57"/>
      <c r="AA13" s="57"/>
      <c r="AB13" s="57"/>
      <c r="AC13" s="26"/>
      <c r="AD13" s="478"/>
      <c r="AE13" s="479"/>
      <c r="AF13" s="479"/>
      <c r="AG13" s="479"/>
      <c r="AH13" s="26"/>
    </row>
    <row r="14" spans="1:34" ht="12" customHeight="1" x14ac:dyDescent="0.25">
      <c r="A14" s="22"/>
      <c r="B14" s="61">
        <f>Admin!B8</f>
        <v>40755</v>
      </c>
      <c r="C14" s="62"/>
      <c r="D14" s="63">
        <f>D12+F14-L14-R14-X14+Z12</f>
        <v>0</v>
      </c>
      <c r="E14" s="64"/>
      <c r="F14" s="57">
        <f>IF((H$4+N$4+T$4)=0,0,[3]Jul11!$P$1)</f>
        <v>0</v>
      </c>
      <c r="G14" s="57"/>
      <c r="H14" s="65">
        <f>H12</f>
        <v>0</v>
      </c>
      <c r="I14" s="57"/>
      <c r="J14" s="57">
        <f>[2]Jul11!$P$1</f>
        <v>0</v>
      </c>
      <c r="K14" s="57"/>
      <c r="L14" s="59">
        <f>J14*H14</f>
        <v>0</v>
      </c>
      <c r="M14" s="57"/>
      <c r="N14" s="65">
        <f>N12</f>
        <v>0</v>
      </c>
      <c r="O14" s="57"/>
      <c r="P14" s="57">
        <f>[2]Jul11!$Q$1</f>
        <v>0</v>
      </c>
      <c r="Q14" s="57"/>
      <c r="R14" s="59">
        <f>P14*N14</f>
        <v>0</v>
      </c>
      <c r="S14" s="57"/>
      <c r="T14" s="65">
        <f>T12</f>
        <v>0</v>
      </c>
      <c r="U14" s="57"/>
      <c r="V14" s="57">
        <f>[2]Jul11!$R$1</f>
        <v>0</v>
      </c>
      <c r="W14" s="57"/>
      <c r="X14" s="57">
        <f>V14*T14</f>
        <v>0</v>
      </c>
      <c r="Y14" s="60"/>
      <c r="Z14" s="57">
        <f>IF(AB14&lt;&gt;D14,AB14-D14,0)</f>
        <v>0</v>
      </c>
      <c r="AA14" s="57"/>
      <c r="AB14" s="66">
        <f>AB12+F14-L14-R14-X14</f>
        <v>0</v>
      </c>
      <c r="AC14" s="26"/>
      <c r="AD14" s="69"/>
      <c r="AE14" s="70"/>
      <c r="AF14" s="70"/>
      <c r="AG14" s="70"/>
      <c r="AH14" s="26"/>
    </row>
    <row r="15" spans="1:34" ht="12" customHeight="1" x14ac:dyDescent="0.25">
      <c r="A15" s="22"/>
      <c r="B15" s="62"/>
      <c r="C15" s="62"/>
      <c r="D15" s="64"/>
      <c r="E15" s="64"/>
      <c r="F15" s="57"/>
      <c r="G15" s="57"/>
      <c r="H15" s="58"/>
      <c r="I15" s="57"/>
      <c r="J15" s="57"/>
      <c r="K15" s="57"/>
      <c r="L15" s="59"/>
      <c r="M15" s="57"/>
      <c r="N15" s="58"/>
      <c r="O15" s="57"/>
      <c r="P15" s="57"/>
      <c r="Q15" s="57"/>
      <c r="R15" s="59"/>
      <c r="S15" s="57"/>
      <c r="T15" s="58"/>
      <c r="U15" s="57"/>
      <c r="V15" s="57"/>
      <c r="W15" s="57"/>
      <c r="X15" s="57"/>
      <c r="Y15" s="60"/>
      <c r="Z15" s="57"/>
      <c r="AA15" s="57"/>
      <c r="AB15" s="57"/>
      <c r="AC15" s="26"/>
      <c r="AD15" s="476" t="s">
        <v>48</v>
      </c>
      <c r="AE15" s="477"/>
      <c r="AF15" s="477"/>
      <c r="AG15" s="477"/>
      <c r="AH15" s="26"/>
    </row>
    <row r="16" spans="1:34" ht="12" customHeight="1" x14ac:dyDescent="0.25">
      <c r="A16" s="22"/>
      <c r="B16" s="61">
        <f>Admin!B9</f>
        <v>40786</v>
      </c>
      <c r="C16" s="62"/>
      <c r="D16" s="63">
        <f>D14+F16-L16-R16-X16+Z14</f>
        <v>0</v>
      </c>
      <c r="E16" s="64"/>
      <c r="F16" s="57">
        <f>IF((H$4+N$4+T$4)=0,0,[3]Aug11!$P$1)</f>
        <v>0</v>
      </c>
      <c r="G16" s="57"/>
      <c r="H16" s="65">
        <f>H14</f>
        <v>0</v>
      </c>
      <c r="I16" s="57"/>
      <c r="J16" s="57">
        <f>[2]Aug11!$P$1</f>
        <v>0</v>
      </c>
      <c r="K16" s="57"/>
      <c r="L16" s="59">
        <f>J16*H16</f>
        <v>0</v>
      </c>
      <c r="M16" s="57"/>
      <c r="N16" s="65">
        <f>N14</f>
        <v>0</v>
      </c>
      <c r="O16" s="57"/>
      <c r="P16" s="57">
        <f>[2]Aug11!$Q$1</f>
        <v>0</v>
      </c>
      <c r="Q16" s="57"/>
      <c r="R16" s="59">
        <f>P16*N16</f>
        <v>0</v>
      </c>
      <c r="S16" s="57"/>
      <c r="T16" s="65">
        <f>T14</f>
        <v>0</v>
      </c>
      <c r="U16" s="57"/>
      <c r="V16" s="57">
        <f>[2]Aug11!$R$1</f>
        <v>0</v>
      </c>
      <c r="W16" s="57"/>
      <c r="X16" s="57">
        <f>V16*T16</f>
        <v>0</v>
      </c>
      <c r="Y16" s="60"/>
      <c r="Z16" s="57">
        <f>IF(AB16&lt;&gt;D16,AB16-D16,0)</f>
        <v>0</v>
      </c>
      <c r="AA16" s="57"/>
      <c r="AB16" s="66">
        <f>AB14+F16-L16-R16-X16</f>
        <v>0</v>
      </c>
      <c r="AC16" s="26"/>
      <c r="AD16" s="476"/>
      <c r="AE16" s="477"/>
      <c r="AF16" s="477"/>
      <c r="AG16" s="477"/>
      <c r="AH16" s="26"/>
    </row>
    <row r="17" spans="1:34" ht="12" customHeight="1" x14ac:dyDescent="0.25">
      <c r="A17" s="22"/>
      <c r="B17" s="62"/>
      <c r="C17" s="62"/>
      <c r="D17" s="64"/>
      <c r="E17" s="64"/>
      <c r="F17" s="57"/>
      <c r="G17" s="57"/>
      <c r="H17" s="58"/>
      <c r="I17" s="57"/>
      <c r="J17" s="57"/>
      <c r="K17" s="57"/>
      <c r="L17" s="59"/>
      <c r="M17" s="57"/>
      <c r="N17" s="58"/>
      <c r="O17" s="57"/>
      <c r="P17" s="57"/>
      <c r="Q17" s="57"/>
      <c r="R17" s="59"/>
      <c r="S17" s="57"/>
      <c r="T17" s="58"/>
      <c r="U17" s="57"/>
      <c r="V17" s="57"/>
      <c r="W17" s="57"/>
      <c r="X17" s="57"/>
      <c r="Y17" s="60"/>
      <c r="Z17" s="57"/>
      <c r="AA17" s="57"/>
      <c r="AB17" s="57"/>
      <c r="AC17" s="26"/>
      <c r="AD17" s="476"/>
      <c r="AE17" s="477"/>
      <c r="AF17" s="477"/>
      <c r="AG17" s="477"/>
      <c r="AH17" s="26"/>
    </row>
    <row r="18" spans="1:34" ht="12" customHeight="1" x14ac:dyDescent="0.25">
      <c r="A18" s="22"/>
      <c r="B18" s="61">
        <f>Admin!B10</f>
        <v>40816</v>
      </c>
      <c r="C18" s="62"/>
      <c r="D18" s="63">
        <f>D16+F18-L18-R18-X18+Z16</f>
        <v>0</v>
      </c>
      <c r="E18" s="64"/>
      <c r="F18" s="57">
        <f>IF((H$4+N$4+T$4)=0,0,[3]Sep11!$P$1)</f>
        <v>0</v>
      </c>
      <c r="G18" s="57"/>
      <c r="H18" s="65">
        <f>H16</f>
        <v>0</v>
      </c>
      <c r="I18" s="57"/>
      <c r="J18" s="57">
        <f>[2]Sep11!$P$1</f>
        <v>0</v>
      </c>
      <c r="K18" s="57"/>
      <c r="L18" s="59">
        <f>J18*H18</f>
        <v>0</v>
      </c>
      <c r="M18" s="57"/>
      <c r="N18" s="65">
        <f>N16</f>
        <v>0</v>
      </c>
      <c r="O18" s="57"/>
      <c r="P18" s="57">
        <f>[2]Sep11!$Q$1</f>
        <v>0</v>
      </c>
      <c r="Q18" s="57"/>
      <c r="R18" s="59">
        <f>P18*N18</f>
        <v>0</v>
      </c>
      <c r="S18" s="57"/>
      <c r="T18" s="65">
        <f>T16</f>
        <v>0</v>
      </c>
      <c r="U18" s="57"/>
      <c r="V18" s="57">
        <f>[2]Sep11!$R$1</f>
        <v>0</v>
      </c>
      <c r="W18" s="57"/>
      <c r="X18" s="57">
        <f>V18*T18</f>
        <v>0</v>
      </c>
      <c r="Y18" s="60"/>
      <c r="Z18" s="57">
        <f>IF(AB18&lt;&gt;D18,AB18-D18,0)</f>
        <v>0</v>
      </c>
      <c r="AA18" s="57"/>
      <c r="AB18" s="66">
        <f>AB16+F18-L18-R18-X18</f>
        <v>0</v>
      </c>
      <c r="AC18" s="26"/>
      <c r="AD18" s="69"/>
      <c r="AE18" s="70"/>
      <c r="AF18" s="70"/>
      <c r="AG18" s="70"/>
      <c r="AH18" s="26"/>
    </row>
    <row r="19" spans="1:34" ht="12" customHeight="1" x14ac:dyDescent="0.25">
      <c r="A19" s="22"/>
      <c r="B19" s="62"/>
      <c r="C19" s="62"/>
      <c r="D19" s="64"/>
      <c r="E19" s="64"/>
      <c r="F19" s="57"/>
      <c r="G19" s="57"/>
      <c r="H19" s="58"/>
      <c r="I19" s="57"/>
      <c r="J19" s="57"/>
      <c r="K19" s="57"/>
      <c r="L19" s="59"/>
      <c r="M19" s="57"/>
      <c r="N19" s="58"/>
      <c r="O19" s="57"/>
      <c r="P19" s="57"/>
      <c r="Q19" s="57"/>
      <c r="R19" s="59"/>
      <c r="S19" s="57"/>
      <c r="T19" s="58"/>
      <c r="U19" s="57"/>
      <c r="V19" s="57"/>
      <c r="W19" s="57"/>
      <c r="X19" s="57"/>
      <c r="Y19" s="60"/>
      <c r="Z19" s="57"/>
      <c r="AA19" s="57"/>
      <c r="AB19" s="57"/>
      <c r="AC19" s="26"/>
      <c r="AD19" s="476" t="s">
        <v>49</v>
      </c>
      <c r="AE19" s="477"/>
      <c r="AF19" s="477"/>
      <c r="AG19" s="477"/>
      <c r="AH19" s="26"/>
    </row>
    <row r="20" spans="1:34" ht="12" customHeight="1" x14ac:dyDescent="0.25">
      <c r="A20" s="22"/>
      <c r="B20" s="61">
        <f>Admin!B11</f>
        <v>40847</v>
      </c>
      <c r="C20" s="62"/>
      <c r="D20" s="63">
        <f>D18+F20-L20-R20-X20+Z18</f>
        <v>0</v>
      </c>
      <c r="E20" s="64"/>
      <c r="F20" s="57">
        <f>IF((H$4+N$4+T$4)=0,0,[3]Oct11!$P$1)</f>
        <v>0</v>
      </c>
      <c r="G20" s="57"/>
      <c r="H20" s="65">
        <f>H18</f>
        <v>0</v>
      </c>
      <c r="I20" s="57"/>
      <c r="J20" s="57">
        <f>[2]Oct11!$P$1</f>
        <v>0</v>
      </c>
      <c r="K20" s="57"/>
      <c r="L20" s="59">
        <f>J20*H20</f>
        <v>0</v>
      </c>
      <c r="M20" s="57"/>
      <c r="N20" s="65">
        <f>N18</f>
        <v>0</v>
      </c>
      <c r="O20" s="57"/>
      <c r="P20" s="57">
        <f>[2]Oct11!$Q$1</f>
        <v>0</v>
      </c>
      <c r="Q20" s="57"/>
      <c r="R20" s="59">
        <f>P20*N20</f>
        <v>0</v>
      </c>
      <c r="S20" s="57"/>
      <c r="T20" s="65">
        <f>T18</f>
        <v>0</v>
      </c>
      <c r="U20" s="57"/>
      <c r="V20" s="57">
        <f>[2]Oct11!$R$1</f>
        <v>0</v>
      </c>
      <c r="W20" s="57"/>
      <c r="X20" s="57">
        <f>V20*T20</f>
        <v>0</v>
      </c>
      <c r="Y20" s="60"/>
      <c r="Z20" s="57">
        <f>IF(AB20&lt;&gt;D20,AB20-D20,0)</f>
        <v>0</v>
      </c>
      <c r="AA20" s="57"/>
      <c r="AB20" s="66">
        <f>AB18+F20-L20-R20-X20</f>
        <v>0</v>
      </c>
      <c r="AC20" s="26"/>
      <c r="AD20" s="476"/>
      <c r="AE20" s="477"/>
      <c r="AF20" s="477"/>
      <c r="AG20" s="477"/>
      <c r="AH20" s="26"/>
    </row>
    <row r="21" spans="1:34" ht="12" customHeight="1" x14ac:dyDescent="0.25">
      <c r="A21" s="22"/>
      <c r="B21" s="62"/>
      <c r="C21" s="62"/>
      <c r="D21" s="64"/>
      <c r="E21" s="64"/>
      <c r="F21" s="57"/>
      <c r="G21" s="57"/>
      <c r="H21" s="58"/>
      <c r="I21" s="57"/>
      <c r="J21" s="57"/>
      <c r="K21" s="57"/>
      <c r="L21" s="59"/>
      <c r="M21" s="57"/>
      <c r="N21" s="58"/>
      <c r="O21" s="57"/>
      <c r="P21" s="57"/>
      <c r="Q21" s="57"/>
      <c r="R21" s="59"/>
      <c r="S21" s="57"/>
      <c r="T21" s="58"/>
      <c r="U21" s="57"/>
      <c r="V21" s="57"/>
      <c r="W21" s="57"/>
      <c r="X21" s="57"/>
      <c r="Y21" s="60"/>
      <c r="Z21" s="57"/>
      <c r="AA21" s="57"/>
      <c r="AB21" s="57"/>
      <c r="AC21" s="26"/>
      <c r="AD21" s="476"/>
      <c r="AE21" s="477"/>
      <c r="AF21" s="477"/>
      <c r="AG21" s="477"/>
      <c r="AH21" s="26"/>
    </row>
    <row r="22" spans="1:34" ht="12" customHeight="1" x14ac:dyDescent="0.25">
      <c r="A22" s="22"/>
      <c r="B22" s="61">
        <f>Admin!B12</f>
        <v>40877</v>
      </c>
      <c r="C22" s="62"/>
      <c r="D22" s="63">
        <f>D20+F22-L22-R22-X22+Z20</f>
        <v>0</v>
      </c>
      <c r="E22" s="64"/>
      <c r="F22" s="57">
        <f>IF((H$4+N$4+T$4)=0,0,[3]Nov11!$P$1)</f>
        <v>0</v>
      </c>
      <c r="G22" s="57"/>
      <c r="H22" s="65">
        <f>H20</f>
        <v>0</v>
      </c>
      <c r="I22" s="57"/>
      <c r="J22" s="57">
        <f>[2]Nov11!$P$1</f>
        <v>0</v>
      </c>
      <c r="K22" s="57"/>
      <c r="L22" s="59">
        <f>J22*H22</f>
        <v>0</v>
      </c>
      <c r="M22" s="57"/>
      <c r="N22" s="65">
        <f>N20</f>
        <v>0</v>
      </c>
      <c r="O22" s="57"/>
      <c r="P22" s="57">
        <f>[2]Nov11!$Q$1</f>
        <v>0</v>
      </c>
      <c r="Q22" s="57"/>
      <c r="R22" s="59">
        <f>P22*N22</f>
        <v>0</v>
      </c>
      <c r="S22" s="57"/>
      <c r="T22" s="65">
        <f>T20</f>
        <v>0</v>
      </c>
      <c r="U22" s="57"/>
      <c r="V22" s="57">
        <f>[2]Nov11!$R$1</f>
        <v>0</v>
      </c>
      <c r="W22" s="57"/>
      <c r="X22" s="57">
        <f>V22*T22</f>
        <v>0</v>
      </c>
      <c r="Y22" s="60"/>
      <c r="Z22" s="57">
        <f>IF(AB22&lt;&gt;D22,AB22-D22,0)</f>
        <v>0</v>
      </c>
      <c r="AA22" s="57"/>
      <c r="AB22" s="66">
        <f>AB20+F22-L22-R22-X22</f>
        <v>0</v>
      </c>
      <c r="AC22" s="26"/>
      <c r="AD22" s="69"/>
      <c r="AE22" s="70"/>
      <c r="AF22" s="70"/>
      <c r="AG22" s="70"/>
      <c r="AH22" s="26"/>
    </row>
    <row r="23" spans="1:34" x14ac:dyDescent="0.25">
      <c r="A23" s="22"/>
      <c r="B23" s="62"/>
      <c r="C23" s="62"/>
      <c r="D23" s="64"/>
      <c r="E23" s="64"/>
      <c r="F23" s="57"/>
      <c r="G23" s="57"/>
      <c r="H23" s="58"/>
      <c r="I23" s="57"/>
      <c r="J23" s="57"/>
      <c r="K23" s="57"/>
      <c r="L23" s="59"/>
      <c r="M23" s="57"/>
      <c r="N23" s="58"/>
      <c r="O23" s="57"/>
      <c r="P23" s="57"/>
      <c r="Q23" s="57"/>
      <c r="R23" s="59"/>
      <c r="S23" s="57"/>
      <c r="T23" s="58"/>
      <c r="U23" s="57"/>
      <c r="V23" s="57"/>
      <c r="W23" s="57"/>
      <c r="X23" s="57"/>
      <c r="Y23" s="60"/>
      <c r="Z23" s="57"/>
      <c r="AA23" s="57"/>
      <c r="AB23" s="57"/>
      <c r="AC23" s="26"/>
      <c r="AD23" s="476" t="s">
        <v>50</v>
      </c>
      <c r="AE23" s="477"/>
      <c r="AF23" s="477"/>
      <c r="AG23" s="477"/>
      <c r="AH23" s="26"/>
    </row>
    <row r="24" spans="1:34" x14ac:dyDescent="0.25">
      <c r="A24" s="22"/>
      <c r="B24" s="61">
        <f>Admin!B13</f>
        <v>40908</v>
      </c>
      <c r="C24" s="62"/>
      <c r="D24" s="63">
        <f>D22+F24-L24-R24-X24+Z22</f>
        <v>0</v>
      </c>
      <c r="E24" s="64"/>
      <c r="F24" s="57">
        <f>IF((H$4+N$4+T$4)=0,0,[3]Dec11!$P$1)</f>
        <v>0</v>
      </c>
      <c r="G24" s="57"/>
      <c r="H24" s="65">
        <f>H22</f>
        <v>0</v>
      </c>
      <c r="I24" s="57"/>
      <c r="J24" s="57">
        <f>[2]Dec11!$P$1</f>
        <v>0</v>
      </c>
      <c r="K24" s="57"/>
      <c r="L24" s="59">
        <f>J24*H24</f>
        <v>0</v>
      </c>
      <c r="M24" s="57"/>
      <c r="N24" s="65">
        <f>N22</f>
        <v>0</v>
      </c>
      <c r="O24" s="57"/>
      <c r="P24" s="57">
        <f>[2]Dec11!$Q$1</f>
        <v>0</v>
      </c>
      <c r="Q24" s="57"/>
      <c r="R24" s="59">
        <f>P24*N24</f>
        <v>0</v>
      </c>
      <c r="S24" s="57"/>
      <c r="T24" s="65">
        <f>T22</f>
        <v>0</v>
      </c>
      <c r="U24" s="57"/>
      <c r="V24" s="57">
        <f>[2]Dec11!$R$1</f>
        <v>0</v>
      </c>
      <c r="W24" s="57"/>
      <c r="X24" s="57">
        <f>V24*T24</f>
        <v>0</v>
      </c>
      <c r="Y24" s="60"/>
      <c r="Z24" s="57">
        <f>IF(AB24&lt;&gt;D24,AB24-D24,0)</f>
        <v>0</v>
      </c>
      <c r="AA24" s="57"/>
      <c r="AB24" s="66">
        <f>AB22+F24-L24-R24-X24</f>
        <v>0</v>
      </c>
      <c r="AC24" s="26"/>
      <c r="AD24" s="476"/>
      <c r="AE24" s="477"/>
      <c r="AF24" s="477"/>
      <c r="AG24" s="477"/>
      <c r="AH24" s="26"/>
    </row>
    <row r="25" spans="1:34" x14ac:dyDescent="0.25">
      <c r="A25" s="22"/>
      <c r="B25" s="62"/>
      <c r="C25" s="62"/>
      <c r="D25" s="64"/>
      <c r="E25" s="64"/>
      <c r="F25" s="57"/>
      <c r="G25" s="57"/>
      <c r="H25" s="58"/>
      <c r="I25" s="57"/>
      <c r="J25" s="57"/>
      <c r="K25" s="57"/>
      <c r="L25" s="59"/>
      <c r="M25" s="57"/>
      <c r="N25" s="58"/>
      <c r="O25" s="57"/>
      <c r="P25" s="57"/>
      <c r="Q25" s="57"/>
      <c r="R25" s="59"/>
      <c r="S25" s="57"/>
      <c r="T25" s="58"/>
      <c r="U25" s="57"/>
      <c r="V25" s="57"/>
      <c r="W25" s="57"/>
      <c r="X25" s="57"/>
      <c r="Y25" s="60"/>
      <c r="Z25" s="57"/>
      <c r="AA25" s="57"/>
      <c r="AB25" s="57"/>
      <c r="AC25" s="26"/>
      <c r="AD25" s="476"/>
      <c r="AE25" s="477"/>
      <c r="AF25" s="477"/>
      <c r="AG25" s="477"/>
      <c r="AH25" s="26"/>
    </row>
    <row r="26" spans="1:34" x14ac:dyDescent="0.25">
      <c r="A26" s="22"/>
      <c r="B26" s="61">
        <f>Admin!B14</f>
        <v>40939</v>
      </c>
      <c r="C26" s="62"/>
      <c r="D26" s="63">
        <f>D24+F26-L26-R26-X26+Z24</f>
        <v>0</v>
      </c>
      <c r="E26" s="64"/>
      <c r="F26" s="57">
        <f>IF((H$4+N$4+T$4)=0,0,[3]Jan12!$P$1)</f>
        <v>0</v>
      </c>
      <c r="G26" s="57"/>
      <c r="H26" s="65">
        <f>H24</f>
        <v>0</v>
      </c>
      <c r="I26" s="57"/>
      <c r="J26" s="57">
        <f>[2]Jan12!$P$1</f>
        <v>0</v>
      </c>
      <c r="K26" s="57"/>
      <c r="L26" s="59">
        <f>J26*H26</f>
        <v>0</v>
      </c>
      <c r="M26" s="57"/>
      <c r="N26" s="65">
        <f>N24</f>
        <v>0</v>
      </c>
      <c r="O26" s="57"/>
      <c r="P26" s="57">
        <f>[2]Jan12!$Q$1</f>
        <v>0</v>
      </c>
      <c r="Q26" s="57"/>
      <c r="R26" s="59">
        <f>P26*N26</f>
        <v>0</v>
      </c>
      <c r="S26" s="57"/>
      <c r="T26" s="65">
        <f>T24</f>
        <v>0</v>
      </c>
      <c r="U26" s="57"/>
      <c r="V26" s="57">
        <f>[2]Jan12!$R$1</f>
        <v>0</v>
      </c>
      <c r="W26" s="57"/>
      <c r="X26" s="57">
        <f>V26*T26</f>
        <v>0</v>
      </c>
      <c r="Y26" s="60"/>
      <c r="Z26" s="57">
        <f>IF(AB26&lt;&gt;D26,AB26-D26,0)</f>
        <v>0</v>
      </c>
      <c r="AA26" s="57"/>
      <c r="AB26" s="66">
        <f>AB24+F26-L26-R26-X26</f>
        <v>0</v>
      </c>
      <c r="AC26" s="26"/>
      <c r="AD26" s="478"/>
      <c r="AE26" s="479"/>
      <c r="AF26" s="479"/>
      <c r="AG26" s="479"/>
      <c r="AH26" s="26"/>
    </row>
    <row r="27" spans="1:34" x14ac:dyDescent="0.25">
      <c r="A27" s="22"/>
      <c r="B27" s="62"/>
      <c r="C27" s="62"/>
      <c r="D27" s="64"/>
      <c r="E27" s="64"/>
      <c r="F27" s="57"/>
      <c r="G27" s="57"/>
      <c r="H27" s="58"/>
      <c r="I27" s="57"/>
      <c r="J27" s="57"/>
      <c r="K27" s="57"/>
      <c r="L27" s="59"/>
      <c r="M27" s="57"/>
      <c r="N27" s="58"/>
      <c r="O27" s="57"/>
      <c r="P27" s="57"/>
      <c r="Q27" s="57"/>
      <c r="R27" s="59"/>
      <c r="S27" s="57"/>
      <c r="T27" s="58"/>
      <c r="U27" s="57"/>
      <c r="V27" s="57"/>
      <c r="W27" s="57"/>
      <c r="X27" s="57"/>
      <c r="Y27" s="60"/>
      <c r="Z27" s="57"/>
      <c r="AA27" s="57"/>
      <c r="AB27" s="57"/>
      <c r="AC27" s="26"/>
      <c r="AD27" s="69"/>
      <c r="AE27" s="70"/>
      <c r="AF27" s="70"/>
      <c r="AG27" s="70"/>
      <c r="AH27" s="26"/>
    </row>
    <row r="28" spans="1:34" x14ac:dyDescent="0.25">
      <c r="A28" s="22"/>
      <c r="B28" s="61">
        <f>Admin!B15</f>
        <v>40967</v>
      </c>
      <c r="C28" s="62"/>
      <c r="D28" s="63">
        <f>D26+F28-L28-R28-X28+Z26</f>
        <v>0</v>
      </c>
      <c r="E28" s="64"/>
      <c r="F28" s="57">
        <f>IF((H$4+N$4+T$4)=0,0,[3]Feb12!$P$1)</f>
        <v>0</v>
      </c>
      <c r="G28" s="57"/>
      <c r="H28" s="65">
        <f>H26</f>
        <v>0</v>
      </c>
      <c r="I28" s="57"/>
      <c r="J28" s="57">
        <f>[2]Feb12!$P$1</f>
        <v>0</v>
      </c>
      <c r="K28" s="57"/>
      <c r="L28" s="59">
        <f>J28*H28</f>
        <v>0</v>
      </c>
      <c r="M28" s="57"/>
      <c r="N28" s="65">
        <f>N26</f>
        <v>0</v>
      </c>
      <c r="O28" s="57"/>
      <c r="P28" s="57">
        <f>[2]Feb12!$Q$1</f>
        <v>0</v>
      </c>
      <c r="Q28" s="57"/>
      <c r="R28" s="59">
        <f>P28*N28</f>
        <v>0</v>
      </c>
      <c r="S28" s="57"/>
      <c r="T28" s="65">
        <f>T26</f>
        <v>0</v>
      </c>
      <c r="U28" s="57"/>
      <c r="V28" s="57">
        <f>[2]Feb12!$R$1</f>
        <v>0</v>
      </c>
      <c r="W28" s="57"/>
      <c r="X28" s="57">
        <f>V28*T28</f>
        <v>0</v>
      </c>
      <c r="Y28" s="60"/>
      <c r="Z28" s="57">
        <f>IF(AB28&lt;&gt;D28,AB28-D28,0)</f>
        <v>0</v>
      </c>
      <c r="AA28" s="57"/>
      <c r="AB28" s="66">
        <f>AB26+F28-L28-R28-X28</f>
        <v>0</v>
      </c>
      <c r="AC28" s="26"/>
      <c r="AD28" s="476" t="s">
        <v>51</v>
      </c>
      <c r="AE28" s="477"/>
      <c r="AF28" s="477"/>
      <c r="AG28" s="477"/>
      <c r="AH28" s="26"/>
    </row>
    <row r="29" spans="1:34" x14ac:dyDescent="0.25">
      <c r="A29" s="22"/>
      <c r="B29" s="62"/>
      <c r="C29" s="62"/>
      <c r="D29" s="64"/>
      <c r="E29" s="64"/>
      <c r="F29" s="57"/>
      <c r="G29" s="57"/>
      <c r="H29" s="58"/>
      <c r="I29" s="57"/>
      <c r="J29" s="57"/>
      <c r="K29" s="57"/>
      <c r="L29" s="59"/>
      <c r="M29" s="57"/>
      <c r="N29" s="58"/>
      <c r="O29" s="57"/>
      <c r="P29" s="57"/>
      <c r="Q29" s="57"/>
      <c r="R29" s="59"/>
      <c r="S29" s="57"/>
      <c r="T29" s="58"/>
      <c r="U29" s="57"/>
      <c r="V29" s="57"/>
      <c r="W29" s="57"/>
      <c r="X29" s="57"/>
      <c r="Y29" s="60"/>
      <c r="Z29" s="57"/>
      <c r="AA29" s="57"/>
      <c r="AB29" s="57"/>
      <c r="AC29" s="26"/>
      <c r="AD29" s="476"/>
      <c r="AE29" s="477"/>
      <c r="AF29" s="477"/>
      <c r="AG29" s="477"/>
      <c r="AH29" s="26"/>
    </row>
    <row r="30" spans="1:34" x14ac:dyDescent="0.25">
      <c r="A30" s="22"/>
      <c r="B30" s="61">
        <f>Admin!B17</f>
        <v>41004</v>
      </c>
      <c r="C30" s="62"/>
      <c r="D30" s="63">
        <f>D28+F30-L30-R30-X30+Z28</f>
        <v>0</v>
      </c>
      <c r="E30" s="64"/>
      <c r="F30" s="57">
        <f>IF((H$4+N$4+T$4)=0,0,[3]Mar12!$P$1)</f>
        <v>0</v>
      </c>
      <c r="G30" s="57"/>
      <c r="H30" s="65">
        <f>H28</f>
        <v>0</v>
      </c>
      <c r="I30" s="57"/>
      <c r="J30" s="57">
        <f>[2]Mar12!$P$1</f>
        <v>0</v>
      </c>
      <c r="K30" s="57"/>
      <c r="L30" s="59">
        <f>J30*H30</f>
        <v>0</v>
      </c>
      <c r="M30" s="57"/>
      <c r="N30" s="65">
        <f>N28</f>
        <v>0</v>
      </c>
      <c r="O30" s="57"/>
      <c r="P30" s="57">
        <f>[2]Mar12!$Q$1</f>
        <v>0</v>
      </c>
      <c r="Q30" s="57"/>
      <c r="R30" s="59">
        <f>P30*N30</f>
        <v>0</v>
      </c>
      <c r="S30" s="57"/>
      <c r="T30" s="65">
        <f>T28</f>
        <v>0</v>
      </c>
      <c r="U30" s="57"/>
      <c r="V30" s="57">
        <f>[2]Mar12!$R$1</f>
        <v>0</v>
      </c>
      <c r="W30" s="57"/>
      <c r="X30" s="57">
        <f>V30*T30</f>
        <v>0</v>
      </c>
      <c r="Y30" s="60"/>
      <c r="Z30" s="57">
        <f>IF(AB30&lt;&gt;D30,AB30-D30,0)</f>
        <v>0</v>
      </c>
      <c r="AA30" s="57"/>
      <c r="AB30" s="66">
        <f>AB28+F30-L30-R30-X30</f>
        <v>0</v>
      </c>
      <c r="AC30" s="26"/>
      <c r="AD30" s="478"/>
      <c r="AE30" s="479"/>
      <c r="AF30" s="479"/>
      <c r="AG30" s="479"/>
      <c r="AH30" s="26"/>
    </row>
    <row r="31" spans="1:34" ht="12.6" thickBot="1" x14ac:dyDescent="0.3">
      <c r="A31" s="27"/>
      <c r="B31" s="71"/>
      <c r="C31" s="71"/>
      <c r="D31" s="72"/>
      <c r="E31" s="72"/>
      <c r="F31" s="72"/>
      <c r="G31" s="72"/>
      <c r="H31" s="73"/>
      <c r="I31" s="72"/>
      <c r="J31" s="72"/>
      <c r="K31" s="72"/>
      <c r="L31" s="74"/>
      <c r="M31" s="72"/>
      <c r="N31" s="73"/>
      <c r="O31" s="72"/>
      <c r="P31" s="72"/>
      <c r="Q31" s="72"/>
      <c r="R31" s="74"/>
      <c r="S31" s="72"/>
      <c r="T31" s="73"/>
      <c r="U31" s="72"/>
      <c r="V31" s="72"/>
      <c r="W31" s="72"/>
      <c r="X31" s="72"/>
      <c r="Y31" s="75"/>
      <c r="Z31" s="72"/>
      <c r="AA31" s="72"/>
      <c r="AB31" s="72"/>
      <c r="AC31" s="31"/>
      <c r="AD31" s="76"/>
      <c r="AE31" s="77"/>
      <c r="AF31" s="77"/>
      <c r="AG31" s="77"/>
      <c r="AH31" s="31"/>
    </row>
  </sheetData>
  <mergeCells count="11">
    <mergeCell ref="H1:L1"/>
    <mergeCell ref="N1:R1"/>
    <mergeCell ref="T1:X1"/>
    <mergeCell ref="AD2:AG2"/>
    <mergeCell ref="AD19:AG21"/>
    <mergeCell ref="AD28:AG30"/>
    <mergeCell ref="AD3:AG9"/>
    <mergeCell ref="B4:F4"/>
    <mergeCell ref="AD11:AG13"/>
    <mergeCell ref="AD15:AG17"/>
    <mergeCell ref="AD23:AG26"/>
  </mergeCells>
  <phoneticPr fontId="2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Q47"/>
  <sheetViews>
    <sheetView workbookViewId="0">
      <selection activeCell="B2" sqref="B2:B4"/>
    </sheetView>
  </sheetViews>
  <sheetFormatPr defaultColWidth="9.109375" defaultRowHeight="12" x14ac:dyDescent="0.25"/>
  <cols>
    <col min="1" max="1" width="1.6640625" style="147" customWidth="1"/>
    <col min="2" max="2" width="19.6640625" style="13" customWidth="1"/>
    <col min="3" max="3" width="9.109375" style="13"/>
    <col min="4" max="14" width="9" style="13" customWidth="1"/>
    <col min="15" max="15" width="9.88671875" style="13" customWidth="1"/>
    <col min="16" max="16" width="1.6640625" style="13" customWidth="1"/>
    <col min="17" max="16384" width="9.109375" style="13"/>
  </cols>
  <sheetData>
    <row r="1" spans="1:17" ht="6" customHeight="1" thickBot="1" x14ac:dyDescent="0.3">
      <c r="A1" s="25"/>
      <c r="B1" s="157"/>
      <c r="C1" s="184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132"/>
    </row>
    <row r="2" spans="1:17" x14ac:dyDescent="0.25">
      <c r="A2" s="25"/>
      <c r="B2" s="495" t="s">
        <v>145</v>
      </c>
      <c r="C2" s="182" t="s">
        <v>142</v>
      </c>
      <c r="D2" s="450">
        <f>Admin!B5</f>
        <v>40663</v>
      </c>
      <c r="E2" s="449">
        <f>Admin!B6</f>
        <v>40694</v>
      </c>
      <c r="F2" s="449">
        <f>Admin!B7</f>
        <v>40724</v>
      </c>
      <c r="G2" s="449">
        <f>Admin!B8</f>
        <v>40755</v>
      </c>
      <c r="H2" s="449">
        <f>Admin!B9</f>
        <v>40786</v>
      </c>
      <c r="I2" s="449">
        <f>Admin!B10</f>
        <v>40816</v>
      </c>
      <c r="J2" s="449">
        <f>Admin!B11</f>
        <v>40847</v>
      </c>
      <c r="K2" s="449">
        <f>Admin!B12</f>
        <v>40877</v>
      </c>
      <c r="L2" s="449">
        <f>Admin!B13</f>
        <v>40908</v>
      </c>
      <c r="M2" s="449">
        <f>Admin!B14</f>
        <v>40939</v>
      </c>
      <c r="N2" s="449">
        <f>Admin!B15</f>
        <v>40967</v>
      </c>
      <c r="O2" s="449">
        <f>Admin!B16</f>
        <v>40999</v>
      </c>
      <c r="P2" s="132"/>
    </row>
    <row r="3" spans="1:17" ht="12" customHeight="1" x14ac:dyDescent="0.25">
      <c r="A3" s="25"/>
      <c r="B3" s="496"/>
      <c r="C3" s="183">
        <f>Admin!B$17</f>
        <v>41004</v>
      </c>
      <c r="D3" s="451"/>
      <c r="E3" s="449"/>
      <c r="F3" s="449"/>
      <c r="G3" s="449"/>
      <c r="H3" s="449"/>
      <c r="I3" s="449"/>
      <c r="J3" s="449"/>
      <c r="K3" s="449"/>
      <c r="L3" s="449"/>
      <c r="M3" s="449"/>
      <c r="N3" s="449"/>
      <c r="O3" s="449"/>
      <c r="P3" s="132"/>
    </row>
    <row r="4" spans="1:17" ht="12.6" thickBot="1" x14ac:dyDescent="0.3">
      <c r="A4" s="25"/>
      <c r="B4" s="494"/>
      <c r="C4" s="181" t="s">
        <v>53</v>
      </c>
      <c r="D4" s="87" t="s">
        <v>53</v>
      </c>
      <c r="E4" s="87" t="s">
        <v>53</v>
      </c>
      <c r="F4" s="87" t="s">
        <v>53</v>
      </c>
      <c r="G4" s="87" t="s">
        <v>53</v>
      </c>
      <c r="H4" s="87" t="s">
        <v>53</v>
      </c>
      <c r="I4" s="87" t="s">
        <v>53</v>
      </c>
      <c r="J4" s="87" t="s">
        <v>53</v>
      </c>
      <c r="K4" s="87" t="s">
        <v>53</v>
      </c>
      <c r="L4" s="87" t="s">
        <v>53</v>
      </c>
      <c r="M4" s="87" t="s">
        <v>53</v>
      </c>
      <c r="N4" s="103" t="s">
        <v>53</v>
      </c>
      <c r="O4" s="87" t="s">
        <v>53</v>
      </c>
      <c r="P4" s="132"/>
    </row>
    <row r="5" spans="1:17" s="92" customFormat="1" x14ac:dyDescent="0.25">
      <c r="A5" s="152"/>
      <c r="B5" s="148" t="s">
        <v>1</v>
      </c>
      <c r="C5" s="89">
        <f>SUM(D5:O5)</f>
        <v>0</v>
      </c>
      <c r="D5" s="89">
        <f>'Profit &amp; Loss Account'!C9</f>
        <v>0</v>
      </c>
      <c r="E5" s="89">
        <f>'Profit &amp; Loss Account'!D9</f>
        <v>0</v>
      </c>
      <c r="F5" s="89">
        <f>'Profit &amp; Loss Account'!E9</f>
        <v>0</v>
      </c>
      <c r="G5" s="89">
        <f>'Profit &amp; Loss Account'!F9</f>
        <v>0</v>
      </c>
      <c r="H5" s="89">
        <f>'Profit &amp; Loss Account'!G9</f>
        <v>0</v>
      </c>
      <c r="I5" s="89">
        <f>'Profit &amp; Loss Account'!H9</f>
        <v>0</v>
      </c>
      <c r="J5" s="89">
        <f>'Profit &amp; Loss Account'!I9</f>
        <v>0</v>
      </c>
      <c r="K5" s="89">
        <f>'Profit &amp; Loss Account'!J9</f>
        <v>0</v>
      </c>
      <c r="L5" s="89">
        <f>'Profit &amp; Loss Account'!K9</f>
        <v>0</v>
      </c>
      <c r="M5" s="89">
        <f>'Profit &amp; Loss Account'!L9</f>
        <v>0</v>
      </c>
      <c r="N5" s="89">
        <f>'Profit &amp; Loss Account'!M9</f>
        <v>0</v>
      </c>
      <c r="O5" s="89">
        <f>'Profit &amp; Loss Account'!N9</f>
        <v>0</v>
      </c>
      <c r="P5" s="131"/>
    </row>
    <row r="6" spans="1:17" s="144" customFormat="1" ht="6" customHeight="1" x14ac:dyDescent="0.25">
      <c r="A6" s="152"/>
      <c r="B6" s="202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131"/>
    </row>
    <row r="7" spans="1:17" x14ac:dyDescent="0.25">
      <c r="A7" s="25"/>
      <c r="B7" s="146" t="s">
        <v>86</v>
      </c>
      <c r="C7" s="89">
        <f>SUM(D7:O7)</f>
        <v>0</v>
      </c>
      <c r="D7" s="84">
        <f>'Profit &amp; Loss Account'!C11</f>
        <v>0</v>
      </c>
      <c r="E7" s="84">
        <f>'Profit &amp; Loss Account'!D11</f>
        <v>0</v>
      </c>
      <c r="F7" s="84">
        <f>'Profit &amp; Loss Account'!E11</f>
        <v>0</v>
      </c>
      <c r="G7" s="84">
        <f>'Profit &amp; Loss Account'!F11</f>
        <v>0</v>
      </c>
      <c r="H7" s="84">
        <f>'Profit &amp; Loss Account'!G11</f>
        <v>0</v>
      </c>
      <c r="I7" s="84">
        <f>'Profit &amp; Loss Account'!H11</f>
        <v>0</v>
      </c>
      <c r="J7" s="84">
        <f>'Profit &amp; Loss Account'!I11</f>
        <v>0</v>
      </c>
      <c r="K7" s="84">
        <f>'Profit &amp; Loss Account'!J11</f>
        <v>0</v>
      </c>
      <c r="L7" s="84">
        <f>'Profit &amp; Loss Account'!K11</f>
        <v>0</v>
      </c>
      <c r="M7" s="84">
        <f>'Profit &amp; Loss Account'!L11</f>
        <v>0</v>
      </c>
      <c r="N7" s="84">
        <f>'Profit &amp; Loss Account'!M11</f>
        <v>0</v>
      </c>
      <c r="O7" s="84">
        <f>'Profit &amp; Loss Account'!N11</f>
        <v>0</v>
      </c>
      <c r="P7" s="132"/>
    </row>
    <row r="8" spans="1:17" s="145" customFormat="1" ht="6" customHeight="1" x14ac:dyDescent="0.25">
      <c r="A8" s="25"/>
      <c r="B8" s="146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132"/>
    </row>
    <row r="9" spans="1:17" s="92" customFormat="1" x14ac:dyDescent="0.25">
      <c r="A9" s="152"/>
      <c r="B9" s="202" t="s">
        <v>59</v>
      </c>
      <c r="C9" s="89">
        <f>SUM(D9:O9)</f>
        <v>0</v>
      </c>
      <c r="D9" s="89">
        <f>'Profit &amp; Loss Account'!C17</f>
        <v>0</v>
      </c>
      <c r="E9" s="89">
        <f>'Profit &amp; Loss Account'!D17</f>
        <v>0</v>
      </c>
      <c r="F9" s="89">
        <f>'Profit &amp; Loss Account'!E17</f>
        <v>0</v>
      </c>
      <c r="G9" s="89">
        <f>'Profit &amp; Loss Account'!F17</f>
        <v>0</v>
      </c>
      <c r="H9" s="89">
        <f>'Profit &amp; Loss Account'!G17</f>
        <v>0</v>
      </c>
      <c r="I9" s="89">
        <f>'Profit &amp; Loss Account'!H17</f>
        <v>0</v>
      </c>
      <c r="J9" s="89">
        <f>'Profit &amp; Loss Account'!I17</f>
        <v>0</v>
      </c>
      <c r="K9" s="89">
        <f>'Profit &amp; Loss Account'!J17</f>
        <v>0</v>
      </c>
      <c r="L9" s="89">
        <f>'Profit &amp; Loss Account'!K17</f>
        <v>0</v>
      </c>
      <c r="M9" s="89">
        <f>'Profit &amp; Loss Account'!L17</f>
        <v>0</v>
      </c>
      <c r="N9" s="89">
        <f>'Profit &amp; Loss Account'!M17</f>
        <v>0</v>
      </c>
      <c r="O9" s="89">
        <f>'Profit &amp; Loss Account'!N17</f>
        <v>0</v>
      </c>
      <c r="P9" s="131"/>
    </row>
    <row r="10" spans="1:17" s="92" customFormat="1" ht="6" customHeight="1" x14ac:dyDescent="0.25">
      <c r="A10" s="152"/>
      <c r="B10" s="202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131"/>
    </row>
    <row r="11" spans="1:17" s="92" customFormat="1" x14ac:dyDescent="0.25">
      <c r="A11" s="152"/>
      <c r="B11" s="148" t="s">
        <v>2</v>
      </c>
      <c r="C11" s="89">
        <f>SUM(D11:O11)</f>
        <v>0</v>
      </c>
      <c r="D11" s="89">
        <f>D5+D7-D9</f>
        <v>0</v>
      </c>
      <c r="E11" s="89">
        <f t="shared" ref="E11:O11" si="0">E5+E7-E9</f>
        <v>0</v>
      </c>
      <c r="F11" s="89">
        <f t="shared" si="0"/>
        <v>0</v>
      </c>
      <c r="G11" s="89">
        <f t="shared" si="0"/>
        <v>0</v>
      </c>
      <c r="H11" s="89">
        <f t="shared" si="0"/>
        <v>0</v>
      </c>
      <c r="I11" s="89">
        <f t="shared" si="0"/>
        <v>0</v>
      </c>
      <c r="J11" s="89">
        <f t="shared" si="0"/>
        <v>0</v>
      </c>
      <c r="K11" s="89">
        <f t="shared" si="0"/>
        <v>0</v>
      </c>
      <c r="L11" s="89">
        <f t="shared" si="0"/>
        <v>0</v>
      </c>
      <c r="M11" s="89">
        <f t="shared" si="0"/>
        <v>0</v>
      </c>
      <c r="N11" s="89">
        <f t="shared" si="0"/>
        <v>0</v>
      </c>
      <c r="O11" s="89">
        <f t="shared" si="0"/>
        <v>0</v>
      </c>
      <c r="P11" s="131"/>
    </row>
    <row r="12" spans="1:17" s="92" customFormat="1" ht="6" customHeight="1" x14ac:dyDescent="0.25">
      <c r="A12" s="152"/>
      <c r="B12" s="146"/>
      <c r="C12" s="57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131"/>
    </row>
    <row r="13" spans="1:17" x14ac:dyDescent="0.25">
      <c r="A13" s="25"/>
      <c r="B13" s="202" t="s">
        <v>87</v>
      </c>
      <c r="C13" s="89">
        <f>SUM(D13:O13)</f>
        <v>0</v>
      </c>
      <c r="D13" s="89">
        <f>'Profit &amp; Loss Account'!C35</f>
        <v>0</v>
      </c>
      <c r="E13" s="89">
        <f>'Profit &amp; Loss Account'!D35</f>
        <v>0</v>
      </c>
      <c r="F13" s="89">
        <f>'Profit &amp; Loss Account'!E35</f>
        <v>0</v>
      </c>
      <c r="G13" s="89">
        <f>'Profit &amp; Loss Account'!F35</f>
        <v>0</v>
      </c>
      <c r="H13" s="89">
        <f>'Profit &amp; Loss Account'!G35</f>
        <v>0</v>
      </c>
      <c r="I13" s="89">
        <f>'Profit &amp; Loss Account'!H35</f>
        <v>0</v>
      </c>
      <c r="J13" s="89">
        <f>'Profit &amp; Loss Account'!I35</f>
        <v>0</v>
      </c>
      <c r="K13" s="89">
        <f>'Profit &amp; Loss Account'!J35</f>
        <v>0</v>
      </c>
      <c r="L13" s="89">
        <f>'Profit &amp; Loss Account'!K35</f>
        <v>0</v>
      </c>
      <c r="M13" s="89">
        <f>'Profit &amp; Loss Account'!L35</f>
        <v>0</v>
      </c>
      <c r="N13" s="89">
        <f>'Profit &amp; Loss Account'!M35</f>
        <v>0</v>
      </c>
      <c r="O13" s="89">
        <f>'Profit &amp; Loss Account'!N35</f>
        <v>0</v>
      </c>
      <c r="P13" s="132"/>
    </row>
    <row r="14" spans="1:17" ht="6" customHeight="1" x14ac:dyDescent="0.25">
      <c r="A14" s="25"/>
      <c r="B14" s="202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132"/>
    </row>
    <row r="15" spans="1:17" x14ac:dyDescent="0.25">
      <c r="A15" s="25"/>
      <c r="B15" s="148" t="s">
        <v>69</v>
      </c>
      <c r="C15" s="89">
        <f>SUM(D15:O15)</f>
        <v>0</v>
      </c>
      <c r="D15" s="89">
        <f>D11-D13</f>
        <v>0</v>
      </c>
      <c r="E15" s="89">
        <f t="shared" ref="E15:O15" si="1">E11-E13</f>
        <v>0</v>
      </c>
      <c r="F15" s="89">
        <f t="shared" si="1"/>
        <v>0</v>
      </c>
      <c r="G15" s="89">
        <f t="shared" si="1"/>
        <v>0</v>
      </c>
      <c r="H15" s="89">
        <f t="shared" si="1"/>
        <v>0</v>
      </c>
      <c r="I15" s="89">
        <f t="shared" si="1"/>
        <v>0</v>
      </c>
      <c r="J15" s="89">
        <f t="shared" si="1"/>
        <v>0</v>
      </c>
      <c r="K15" s="89">
        <f t="shared" si="1"/>
        <v>0</v>
      </c>
      <c r="L15" s="89">
        <f t="shared" si="1"/>
        <v>0</v>
      </c>
      <c r="M15" s="89">
        <f t="shared" si="1"/>
        <v>0</v>
      </c>
      <c r="N15" s="89">
        <f t="shared" si="1"/>
        <v>0</v>
      </c>
      <c r="O15" s="89">
        <f t="shared" si="1"/>
        <v>0</v>
      </c>
      <c r="P15" s="25"/>
      <c r="Q15" s="147"/>
    </row>
    <row r="16" spans="1:17" x14ac:dyDescent="0.25">
      <c r="A16" s="25"/>
      <c r="B16" s="146" t="s">
        <v>70</v>
      </c>
      <c r="C16" s="89">
        <f>SUM(D16:O16)</f>
        <v>0</v>
      </c>
      <c r="D16" s="84">
        <f>'Profit &amp; Loss Account'!C38</f>
        <v>0</v>
      </c>
      <c r="E16" s="84">
        <f>'Profit &amp; Loss Account'!D38</f>
        <v>0</v>
      </c>
      <c r="F16" s="84">
        <f>'Profit &amp; Loss Account'!E38</f>
        <v>0</v>
      </c>
      <c r="G16" s="84">
        <f>'Profit &amp; Loss Account'!F38</f>
        <v>0</v>
      </c>
      <c r="H16" s="84">
        <f>'Profit &amp; Loss Account'!G38</f>
        <v>0</v>
      </c>
      <c r="I16" s="84">
        <f>'Profit &amp; Loss Account'!H38</f>
        <v>0</v>
      </c>
      <c r="J16" s="84">
        <f>'Profit &amp; Loss Account'!I38</f>
        <v>0</v>
      </c>
      <c r="K16" s="84">
        <f>'Profit &amp; Loss Account'!J38</f>
        <v>0</v>
      </c>
      <c r="L16" s="84">
        <f>'Profit &amp; Loss Account'!K38</f>
        <v>0</v>
      </c>
      <c r="M16" s="84">
        <f>'Profit &amp; Loss Account'!L38</f>
        <v>0</v>
      </c>
      <c r="N16" s="84">
        <f>'Profit &amp; Loss Account'!M38</f>
        <v>0</v>
      </c>
      <c r="O16" s="84">
        <f>'Profit &amp; Loss Account'!N38</f>
        <v>0</v>
      </c>
      <c r="P16" s="25"/>
      <c r="Q16" s="147"/>
    </row>
    <row r="17" spans="1:17" x14ac:dyDescent="0.25">
      <c r="A17" s="25"/>
      <c r="B17" s="151" t="s">
        <v>71</v>
      </c>
      <c r="C17" s="89">
        <f>SUM(D17:O17)</f>
        <v>0</v>
      </c>
      <c r="D17" s="89">
        <f t="shared" ref="D17:O17" si="2">D15+D16</f>
        <v>0</v>
      </c>
      <c r="E17" s="89">
        <f t="shared" si="2"/>
        <v>0</v>
      </c>
      <c r="F17" s="89">
        <f t="shared" si="2"/>
        <v>0</v>
      </c>
      <c r="G17" s="89">
        <f t="shared" si="2"/>
        <v>0</v>
      </c>
      <c r="H17" s="89">
        <f t="shared" si="2"/>
        <v>0</v>
      </c>
      <c r="I17" s="89">
        <f t="shared" si="2"/>
        <v>0</v>
      </c>
      <c r="J17" s="89">
        <f t="shared" si="2"/>
        <v>0</v>
      </c>
      <c r="K17" s="89">
        <f t="shared" si="2"/>
        <v>0</v>
      </c>
      <c r="L17" s="89">
        <f t="shared" si="2"/>
        <v>0</v>
      </c>
      <c r="M17" s="89">
        <f t="shared" si="2"/>
        <v>0</v>
      </c>
      <c r="N17" s="89">
        <f t="shared" si="2"/>
        <v>0</v>
      </c>
      <c r="O17" s="89">
        <f t="shared" si="2"/>
        <v>0</v>
      </c>
      <c r="P17" s="25"/>
      <c r="Q17" s="147"/>
    </row>
    <row r="18" spans="1:17" ht="12.6" thickBot="1" x14ac:dyDescent="0.3">
      <c r="A18" s="25"/>
      <c r="B18" s="132"/>
      <c r="C18" s="185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2"/>
      <c r="P18" s="132"/>
    </row>
    <row r="19" spans="1:17" x14ac:dyDescent="0.25">
      <c r="A19" s="25"/>
      <c r="B19" s="492" t="s">
        <v>146</v>
      </c>
      <c r="C19" s="182" t="s">
        <v>142</v>
      </c>
      <c r="D19" s="450">
        <f t="shared" ref="D19:O19" si="3">D2</f>
        <v>40663</v>
      </c>
      <c r="E19" s="450">
        <f t="shared" si="3"/>
        <v>40694</v>
      </c>
      <c r="F19" s="450">
        <f t="shared" si="3"/>
        <v>40724</v>
      </c>
      <c r="G19" s="450">
        <f t="shared" si="3"/>
        <v>40755</v>
      </c>
      <c r="H19" s="450">
        <f t="shared" si="3"/>
        <v>40786</v>
      </c>
      <c r="I19" s="450">
        <f t="shared" si="3"/>
        <v>40816</v>
      </c>
      <c r="J19" s="450">
        <f t="shared" si="3"/>
        <v>40847</v>
      </c>
      <c r="K19" s="450">
        <f t="shared" si="3"/>
        <v>40877</v>
      </c>
      <c r="L19" s="450">
        <f t="shared" si="3"/>
        <v>40908</v>
      </c>
      <c r="M19" s="450">
        <f t="shared" si="3"/>
        <v>40939</v>
      </c>
      <c r="N19" s="450">
        <f t="shared" si="3"/>
        <v>40967</v>
      </c>
      <c r="O19" s="450">
        <f t="shared" si="3"/>
        <v>40999</v>
      </c>
      <c r="P19" s="132"/>
    </row>
    <row r="20" spans="1:17" ht="12" customHeight="1" x14ac:dyDescent="0.25">
      <c r="A20" s="25"/>
      <c r="B20" s="493"/>
      <c r="C20" s="183">
        <f>Admin!B$17</f>
        <v>41004</v>
      </c>
      <c r="D20" s="489"/>
      <c r="E20" s="489"/>
      <c r="F20" s="489"/>
      <c r="G20" s="489"/>
      <c r="H20" s="489"/>
      <c r="I20" s="489"/>
      <c r="J20" s="489"/>
      <c r="K20" s="489"/>
      <c r="L20" s="489"/>
      <c r="M20" s="489"/>
      <c r="N20" s="489"/>
      <c r="O20" s="489"/>
      <c r="P20" s="132"/>
    </row>
    <row r="21" spans="1:17" ht="12.6" thickBot="1" x14ac:dyDescent="0.3">
      <c r="A21" s="25"/>
      <c r="B21" s="494"/>
      <c r="C21" s="150">
        <f>SUM(D21:O21)</f>
        <v>0</v>
      </c>
      <c r="D21" s="87" t="str">
        <f>IF(D5&gt;0,1," ")</f>
        <v xml:space="preserve"> </v>
      </c>
      <c r="E21" s="87" t="str">
        <f t="shared" ref="E21:O21" si="4">IF(E5&gt;0,1," ")</f>
        <v xml:space="preserve"> </v>
      </c>
      <c r="F21" s="87" t="str">
        <f t="shared" si="4"/>
        <v xml:space="preserve"> </v>
      </c>
      <c r="G21" s="87" t="str">
        <f t="shared" si="4"/>
        <v xml:space="preserve"> </v>
      </c>
      <c r="H21" s="87" t="str">
        <f t="shared" si="4"/>
        <v xml:space="preserve"> </v>
      </c>
      <c r="I21" s="87" t="str">
        <f t="shared" si="4"/>
        <v xml:space="preserve"> </v>
      </c>
      <c r="J21" s="87" t="str">
        <f t="shared" si="4"/>
        <v xml:space="preserve"> </v>
      </c>
      <c r="K21" s="87" t="str">
        <f t="shared" si="4"/>
        <v xml:space="preserve"> </v>
      </c>
      <c r="L21" s="87" t="str">
        <f t="shared" si="4"/>
        <v xml:space="preserve"> </v>
      </c>
      <c r="M21" s="87" t="str">
        <f t="shared" si="4"/>
        <v xml:space="preserve"> </v>
      </c>
      <c r="N21" s="87" t="str">
        <f t="shared" si="4"/>
        <v xml:space="preserve"> </v>
      </c>
      <c r="O21" s="87" t="str">
        <f t="shared" si="4"/>
        <v xml:space="preserve"> </v>
      </c>
      <c r="P21" s="132"/>
    </row>
    <row r="22" spans="1:17" s="92" customFormat="1" x14ac:dyDescent="0.25">
      <c r="A22" s="152"/>
      <c r="B22" s="148" t="s">
        <v>1</v>
      </c>
      <c r="C22" s="89">
        <f>SUM(D22:O22)</f>
        <v>0</v>
      </c>
      <c r="D22" s="89">
        <f>IF(C5&gt;0,IF(D5&gt;0,D5,C5/C21),0)</f>
        <v>0</v>
      </c>
      <c r="E22" s="89">
        <f>IF(C5&gt;0,IF(E5&gt;0,E5,C5/C21),0)</f>
        <v>0</v>
      </c>
      <c r="F22" s="89">
        <f>IF(C5&gt;0,IF(F5&gt;0,F5,C5/C21),0)</f>
        <v>0</v>
      </c>
      <c r="G22" s="89">
        <f>IF(C5&gt;0,IF(G5&gt;0,G5,C5/C21),0)</f>
        <v>0</v>
      </c>
      <c r="H22" s="89">
        <f>IF(C5&gt;0,IF(H5&gt;0,H5,C5/C21),0)</f>
        <v>0</v>
      </c>
      <c r="I22" s="89">
        <f>IF(C5&gt;0,IF(I5&gt;0,I5,C5/C21),0)</f>
        <v>0</v>
      </c>
      <c r="J22" s="89">
        <f>IF(C5&gt;0,IF(J5&gt;0,J5,C5/C21),0)</f>
        <v>0</v>
      </c>
      <c r="K22" s="89">
        <f>IF(C5&gt;0,IF(K5&gt;0,K5,C5/C21),0)</f>
        <v>0</v>
      </c>
      <c r="L22" s="89">
        <f>IF(C5&gt;0,IF(L5&gt;0,L5,C5/C21),0)</f>
        <v>0</v>
      </c>
      <c r="M22" s="89">
        <f>IF(C5&gt;0,IF(M5&gt;0,M5,C5/C21),0)</f>
        <v>0</v>
      </c>
      <c r="N22" s="89">
        <f>IF(C5&gt;0,IF(N5&gt;0,N5,C5/C21),0)</f>
        <v>0</v>
      </c>
      <c r="O22" s="89">
        <f>IF(C5&gt;0,IF(O5&gt;0,O5,C5/C21),0)</f>
        <v>0</v>
      </c>
      <c r="P22" s="131"/>
    </row>
    <row r="23" spans="1:17" s="144" customFormat="1" ht="6" customHeight="1" x14ac:dyDescent="0.25">
      <c r="A23" s="152"/>
      <c r="B23" s="202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131"/>
    </row>
    <row r="24" spans="1:17" x14ac:dyDescent="0.25">
      <c r="A24" s="25"/>
      <c r="B24" s="146" t="s">
        <v>86</v>
      </c>
      <c r="C24" s="89">
        <f>SUM(D24:O24)</f>
        <v>0</v>
      </c>
      <c r="D24" s="84">
        <f>D7</f>
        <v>0</v>
      </c>
      <c r="E24" s="84">
        <f t="shared" ref="E24:O24" si="5">E7</f>
        <v>0</v>
      </c>
      <c r="F24" s="84">
        <f t="shared" si="5"/>
        <v>0</v>
      </c>
      <c r="G24" s="84">
        <f t="shared" si="5"/>
        <v>0</v>
      </c>
      <c r="H24" s="84">
        <f t="shared" si="5"/>
        <v>0</v>
      </c>
      <c r="I24" s="84">
        <f t="shared" si="5"/>
        <v>0</v>
      </c>
      <c r="J24" s="84">
        <f t="shared" si="5"/>
        <v>0</v>
      </c>
      <c r="K24" s="84">
        <f t="shared" si="5"/>
        <v>0</v>
      </c>
      <c r="L24" s="84">
        <f t="shared" si="5"/>
        <v>0</v>
      </c>
      <c r="M24" s="84">
        <f t="shared" si="5"/>
        <v>0</v>
      </c>
      <c r="N24" s="84">
        <f t="shared" si="5"/>
        <v>0</v>
      </c>
      <c r="O24" s="84">
        <f t="shared" si="5"/>
        <v>0</v>
      </c>
      <c r="P24" s="132"/>
    </row>
    <row r="25" spans="1:17" s="145" customFormat="1" ht="6" customHeight="1" x14ac:dyDescent="0.25">
      <c r="A25" s="25"/>
      <c r="B25" s="146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132"/>
    </row>
    <row r="26" spans="1:17" s="92" customFormat="1" x14ac:dyDescent="0.25">
      <c r="A26" s="152"/>
      <c r="B26" s="202" t="s">
        <v>59</v>
      </c>
      <c r="C26" s="89">
        <f>SUM(D26:O26)</f>
        <v>0</v>
      </c>
      <c r="D26" s="89">
        <f>IF(C5&gt;0,IF(D5&gt;0,D9,C9/C21),0)</f>
        <v>0</v>
      </c>
      <c r="E26" s="89">
        <f>IF(C5&gt;0,IF(E5&gt;0,E9,C9/C21),0)</f>
        <v>0</v>
      </c>
      <c r="F26" s="89">
        <f>IF(C5&gt;0,IF(F5&gt;0,F9,C9/C21),0)</f>
        <v>0</v>
      </c>
      <c r="G26" s="89">
        <f>IF(C5&gt;0,IF(G5&gt;0,G9,C9/C21),0)</f>
        <v>0</v>
      </c>
      <c r="H26" s="89">
        <f>IF(C5&gt;0,IF(H5&gt;0,H9,C9/C21),0)</f>
        <v>0</v>
      </c>
      <c r="I26" s="89">
        <f>IF(C5&gt;0,IF(I5&gt;0,I9,C9/C21),0)</f>
        <v>0</v>
      </c>
      <c r="J26" s="89">
        <f>IF(C5&gt;0,IF(J5&gt;0,J9,C9/C21),0)</f>
        <v>0</v>
      </c>
      <c r="K26" s="89">
        <f>IF(C5&gt;0,IF(K5&gt;0,K9,C9/C21),0)</f>
        <v>0</v>
      </c>
      <c r="L26" s="89">
        <f>IF(C5&gt;0,IF(L5&gt;0,L9,C9/C21),0)</f>
        <v>0</v>
      </c>
      <c r="M26" s="89">
        <f>IF(C5&gt;0,IF(M5&gt;0,M9,C9/C21),0)</f>
        <v>0</v>
      </c>
      <c r="N26" s="89">
        <f>IF(C5&gt;0,IF(N5&gt;0,N9,C9/C21),0)</f>
        <v>0</v>
      </c>
      <c r="O26" s="89">
        <f>IF(C5&gt;0,IF(O5&gt;0,O9,C9/C21),0)</f>
        <v>0</v>
      </c>
      <c r="P26" s="131"/>
    </row>
    <row r="27" spans="1:17" s="92" customFormat="1" ht="7.5" customHeight="1" x14ac:dyDescent="0.25">
      <c r="A27" s="152"/>
      <c r="B27" s="202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131"/>
    </row>
    <row r="28" spans="1:17" s="92" customFormat="1" x14ac:dyDescent="0.25">
      <c r="A28" s="152"/>
      <c r="B28" s="148" t="s">
        <v>2</v>
      </c>
      <c r="C28" s="89">
        <f>SUM(D28:O28)</f>
        <v>0</v>
      </c>
      <c r="D28" s="89">
        <f>D22+D24-D26</f>
        <v>0</v>
      </c>
      <c r="E28" s="89">
        <f t="shared" ref="E28:O28" si="6">E22+E24-E26</f>
        <v>0</v>
      </c>
      <c r="F28" s="89">
        <f t="shared" si="6"/>
        <v>0</v>
      </c>
      <c r="G28" s="89">
        <f t="shared" si="6"/>
        <v>0</v>
      </c>
      <c r="H28" s="89">
        <f t="shared" si="6"/>
        <v>0</v>
      </c>
      <c r="I28" s="89">
        <f t="shared" si="6"/>
        <v>0</v>
      </c>
      <c r="J28" s="89">
        <f t="shared" si="6"/>
        <v>0</v>
      </c>
      <c r="K28" s="89">
        <f t="shared" si="6"/>
        <v>0</v>
      </c>
      <c r="L28" s="89">
        <f t="shared" si="6"/>
        <v>0</v>
      </c>
      <c r="M28" s="89">
        <f t="shared" si="6"/>
        <v>0</v>
      </c>
      <c r="N28" s="89">
        <f t="shared" si="6"/>
        <v>0</v>
      </c>
      <c r="O28" s="89">
        <f t="shared" si="6"/>
        <v>0</v>
      </c>
      <c r="P28" s="131"/>
    </row>
    <row r="29" spans="1:17" s="92" customFormat="1" ht="6" customHeight="1" x14ac:dyDescent="0.25">
      <c r="A29" s="152"/>
      <c r="B29" s="146"/>
      <c r="C29" s="57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131"/>
    </row>
    <row r="30" spans="1:17" x14ac:dyDescent="0.25">
      <c r="A30" s="25"/>
      <c r="B30" s="202" t="s">
        <v>87</v>
      </c>
      <c r="C30" s="89">
        <f>SUM(D30:O30)</f>
        <v>0</v>
      </c>
      <c r="D30" s="89">
        <f>IF(C5&gt;0,IF(D5&gt;0,D13,C13/C21),0)</f>
        <v>0</v>
      </c>
      <c r="E30" s="89">
        <f>IF(C5&gt;0,IF(E5&gt;0,E13,C13/C21),0)</f>
        <v>0</v>
      </c>
      <c r="F30" s="89">
        <f>IF(C5&gt;0,IF(F5&gt;0,F13,C13/C21),0)</f>
        <v>0</v>
      </c>
      <c r="G30" s="89">
        <f>IF(C5&gt;0,IF(G5&gt;0,G13,C13/C21),0)</f>
        <v>0</v>
      </c>
      <c r="H30" s="89">
        <f>IF(C5&gt;0,IF(H5&gt;0,H13,C13/C21),0)</f>
        <v>0</v>
      </c>
      <c r="I30" s="89">
        <f>IF(C5&gt;0,IF(I5&gt;0,I13,C13/C21),0)</f>
        <v>0</v>
      </c>
      <c r="J30" s="89">
        <f>IF(C5&gt;0,IF(J5&gt;0,J13,C13/C21),0)</f>
        <v>0</v>
      </c>
      <c r="K30" s="89">
        <f>IF(C5&gt;0,IF(K5&gt;0,K13,C13/C21),0)</f>
        <v>0</v>
      </c>
      <c r="L30" s="89">
        <f>IF(C5&gt;0,IF(L5&gt;0,L13,C13/C21),0)</f>
        <v>0</v>
      </c>
      <c r="M30" s="89">
        <f>IF(C5&gt;0,IF(M5&gt;0,M13,C13/C21),0)</f>
        <v>0</v>
      </c>
      <c r="N30" s="89">
        <f>IF(C5&gt;0,IF(N5&gt;0,N13,C13/C21),0)</f>
        <v>0</v>
      </c>
      <c r="O30" s="89">
        <f>IF(C5&gt;0,IF(O5&gt;0,O13,C13/C21),0)</f>
        <v>0</v>
      </c>
      <c r="P30" s="132"/>
    </row>
    <row r="31" spans="1:17" ht="6" customHeight="1" x14ac:dyDescent="0.25">
      <c r="A31" s="25"/>
      <c r="B31" s="202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132"/>
    </row>
    <row r="32" spans="1:17" x14ac:dyDescent="0.25">
      <c r="A32" s="25"/>
      <c r="B32" s="148" t="s">
        <v>69</v>
      </c>
      <c r="C32" s="89">
        <f>SUM(D32:O32)</f>
        <v>0</v>
      </c>
      <c r="D32" s="89">
        <f>D28-D30</f>
        <v>0</v>
      </c>
      <c r="E32" s="89">
        <f t="shared" ref="E32:O32" si="7">E28-E30</f>
        <v>0</v>
      </c>
      <c r="F32" s="89">
        <f t="shared" si="7"/>
        <v>0</v>
      </c>
      <c r="G32" s="89">
        <f t="shared" si="7"/>
        <v>0</v>
      </c>
      <c r="H32" s="89">
        <f t="shared" si="7"/>
        <v>0</v>
      </c>
      <c r="I32" s="89">
        <f t="shared" si="7"/>
        <v>0</v>
      </c>
      <c r="J32" s="89">
        <f t="shared" si="7"/>
        <v>0</v>
      </c>
      <c r="K32" s="89">
        <f t="shared" si="7"/>
        <v>0</v>
      </c>
      <c r="L32" s="89">
        <f t="shared" si="7"/>
        <v>0</v>
      </c>
      <c r="M32" s="89">
        <f t="shared" si="7"/>
        <v>0</v>
      </c>
      <c r="N32" s="89">
        <f t="shared" si="7"/>
        <v>0</v>
      </c>
      <c r="O32" s="89">
        <f t="shared" si="7"/>
        <v>0</v>
      </c>
      <c r="P32" s="25"/>
      <c r="Q32" s="147"/>
    </row>
    <row r="33" spans="1:17" x14ac:dyDescent="0.25">
      <c r="A33" s="25"/>
      <c r="B33" s="146" t="s">
        <v>70</v>
      </c>
      <c r="C33" s="89">
        <f>SUM(D33:O33)</f>
        <v>0</v>
      </c>
      <c r="D33" s="84">
        <f>D16</f>
        <v>0</v>
      </c>
      <c r="E33" s="84">
        <f t="shared" ref="E33:O33" si="8">E16</f>
        <v>0</v>
      </c>
      <c r="F33" s="84">
        <f t="shared" si="8"/>
        <v>0</v>
      </c>
      <c r="G33" s="84">
        <f t="shared" si="8"/>
        <v>0</v>
      </c>
      <c r="H33" s="84">
        <f t="shared" si="8"/>
        <v>0</v>
      </c>
      <c r="I33" s="84">
        <f t="shared" si="8"/>
        <v>0</v>
      </c>
      <c r="J33" s="84">
        <f t="shared" si="8"/>
        <v>0</v>
      </c>
      <c r="K33" s="84">
        <f t="shared" si="8"/>
        <v>0</v>
      </c>
      <c r="L33" s="84">
        <f t="shared" si="8"/>
        <v>0</v>
      </c>
      <c r="M33" s="84">
        <f t="shared" si="8"/>
        <v>0</v>
      </c>
      <c r="N33" s="84">
        <f t="shared" si="8"/>
        <v>0</v>
      </c>
      <c r="O33" s="84">
        <f t="shared" si="8"/>
        <v>0</v>
      </c>
      <c r="P33" s="25"/>
      <c r="Q33" s="147"/>
    </row>
    <row r="34" spans="1:17" x14ac:dyDescent="0.25">
      <c r="A34" s="25"/>
      <c r="B34" s="151" t="s">
        <v>71</v>
      </c>
      <c r="C34" s="89">
        <f>SUM(D34:O34)</f>
        <v>0</v>
      </c>
      <c r="D34" s="89">
        <f t="shared" ref="D34:O34" si="9">D32+D33</f>
        <v>0</v>
      </c>
      <c r="E34" s="89">
        <f t="shared" si="9"/>
        <v>0</v>
      </c>
      <c r="F34" s="89">
        <f t="shared" si="9"/>
        <v>0</v>
      </c>
      <c r="G34" s="89">
        <f t="shared" si="9"/>
        <v>0</v>
      </c>
      <c r="H34" s="89">
        <f t="shared" si="9"/>
        <v>0</v>
      </c>
      <c r="I34" s="89">
        <f t="shared" si="9"/>
        <v>0</v>
      </c>
      <c r="J34" s="89">
        <f t="shared" si="9"/>
        <v>0</v>
      </c>
      <c r="K34" s="89">
        <f t="shared" si="9"/>
        <v>0</v>
      </c>
      <c r="L34" s="89">
        <f t="shared" si="9"/>
        <v>0</v>
      </c>
      <c r="M34" s="89">
        <f t="shared" si="9"/>
        <v>0</v>
      </c>
      <c r="N34" s="89">
        <f t="shared" si="9"/>
        <v>0</v>
      </c>
      <c r="O34" s="89">
        <f t="shared" si="9"/>
        <v>0</v>
      </c>
      <c r="P34" s="25"/>
      <c r="Q34" s="147"/>
    </row>
    <row r="35" spans="1:17" ht="6" customHeight="1" thickBot="1" x14ac:dyDescent="0.3">
      <c r="A35" s="25"/>
      <c r="B35" s="148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25"/>
      <c r="Q35" s="147"/>
    </row>
    <row r="36" spans="1:17" ht="13.8" thickBot="1" x14ac:dyDescent="0.3">
      <c r="A36" s="25"/>
      <c r="B36" s="490" t="s">
        <v>97</v>
      </c>
      <c r="C36" s="491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</row>
    <row r="37" spans="1:17" x14ac:dyDescent="0.25">
      <c r="A37" s="25"/>
      <c r="B37" s="88" t="s">
        <v>89</v>
      </c>
      <c r="C37" s="149">
        <f>'Profit &amp; Loss Account'!B33+'Profit &amp; Loss Account'!B34</f>
        <v>0</v>
      </c>
      <c r="D37" s="132"/>
      <c r="E37" s="132"/>
      <c r="F37" s="132"/>
      <c r="G37" s="132"/>
      <c r="H37" s="132"/>
      <c r="I37" s="132"/>
      <c r="J37" s="132"/>
      <c r="K37" s="132"/>
      <c r="L37" s="132"/>
      <c r="M37" s="132"/>
      <c r="N37" s="132"/>
      <c r="O37" s="132"/>
      <c r="P37" s="132"/>
    </row>
    <row r="38" spans="1:17" x14ac:dyDescent="0.25">
      <c r="A38" s="25"/>
      <c r="B38" s="88" t="s">
        <v>88</v>
      </c>
      <c r="C38" s="149">
        <f>[1]Schedule!$Q$1+[1]Schedule!$R$1+[1]Schedule!$Y$1-[1]Schedule!$Z$1</f>
        <v>0</v>
      </c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</row>
    <row r="39" spans="1:17" x14ac:dyDescent="0.25">
      <c r="A39" s="25"/>
      <c r="B39" s="88" t="s">
        <v>90</v>
      </c>
      <c r="C39" s="149">
        <f>C34+C37-C38</f>
        <v>0</v>
      </c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</row>
    <row r="40" spans="1:17" x14ac:dyDescent="0.25">
      <c r="A40" s="25"/>
      <c r="B40" s="95" t="s">
        <v>91</v>
      </c>
      <c r="C40" s="149">
        <f>Admin!N$4</f>
        <v>7475</v>
      </c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</row>
    <row r="41" spans="1:17" x14ac:dyDescent="0.25">
      <c r="A41" s="25"/>
      <c r="B41" s="95" t="s">
        <v>92</v>
      </c>
      <c r="C41" s="149">
        <f>IF((C39&gt;C40),(C39-C40),0)</f>
        <v>0</v>
      </c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</row>
    <row r="42" spans="1:17" x14ac:dyDescent="0.25">
      <c r="A42" s="25"/>
      <c r="B42" s="95" t="s">
        <v>93</v>
      </c>
      <c r="C42" s="149">
        <f>IF((C41&gt;0),(IF((C41&lt;Admin!N$12),C41*Admin!N$6,Admin!N$12*Admin!N$6)),0)</f>
        <v>0</v>
      </c>
      <c r="D42" s="160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</row>
    <row r="43" spans="1:17" x14ac:dyDescent="0.25">
      <c r="A43" s="25"/>
      <c r="B43" s="95" t="s">
        <v>94</v>
      </c>
      <c r="C43" s="149">
        <f>IF((C41&gt;Admin!N$12),((C41-Admin!N$12)*Admin!N$7),0)</f>
        <v>0</v>
      </c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</row>
    <row r="44" spans="1:17" x14ac:dyDescent="0.25">
      <c r="A44" s="25"/>
      <c r="B44" s="95" t="s">
        <v>95</v>
      </c>
      <c r="C44" s="149">
        <f>IF((C41&gt;0),IF(C41&gt;Admin!N12,Admin!N12*Admin!L20+(C41-Admin!N12)*Admin!L23,C41*Admin!L$20),0)</f>
        <v>0</v>
      </c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2"/>
      <c r="O44" s="132"/>
      <c r="P44" s="132"/>
    </row>
    <row r="45" spans="1:17" ht="6" customHeight="1" x14ac:dyDescent="0.25">
      <c r="A45" s="25"/>
      <c r="B45" s="95"/>
      <c r="C45" s="149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</row>
    <row r="46" spans="1:17" x14ac:dyDescent="0.25">
      <c r="A46" s="25"/>
      <c r="B46" s="95" t="s">
        <v>96</v>
      </c>
      <c r="C46" s="153">
        <f>C42+C43+C44</f>
        <v>0</v>
      </c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32"/>
      <c r="O46" s="132"/>
      <c r="P46" s="132"/>
    </row>
    <row r="47" spans="1:17" ht="12.6" thickBot="1" x14ac:dyDescent="0.3">
      <c r="A47" s="25"/>
      <c r="B47" s="27"/>
      <c r="C47" s="31"/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32"/>
      <c r="O47" s="132"/>
      <c r="P47" s="132"/>
    </row>
  </sheetData>
  <mergeCells count="27">
    <mergeCell ref="H2:H3"/>
    <mergeCell ref="B2:B4"/>
    <mergeCell ref="D2:D3"/>
    <mergeCell ref="E2:E3"/>
    <mergeCell ref="F2:F3"/>
    <mergeCell ref="G2:G3"/>
    <mergeCell ref="O2:O3"/>
    <mergeCell ref="B19:B21"/>
    <mergeCell ref="D19:D20"/>
    <mergeCell ref="E19:E20"/>
    <mergeCell ref="F19:F20"/>
    <mergeCell ref="G19:G20"/>
    <mergeCell ref="H19:H20"/>
    <mergeCell ref="I19:I20"/>
    <mergeCell ref="N19:N20"/>
    <mergeCell ref="O19:O20"/>
    <mergeCell ref="I2:I3"/>
    <mergeCell ref="J2:J3"/>
    <mergeCell ref="K2:K3"/>
    <mergeCell ref="L2:L3"/>
    <mergeCell ref="M2:M3"/>
    <mergeCell ref="N2:N3"/>
    <mergeCell ref="M19:M20"/>
    <mergeCell ref="B36:C36"/>
    <mergeCell ref="J19:J20"/>
    <mergeCell ref="K19:K20"/>
    <mergeCell ref="L19:L20"/>
  </mergeCells>
  <phoneticPr fontId="2" type="noConversion"/>
  <printOptions horizontalCentered="1"/>
  <pageMargins left="0.15748031496062992" right="0.15748031496062992" top="0.59055118110236227" bottom="0.55118110236220474" header="0.15748031496062992" footer="0.27559055118110237"/>
  <pageSetup paperSize="9" orientation="landscape" r:id="rId1"/>
  <headerFooter alignWithMargins="0">
    <oddHeader>&amp;C&amp;"Arial,Bold"&amp;11Forecast Monthly Profit &amp; Loss Account year to 050409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O26"/>
  <sheetViews>
    <sheetView workbookViewId="0">
      <selection activeCell="G2" sqref="G2"/>
    </sheetView>
  </sheetViews>
  <sheetFormatPr defaultColWidth="9.109375" defaultRowHeight="11.4" x14ac:dyDescent="0.2"/>
  <cols>
    <col min="1" max="1" width="1.5546875" style="188" customWidth="1"/>
    <col min="2" max="2" width="10.109375" style="200" bestFit="1" customWidth="1"/>
    <col min="3" max="3" width="4.6640625" style="188" customWidth="1"/>
    <col min="4" max="5" width="11.109375" style="188" customWidth="1"/>
    <col min="6" max="6" width="11" style="188" customWidth="1"/>
    <col min="7" max="7" width="9.109375" style="201"/>
    <col min="8" max="8" width="4.6640625" style="188" customWidth="1"/>
    <col min="9" max="12" width="9.109375" style="188"/>
    <col min="13" max="13" width="13.44140625" style="188" customWidth="1"/>
    <col min="14" max="14" width="9.109375" style="188"/>
    <col min="15" max="15" width="3.33203125" style="188" customWidth="1"/>
    <col min="16" max="16384" width="9.109375" style="188"/>
  </cols>
  <sheetData>
    <row r="1" spans="1:15" ht="12" customHeight="1" thickBot="1" x14ac:dyDescent="0.3">
      <c r="A1" s="171"/>
      <c r="B1" s="186" t="s">
        <v>104</v>
      </c>
      <c r="C1" s="171"/>
      <c r="D1" s="499"/>
      <c r="E1" s="499"/>
      <c r="F1" s="499"/>
      <c r="G1" s="187"/>
      <c r="H1" s="171"/>
      <c r="I1" s="171"/>
      <c r="J1" s="171"/>
      <c r="K1" s="171"/>
      <c r="L1" s="171"/>
      <c r="M1" s="171"/>
      <c r="N1" s="171"/>
      <c r="O1" s="171"/>
    </row>
    <row r="2" spans="1:15" ht="12" customHeight="1" x14ac:dyDescent="0.25">
      <c r="A2" s="171"/>
      <c r="B2" s="189">
        <v>40602</v>
      </c>
      <c r="C2" s="171"/>
      <c r="D2" s="500" t="s">
        <v>105</v>
      </c>
      <c r="E2" s="500"/>
      <c r="F2" s="500"/>
      <c r="G2" s="337" t="str">
        <f>B23</f>
        <v>2011-12</v>
      </c>
      <c r="H2" s="171"/>
      <c r="I2" s="171"/>
      <c r="J2" s="497" t="s">
        <v>122</v>
      </c>
      <c r="K2" s="497"/>
      <c r="L2" s="190" t="str">
        <f>G2</f>
        <v>2011-12</v>
      </c>
      <c r="M2" s="171"/>
      <c r="N2" s="171"/>
      <c r="O2" s="171"/>
    </row>
    <row r="3" spans="1:15" ht="12" customHeight="1" thickBot="1" x14ac:dyDescent="0.3">
      <c r="A3" s="171"/>
      <c r="B3" s="189">
        <v>40633</v>
      </c>
      <c r="C3" s="171"/>
      <c r="D3" s="171"/>
      <c r="E3" s="171"/>
      <c r="F3" s="171"/>
      <c r="G3" s="170"/>
      <c r="H3" s="171"/>
      <c r="I3" s="171"/>
      <c r="J3" s="191"/>
      <c r="K3" s="191"/>
      <c r="L3" s="192"/>
      <c r="M3" s="171"/>
      <c r="N3" s="171"/>
      <c r="O3" s="171"/>
    </row>
    <row r="4" spans="1:15" ht="12" customHeight="1" thickBot="1" x14ac:dyDescent="0.25">
      <c r="A4" s="171"/>
      <c r="B4" s="203">
        <v>40639</v>
      </c>
      <c r="C4" s="171"/>
      <c r="D4" s="498" t="s">
        <v>352</v>
      </c>
      <c r="E4" s="498"/>
      <c r="F4" s="498"/>
      <c r="G4" s="172">
        <v>1</v>
      </c>
      <c r="H4" s="171"/>
      <c r="I4" s="498" t="s">
        <v>123</v>
      </c>
      <c r="J4" s="498"/>
      <c r="K4" s="498"/>
      <c r="L4" s="498"/>
      <c r="M4" s="498"/>
      <c r="N4" s="169">
        <v>7475</v>
      </c>
      <c r="O4" s="170" t="s">
        <v>53</v>
      </c>
    </row>
    <row r="5" spans="1:15" ht="12" customHeight="1" x14ac:dyDescent="0.2">
      <c r="A5" s="171"/>
      <c r="B5" s="193">
        <v>40663</v>
      </c>
      <c r="C5" s="171"/>
      <c r="D5" s="498" t="s">
        <v>106</v>
      </c>
      <c r="E5" s="498"/>
      <c r="F5" s="498"/>
      <c r="G5" s="172">
        <v>0.2</v>
      </c>
      <c r="H5" s="171"/>
      <c r="I5" s="171"/>
      <c r="J5" s="171"/>
      <c r="K5" s="171"/>
      <c r="L5" s="171"/>
      <c r="M5" s="171"/>
      <c r="N5" s="170"/>
      <c r="O5" s="170"/>
    </row>
    <row r="6" spans="1:15" ht="12" customHeight="1" x14ac:dyDescent="0.2">
      <c r="A6" s="171"/>
      <c r="B6" s="193">
        <v>40694</v>
      </c>
      <c r="C6" s="171"/>
      <c r="D6" s="171"/>
      <c r="E6" s="171"/>
      <c r="F6" s="171"/>
      <c r="G6" s="170"/>
      <c r="H6" s="171"/>
      <c r="I6" s="498" t="s">
        <v>143</v>
      </c>
      <c r="J6" s="498"/>
      <c r="K6" s="498"/>
      <c r="L6" s="498"/>
      <c r="M6" s="498"/>
      <c r="N6" s="172">
        <v>0.2</v>
      </c>
      <c r="O6" s="170" t="s">
        <v>118</v>
      </c>
    </row>
    <row r="7" spans="1:15" ht="12" customHeight="1" x14ac:dyDescent="0.2">
      <c r="A7" s="171"/>
      <c r="B7" s="193">
        <v>40724</v>
      </c>
      <c r="C7" s="171"/>
      <c r="D7" s="498" t="s">
        <v>113</v>
      </c>
      <c r="E7" s="498"/>
      <c r="F7" s="498"/>
      <c r="G7" s="170"/>
      <c r="H7" s="171"/>
      <c r="I7" s="498" t="s">
        <v>144</v>
      </c>
      <c r="J7" s="498"/>
      <c r="K7" s="498"/>
      <c r="L7" s="498"/>
      <c r="M7" s="498"/>
      <c r="N7" s="172">
        <v>0.4</v>
      </c>
      <c r="O7" s="170" t="s">
        <v>118</v>
      </c>
    </row>
    <row r="8" spans="1:15" ht="12" customHeight="1" x14ac:dyDescent="0.2">
      <c r="A8" s="171"/>
      <c r="B8" s="193">
        <v>40755</v>
      </c>
      <c r="C8" s="171"/>
      <c r="D8" s="171" t="s">
        <v>114</v>
      </c>
      <c r="E8" s="194">
        <v>12000</v>
      </c>
      <c r="F8" s="171" t="s">
        <v>115</v>
      </c>
      <c r="G8" s="194">
        <v>3000</v>
      </c>
      <c r="H8" s="171"/>
      <c r="I8" s="171"/>
      <c r="J8" s="171"/>
      <c r="K8" s="171"/>
      <c r="L8" s="171"/>
      <c r="M8" s="171"/>
      <c r="N8" s="170"/>
      <c r="O8" s="170"/>
    </row>
    <row r="9" spans="1:15" ht="12" customHeight="1" x14ac:dyDescent="0.2">
      <c r="A9" s="171"/>
      <c r="B9" s="193">
        <v>40786</v>
      </c>
      <c r="C9" s="171"/>
      <c r="D9" s="171"/>
      <c r="E9" s="170"/>
      <c r="F9" s="171"/>
      <c r="G9" s="170"/>
      <c r="H9" s="171"/>
      <c r="I9" s="498" t="s">
        <v>124</v>
      </c>
      <c r="J9" s="503"/>
      <c r="K9" s="503"/>
      <c r="L9" s="173" t="s">
        <v>125</v>
      </c>
      <c r="M9" s="173" t="s">
        <v>126</v>
      </c>
      <c r="N9" s="174" t="s">
        <v>147</v>
      </c>
      <c r="O9" s="170"/>
    </row>
    <row r="10" spans="1:15" ht="12" customHeight="1" x14ac:dyDescent="0.2">
      <c r="A10" s="171"/>
      <c r="B10" s="193">
        <v>40816</v>
      </c>
      <c r="C10" s="171"/>
      <c r="D10" s="171"/>
      <c r="E10" s="170"/>
      <c r="F10" s="171"/>
      <c r="G10" s="170"/>
      <c r="H10" s="171"/>
      <c r="I10" s="171"/>
      <c r="J10" s="171"/>
      <c r="K10" s="171"/>
      <c r="L10" s="171"/>
      <c r="M10" s="171"/>
      <c r="N10" s="170"/>
      <c r="O10" s="170"/>
    </row>
    <row r="11" spans="1:15" ht="12" customHeight="1" x14ac:dyDescent="0.25">
      <c r="A11" s="171"/>
      <c r="B11" s="193">
        <v>40847</v>
      </c>
      <c r="C11" s="171"/>
      <c r="D11" s="500" t="s">
        <v>107</v>
      </c>
      <c r="E11" s="500"/>
      <c r="F11" s="500"/>
      <c r="G11" s="170" t="s">
        <v>118</v>
      </c>
      <c r="H11" s="171"/>
      <c r="I11" s="171" t="s">
        <v>127</v>
      </c>
      <c r="J11" s="171"/>
      <c r="K11" s="175">
        <v>0.2</v>
      </c>
      <c r="L11" s="170">
        <f>N11</f>
        <v>0</v>
      </c>
      <c r="M11" s="170">
        <f>N12</f>
        <v>35000</v>
      </c>
      <c r="N11" s="176">
        <v>0</v>
      </c>
      <c r="O11" s="170"/>
    </row>
    <row r="12" spans="1:15" ht="12" customHeight="1" x14ac:dyDescent="0.2">
      <c r="A12" s="171"/>
      <c r="B12" s="193">
        <v>40877</v>
      </c>
      <c r="C12" s="171"/>
      <c r="D12" s="171"/>
      <c r="E12" s="171"/>
      <c r="F12" s="171"/>
      <c r="G12" s="170"/>
      <c r="H12" s="171"/>
      <c r="I12" s="171" t="s">
        <v>128</v>
      </c>
      <c r="J12" s="171"/>
      <c r="K12" s="175">
        <v>0.4</v>
      </c>
      <c r="L12" s="170">
        <f>N12</f>
        <v>35000</v>
      </c>
      <c r="M12" s="171"/>
      <c r="N12" s="176">
        <v>35000</v>
      </c>
      <c r="O12" s="170"/>
    </row>
    <row r="13" spans="1:15" ht="12" customHeight="1" x14ac:dyDescent="0.2">
      <c r="A13" s="171"/>
      <c r="B13" s="193">
        <v>40908</v>
      </c>
      <c r="C13" s="171"/>
      <c r="D13" s="498" t="s">
        <v>108</v>
      </c>
      <c r="E13" s="498"/>
      <c r="F13" s="498"/>
      <c r="G13" s="172">
        <v>0</v>
      </c>
      <c r="H13" s="171"/>
      <c r="I13" s="171"/>
      <c r="J13" s="171"/>
      <c r="K13" s="171"/>
      <c r="L13" s="171"/>
      <c r="M13" s="171"/>
      <c r="N13" s="171"/>
      <c r="O13" s="171"/>
    </row>
    <row r="14" spans="1:15" ht="12" customHeight="1" x14ac:dyDescent="0.25">
      <c r="A14" s="171"/>
      <c r="B14" s="193">
        <v>40939</v>
      </c>
      <c r="C14" s="171"/>
      <c r="D14" s="498" t="s">
        <v>109</v>
      </c>
      <c r="E14" s="498"/>
      <c r="F14" s="498"/>
      <c r="G14" s="172">
        <v>0.1</v>
      </c>
      <c r="H14" s="171"/>
      <c r="I14" s="504" t="s">
        <v>134</v>
      </c>
      <c r="J14" s="504"/>
      <c r="K14" s="504"/>
      <c r="L14" s="195" t="str">
        <f>G2</f>
        <v>2011-12</v>
      </c>
      <c r="M14" s="171"/>
      <c r="N14" s="171"/>
      <c r="O14" s="171"/>
    </row>
    <row r="15" spans="1:15" ht="12" customHeight="1" x14ac:dyDescent="0.2">
      <c r="A15" s="171"/>
      <c r="B15" s="193">
        <v>40967</v>
      </c>
      <c r="C15" s="171"/>
      <c r="D15" s="498" t="s">
        <v>110</v>
      </c>
      <c r="E15" s="498"/>
      <c r="F15" s="498"/>
      <c r="G15" s="172">
        <v>0.2</v>
      </c>
      <c r="H15" s="171"/>
      <c r="I15" s="171"/>
      <c r="J15" s="171"/>
      <c r="K15" s="171"/>
      <c r="L15" s="171"/>
      <c r="M15" s="171"/>
      <c r="N15" s="171"/>
      <c r="O15" s="171"/>
    </row>
    <row r="16" spans="1:15" ht="12" customHeight="1" thickBot="1" x14ac:dyDescent="0.25">
      <c r="A16" s="171"/>
      <c r="B16" s="193">
        <v>40999</v>
      </c>
      <c r="C16" s="171"/>
      <c r="D16" s="498" t="s">
        <v>111</v>
      </c>
      <c r="E16" s="498"/>
      <c r="F16" s="498"/>
      <c r="G16" s="172">
        <v>0.33</v>
      </c>
      <c r="H16" s="171"/>
      <c r="I16" s="498" t="s">
        <v>135</v>
      </c>
      <c r="J16" s="498"/>
      <c r="K16" s="498"/>
      <c r="L16" s="196">
        <v>2.5</v>
      </c>
      <c r="M16" s="171"/>
      <c r="N16" s="171"/>
      <c r="O16" s="171"/>
    </row>
    <row r="17" spans="1:15" ht="12" customHeight="1" thickBot="1" x14ac:dyDescent="0.25">
      <c r="A17" s="171"/>
      <c r="B17" s="203">
        <v>41004</v>
      </c>
      <c r="C17" s="171"/>
      <c r="D17" s="498" t="s">
        <v>112</v>
      </c>
      <c r="E17" s="498"/>
      <c r="F17" s="498"/>
      <c r="G17" s="172">
        <v>0.25</v>
      </c>
      <c r="H17" s="171"/>
      <c r="I17" s="342"/>
      <c r="J17" s="342"/>
      <c r="K17" s="342"/>
      <c r="L17" s="343"/>
      <c r="M17" s="171"/>
      <c r="N17" s="171"/>
      <c r="O17" s="171"/>
    </row>
    <row r="18" spans="1:15" ht="12" customHeight="1" x14ac:dyDescent="0.2">
      <c r="A18" s="171"/>
      <c r="B18" s="193">
        <v>41029</v>
      </c>
      <c r="C18" s="171"/>
      <c r="D18" s="171"/>
      <c r="E18" s="171"/>
      <c r="F18" s="171"/>
      <c r="G18" s="170"/>
      <c r="H18" s="171"/>
      <c r="I18" s="171"/>
      <c r="J18" s="171"/>
      <c r="K18" s="171"/>
      <c r="L18" s="171"/>
      <c r="M18" s="171"/>
      <c r="N18" s="171"/>
      <c r="O18" s="171"/>
    </row>
    <row r="19" spans="1:15" ht="12" customHeight="1" x14ac:dyDescent="0.25">
      <c r="A19" s="171"/>
      <c r="B19" s="193">
        <v>41060</v>
      </c>
      <c r="C19" s="171"/>
      <c r="D19" s="500" t="s">
        <v>116</v>
      </c>
      <c r="E19" s="500"/>
      <c r="F19" s="170" t="s">
        <v>121</v>
      </c>
      <c r="G19" s="170" t="s">
        <v>117</v>
      </c>
      <c r="H19" s="171"/>
      <c r="I19" s="502" t="s">
        <v>136</v>
      </c>
      <c r="J19" s="502"/>
      <c r="K19" s="502"/>
      <c r="L19" s="171"/>
      <c r="M19" s="501" t="s">
        <v>403</v>
      </c>
      <c r="N19" s="171"/>
      <c r="O19" s="171"/>
    </row>
    <row r="20" spans="1:15" ht="12" customHeight="1" x14ac:dyDescent="0.25">
      <c r="A20" s="171"/>
      <c r="B20" s="193">
        <v>41090</v>
      </c>
      <c r="C20" s="171"/>
      <c r="D20" s="187"/>
      <c r="E20" s="187"/>
      <c r="F20" s="170"/>
      <c r="G20" s="170"/>
      <c r="H20" s="171"/>
      <c r="I20" s="502"/>
      <c r="J20" s="502"/>
      <c r="K20" s="502"/>
      <c r="L20" s="172">
        <v>0.09</v>
      </c>
      <c r="M20" s="501"/>
      <c r="N20" s="176">
        <v>7225</v>
      </c>
      <c r="O20" s="170" t="s">
        <v>53</v>
      </c>
    </row>
    <row r="21" spans="1:15" ht="12" customHeight="1" x14ac:dyDescent="0.2">
      <c r="A21" s="171"/>
      <c r="B21" s="193">
        <v>41305</v>
      </c>
      <c r="C21" s="171"/>
      <c r="D21" s="498" t="s">
        <v>119</v>
      </c>
      <c r="E21" s="498"/>
      <c r="F21" s="194">
        <v>10000</v>
      </c>
      <c r="G21" s="196">
        <v>0.45</v>
      </c>
      <c r="H21" s="171"/>
      <c r="I21" s="197"/>
      <c r="J21" s="197"/>
      <c r="K21" s="197"/>
      <c r="L21" s="175"/>
      <c r="M21" s="171"/>
      <c r="N21" s="171"/>
      <c r="O21" s="171"/>
    </row>
    <row r="22" spans="1:15" ht="12" customHeight="1" thickBot="1" x14ac:dyDescent="0.25">
      <c r="A22" s="171"/>
      <c r="B22" s="193">
        <v>41486</v>
      </c>
      <c r="C22" s="171"/>
      <c r="D22" s="171" t="s">
        <v>120</v>
      </c>
      <c r="E22" s="171"/>
      <c r="F22" s="194">
        <v>10001</v>
      </c>
      <c r="G22" s="196">
        <v>0.25</v>
      </c>
      <c r="H22" s="171"/>
      <c r="I22" s="502" t="s">
        <v>137</v>
      </c>
      <c r="J22" s="502"/>
      <c r="K22" s="502"/>
      <c r="L22" s="171"/>
      <c r="M22" s="501" t="s">
        <v>404</v>
      </c>
      <c r="N22" s="171"/>
      <c r="O22" s="171"/>
    </row>
    <row r="23" spans="1:15" ht="12" customHeight="1" thickBot="1" x14ac:dyDescent="0.25">
      <c r="A23" s="171"/>
      <c r="B23" s="203" t="s">
        <v>354</v>
      </c>
      <c r="C23" s="171"/>
      <c r="D23" s="171"/>
      <c r="E23" s="171"/>
      <c r="F23" s="170"/>
      <c r="G23" s="198"/>
      <c r="H23" s="171"/>
      <c r="I23" s="502"/>
      <c r="J23" s="502"/>
      <c r="K23" s="502"/>
      <c r="L23" s="172">
        <v>0.02</v>
      </c>
      <c r="M23" s="501"/>
      <c r="N23" s="176">
        <v>42475</v>
      </c>
      <c r="O23" s="170" t="s">
        <v>53</v>
      </c>
    </row>
    <row r="24" spans="1:15" ht="12" customHeight="1" thickBot="1" x14ac:dyDescent="0.25">
      <c r="A24" s="171"/>
      <c r="B24" s="203" t="s">
        <v>405</v>
      </c>
      <c r="C24" s="171"/>
      <c r="D24" s="171"/>
      <c r="E24" s="171"/>
      <c r="F24" s="171"/>
      <c r="G24" s="171"/>
      <c r="H24" s="171"/>
      <c r="I24" s="171"/>
      <c r="J24" s="171"/>
      <c r="K24" s="171"/>
      <c r="L24" s="171"/>
      <c r="M24" s="171"/>
      <c r="N24" s="171"/>
      <c r="O24" s="171"/>
    </row>
    <row r="25" spans="1:15" ht="12" customHeight="1" x14ac:dyDescent="0.2">
      <c r="A25" s="171"/>
      <c r="B25" s="199"/>
      <c r="C25" s="171"/>
      <c r="D25" s="171"/>
      <c r="E25" s="171"/>
      <c r="F25" s="171"/>
      <c r="G25" s="171"/>
      <c r="H25" s="171"/>
      <c r="I25" s="171"/>
      <c r="J25" s="171"/>
      <c r="K25" s="171"/>
      <c r="L25" s="171"/>
      <c r="M25" s="171"/>
      <c r="N25" s="171"/>
      <c r="O25" s="171"/>
    </row>
    <row r="26" spans="1:15" x14ac:dyDescent="0.2">
      <c r="A26" s="171"/>
      <c r="B26" s="199"/>
      <c r="C26" s="171"/>
      <c r="D26" s="171"/>
      <c r="E26" s="171"/>
      <c r="F26" s="171"/>
      <c r="G26" s="170"/>
      <c r="H26" s="171"/>
      <c r="I26" s="171"/>
      <c r="J26" s="171"/>
      <c r="K26" s="171"/>
      <c r="L26" s="171"/>
      <c r="M26" s="171"/>
      <c r="N26" s="171"/>
      <c r="O26" s="171"/>
    </row>
  </sheetData>
  <sheetProtection password="CC41" sheet="1" objects="1" scenarios="1"/>
  <mergeCells count="24">
    <mergeCell ref="M19:M20"/>
    <mergeCell ref="M22:M23"/>
    <mergeCell ref="I22:K23"/>
    <mergeCell ref="D21:E21"/>
    <mergeCell ref="I9:K9"/>
    <mergeCell ref="I14:K14"/>
    <mergeCell ref="I16:K16"/>
    <mergeCell ref="I19:K20"/>
    <mergeCell ref="D19:E19"/>
    <mergeCell ref="D13:F13"/>
    <mergeCell ref="D16:F16"/>
    <mergeCell ref="D17:F17"/>
    <mergeCell ref="D15:F15"/>
    <mergeCell ref="D1:F1"/>
    <mergeCell ref="D2:F2"/>
    <mergeCell ref="D11:F11"/>
    <mergeCell ref="D4:F4"/>
    <mergeCell ref="D5:F5"/>
    <mergeCell ref="D7:F7"/>
    <mergeCell ref="J2:K2"/>
    <mergeCell ref="I4:M4"/>
    <mergeCell ref="I6:M6"/>
    <mergeCell ref="I7:M7"/>
    <mergeCell ref="D14:F14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Business Details</vt:lpstr>
      <vt:lpstr>SE Short</vt:lpstr>
      <vt:lpstr>SE Full</vt:lpstr>
      <vt:lpstr>Profit &amp; Loss Account</vt:lpstr>
      <vt:lpstr>Income Tax</vt:lpstr>
      <vt:lpstr>Wagesinterface</vt:lpstr>
      <vt:lpstr>StockControl</vt:lpstr>
      <vt:lpstr>Profit Forecast</vt:lpstr>
      <vt:lpstr>Admin</vt:lpstr>
      <vt:lpstr>'Profit &amp; Loss Account'!Print_Titles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Financial Accounts spreadsheet</dc:title>
  <dc:creator>Terry Cartwright</dc:creator>
  <cp:lastModifiedBy>Antony Cartwright</cp:lastModifiedBy>
  <cp:lastPrinted>2008-06-02T20:53:06Z</cp:lastPrinted>
  <dcterms:created xsi:type="dcterms:W3CDTF">2002-12-30T15:31:19Z</dcterms:created>
  <dcterms:modified xsi:type="dcterms:W3CDTF">2015-07-28T20:45:06Z</dcterms:modified>
</cp:coreProperties>
</file>