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Objects="placeholders" codeName="ThisWorkbook" defaultThemeVersion="124226"/>
  <bookViews>
    <workbookView xWindow="360" yWindow="15" windowWidth="11340" windowHeight="6540" tabRatio="724"/>
  </bookViews>
  <sheets>
    <sheet name="Schedule" sheetId="11" r:id="rId1"/>
    <sheet name="FAreconciliation" sheetId="12" r:id="rId2"/>
    <sheet name="HPfinance" sheetId="13" r:id="rId3"/>
  </sheets>
  <externalReferences>
    <externalReference r:id="rId4"/>
    <externalReference r:id="rId5"/>
    <externalReference r:id="rId6"/>
  </externalReferences>
  <definedNames>
    <definedName name="_xlnm.Print_Titles" localSheetId="0">Schedule!$A:$G,Schedule!$1:$4</definedName>
  </definedNames>
  <calcPr calcId="145621"/>
</workbook>
</file>

<file path=xl/calcChain.xml><?xml version="1.0" encoding="utf-8"?>
<calcChain xmlns="http://schemas.openxmlformats.org/spreadsheetml/2006/main">
  <c r="R45" i="11" l="1"/>
  <c r="R46" i="11"/>
  <c r="R47" i="11"/>
  <c r="R48" i="11"/>
  <c r="R44" i="11"/>
  <c r="R98" i="11" l="1"/>
  <c r="R99" i="11"/>
  <c r="R100" i="11"/>
  <c r="R101" i="11"/>
  <c r="R97" i="11"/>
  <c r="J4" i="11" l="1"/>
  <c r="D6" i="11"/>
  <c r="R50" i="11" l="1"/>
  <c r="R51" i="11"/>
  <c r="R52" i="11"/>
  <c r="R53" i="11"/>
  <c r="R54" i="11"/>
  <c r="Q67" i="11"/>
  <c r="Q68" i="11"/>
  <c r="Q69" i="11"/>
  <c r="Q70" i="11"/>
  <c r="Q71" i="11"/>
  <c r="Q72" i="11"/>
  <c r="Q73" i="11"/>
  <c r="Q74" i="11"/>
  <c r="Q78" i="11"/>
  <c r="Q79" i="11"/>
  <c r="Q80" i="11"/>
  <c r="Q81" i="11"/>
  <c r="Q82" i="11"/>
  <c r="Q86" i="11"/>
  <c r="Q87" i="11"/>
  <c r="Q88" i="11"/>
  <c r="Q89" i="11"/>
  <c r="Q90" i="11"/>
  <c r="Q91" i="11"/>
  <c r="Q92" i="11"/>
  <c r="Q93" i="11"/>
  <c r="Q103" i="11"/>
  <c r="Q104" i="11"/>
  <c r="Q105" i="11"/>
  <c r="Q106" i="11"/>
  <c r="Q107" i="11"/>
  <c r="P107" i="11"/>
  <c r="P106" i="11"/>
  <c r="P105" i="11"/>
  <c r="P104" i="11"/>
  <c r="P103" i="11"/>
  <c r="P93" i="11"/>
  <c r="P92" i="11"/>
  <c r="P91" i="11"/>
  <c r="P90" i="11"/>
  <c r="P89" i="11"/>
  <c r="P88" i="11"/>
  <c r="P87" i="11"/>
  <c r="P86" i="11"/>
  <c r="P82" i="11"/>
  <c r="P81" i="11"/>
  <c r="P80" i="11"/>
  <c r="P79" i="11"/>
  <c r="P78" i="11"/>
  <c r="P74" i="11"/>
  <c r="P73" i="11"/>
  <c r="P72" i="11"/>
  <c r="P71" i="11"/>
  <c r="P70" i="11"/>
  <c r="P69" i="11"/>
  <c r="P68" i="11"/>
  <c r="P67" i="11"/>
  <c r="R40" i="11"/>
  <c r="R39" i="11"/>
  <c r="R38" i="11"/>
  <c r="R37" i="11"/>
  <c r="R36" i="11"/>
  <c r="R35" i="11"/>
  <c r="R34" i="11"/>
  <c r="R33" i="11"/>
  <c r="R29" i="11"/>
  <c r="R28" i="11"/>
  <c r="R27" i="11"/>
  <c r="R26" i="11"/>
  <c r="R25" i="11"/>
  <c r="R21" i="11"/>
  <c r="R20" i="11"/>
  <c r="R19" i="11"/>
  <c r="R18" i="11"/>
  <c r="R17" i="11"/>
  <c r="R16" i="11"/>
  <c r="R15" i="11"/>
  <c r="R14" i="11"/>
  <c r="K4" i="11"/>
  <c r="F59" i="11"/>
  <c r="D110" i="11" s="1"/>
  <c r="G4" i="11"/>
  <c r="S4" i="11"/>
  <c r="W14" i="11"/>
  <c r="W25" i="11"/>
  <c r="W33" i="11"/>
  <c r="W44" i="11"/>
  <c r="W50" i="11"/>
  <c r="W61" i="11"/>
  <c r="W62" i="11"/>
  <c r="W63" i="11"/>
  <c r="W67" i="11"/>
  <c r="W68" i="11"/>
  <c r="W69" i="11"/>
  <c r="W70" i="11"/>
  <c r="W71" i="11"/>
  <c r="W72" i="11"/>
  <c r="W73" i="11"/>
  <c r="W74" i="11"/>
  <c r="W78" i="11"/>
  <c r="W79" i="11"/>
  <c r="W80" i="11"/>
  <c r="W81" i="11"/>
  <c r="W82" i="11"/>
  <c r="W86" i="11"/>
  <c r="W87" i="11"/>
  <c r="W88" i="11"/>
  <c r="W89" i="11"/>
  <c r="W90" i="11"/>
  <c r="W91" i="11"/>
  <c r="W92" i="11"/>
  <c r="W93" i="11"/>
  <c r="W97" i="11"/>
  <c r="W103" i="11"/>
  <c r="W98" i="11"/>
  <c r="W99" i="11"/>
  <c r="W100" i="11"/>
  <c r="W101" i="11"/>
  <c r="W104" i="11"/>
  <c r="W105" i="11"/>
  <c r="W106" i="11"/>
  <c r="W107" i="11"/>
  <c r="X14" i="11"/>
  <c r="X25" i="11"/>
  <c r="X33" i="11"/>
  <c r="X44" i="11"/>
  <c r="X50" i="11"/>
  <c r="X61" i="11"/>
  <c r="X62" i="11"/>
  <c r="X63" i="11"/>
  <c r="X67" i="11"/>
  <c r="X68" i="11"/>
  <c r="X69" i="11"/>
  <c r="X70" i="11"/>
  <c r="X71" i="11"/>
  <c r="X72" i="11"/>
  <c r="X73" i="11"/>
  <c r="X74" i="11"/>
  <c r="X78" i="11"/>
  <c r="X79" i="11"/>
  <c r="X80" i="11"/>
  <c r="X81" i="11"/>
  <c r="X82" i="11"/>
  <c r="X86" i="11"/>
  <c r="X87" i="11"/>
  <c r="X88" i="11"/>
  <c r="X89" i="11"/>
  <c r="X90" i="11"/>
  <c r="X91" i="11"/>
  <c r="X92" i="11"/>
  <c r="X93" i="11"/>
  <c r="J97" i="11"/>
  <c r="X97" i="11"/>
  <c r="X103" i="11"/>
  <c r="X98" i="11"/>
  <c r="X99" i="11"/>
  <c r="X100" i="11"/>
  <c r="X101" i="11"/>
  <c r="X104" i="11"/>
  <c r="X105" i="11"/>
  <c r="X106" i="11"/>
  <c r="X107" i="11"/>
  <c r="V108" i="11"/>
  <c r="G14" i="11"/>
  <c r="I14" i="11"/>
  <c r="G25" i="11"/>
  <c r="I25" i="11"/>
  <c r="G33" i="11"/>
  <c r="I33" i="11"/>
  <c r="G44" i="11"/>
  <c r="I44" i="11"/>
  <c r="G50" i="11"/>
  <c r="I50" i="11"/>
  <c r="I61" i="11"/>
  <c r="I62" i="11"/>
  <c r="I63" i="11"/>
  <c r="I64" i="11" s="1"/>
  <c r="I67" i="11"/>
  <c r="I68" i="11"/>
  <c r="I69" i="11"/>
  <c r="I70" i="11"/>
  <c r="I71" i="11"/>
  <c r="I72" i="11"/>
  <c r="I73" i="11"/>
  <c r="I74" i="11"/>
  <c r="I78" i="11"/>
  <c r="I83" i="11" s="1"/>
  <c r="I79" i="11"/>
  <c r="I80" i="11"/>
  <c r="I81" i="11"/>
  <c r="I82" i="11"/>
  <c r="I86" i="11"/>
  <c r="I87" i="11"/>
  <c r="I88" i="11"/>
  <c r="I89" i="11"/>
  <c r="I90" i="11"/>
  <c r="I91" i="11"/>
  <c r="I92" i="11"/>
  <c r="I93" i="11"/>
  <c r="I97" i="11"/>
  <c r="I103" i="11"/>
  <c r="I98" i="11"/>
  <c r="I99" i="11"/>
  <c r="I100" i="11"/>
  <c r="I101" i="11"/>
  <c r="I104" i="11"/>
  <c r="I105" i="11"/>
  <c r="I106" i="11"/>
  <c r="I107" i="11"/>
  <c r="Z67" i="11"/>
  <c r="Z68" i="11"/>
  <c r="Z69" i="11"/>
  <c r="Z70" i="11"/>
  <c r="Z71" i="11"/>
  <c r="Z72" i="11"/>
  <c r="Z73" i="11"/>
  <c r="Z74" i="11"/>
  <c r="Z78" i="11"/>
  <c r="Z79" i="11"/>
  <c r="Z80" i="11"/>
  <c r="Z81" i="11"/>
  <c r="Z82" i="11"/>
  <c r="Z86" i="11"/>
  <c r="Z87" i="11"/>
  <c r="Z88" i="11"/>
  <c r="Z89" i="11"/>
  <c r="Z90" i="11"/>
  <c r="Z91" i="11"/>
  <c r="Z92" i="11"/>
  <c r="Z93" i="11"/>
  <c r="Z103" i="11"/>
  <c r="Z104" i="11"/>
  <c r="Z105" i="11"/>
  <c r="Z106" i="11"/>
  <c r="Z107" i="11"/>
  <c r="S97" i="11"/>
  <c r="Z97" i="11"/>
  <c r="Z98" i="11"/>
  <c r="Z99" i="11"/>
  <c r="Z100" i="11"/>
  <c r="Z101" i="11"/>
  <c r="Z14" i="11"/>
  <c r="Z15" i="11"/>
  <c r="Z16" i="11"/>
  <c r="Z17" i="11"/>
  <c r="Z18" i="11"/>
  <c r="Z19" i="11"/>
  <c r="Z20" i="11"/>
  <c r="Z21" i="11"/>
  <c r="Z25" i="11"/>
  <c r="Z26" i="11"/>
  <c r="Z27" i="11"/>
  <c r="Z28" i="11"/>
  <c r="Z29" i="11"/>
  <c r="Z33" i="11"/>
  <c r="Z34" i="11"/>
  <c r="Z35" i="11"/>
  <c r="Z36" i="11"/>
  <c r="Z37" i="11"/>
  <c r="Z38" i="11"/>
  <c r="Z39" i="11"/>
  <c r="Z40" i="11"/>
  <c r="Z44" i="11"/>
  <c r="Z50" i="11"/>
  <c r="Z45" i="11"/>
  <c r="Z46" i="11"/>
  <c r="Z47" i="11"/>
  <c r="Z48" i="11"/>
  <c r="Z51" i="11"/>
  <c r="Z52" i="11"/>
  <c r="Z53" i="11"/>
  <c r="Z54" i="11"/>
  <c r="Y67" i="11"/>
  <c r="Y68" i="11"/>
  <c r="Y69" i="11"/>
  <c r="Y70" i="11"/>
  <c r="Y71" i="11"/>
  <c r="Y72" i="11"/>
  <c r="Y73" i="11"/>
  <c r="Y74" i="11"/>
  <c r="Y78" i="11"/>
  <c r="Y79" i="11"/>
  <c r="Y80" i="11"/>
  <c r="Y81" i="11"/>
  <c r="Y82" i="11"/>
  <c r="Y86" i="11"/>
  <c r="Y87" i="11"/>
  <c r="Y88" i="11"/>
  <c r="Y89" i="11"/>
  <c r="Y90" i="11"/>
  <c r="Y91" i="11"/>
  <c r="Y92" i="11"/>
  <c r="Y93" i="11"/>
  <c r="Y103" i="11"/>
  <c r="Y104" i="11"/>
  <c r="Y105" i="11"/>
  <c r="Y106" i="11"/>
  <c r="Y107" i="11"/>
  <c r="Y97" i="11"/>
  <c r="Y98" i="11"/>
  <c r="Y99" i="11"/>
  <c r="Y100" i="11"/>
  <c r="Y101" i="11"/>
  <c r="Y14" i="11"/>
  <c r="Y15" i="11"/>
  <c r="Y16" i="11"/>
  <c r="Y17" i="11"/>
  <c r="Y18" i="11"/>
  <c r="Y19" i="11"/>
  <c r="Y20" i="11"/>
  <c r="Y21" i="11"/>
  <c r="Y25" i="11"/>
  <c r="Y26" i="11"/>
  <c r="Y27" i="11"/>
  <c r="Y28" i="11"/>
  <c r="Y29" i="11"/>
  <c r="Y33" i="11"/>
  <c r="Y34" i="11"/>
  <c r="Y35" i="11"/>
  <c r="Y36" i="11"/>
  <c r="Y37" i="11"/>
  <c r="Y38" i="11"/>
  <c r="Y39" i="11"/>
  <c r="Y40" i="11"/>
  <c r="Y44" i="11"/>
  <c r="Y50" i="11"/>
  <c r="Y45" i="11"/>
  <c r="Y46" i="11"/>
  <c r="Y47" i="11"/>
  <c r="Y48" i="11"/>
  <c r="Y51" i="11"/>
  <c r="Y52" i="11"/>
  <c r="Y53" i="11"/>
  <c r="Y54" i="11"/>
  <c r="S107" i="11"/>
  <c r="S106" i="11"/>
  <c r="S105" i="11"/>
  <c r="S104" i="11"/>
  <c r="S103" i="11"/>
  <c r="S98" i="11"/>
  <c r="S99" i="11"/>
  <c r="S100" i="11"/>
  <c r="S101" i="11"/>
  <c r="S87" i="11"/>
  <c r="S88" i="11"/>
  <c r="S89" i="11"/>
  <c r="S90" i="11"/>
  <c r="S91" i="11"/>
  <c r="S92" i="11"/>
  <c r="S93" i="11"/>
  <c r="E108" i="11"/>
  <c r="E75" i="11"/>
  <c r="E83" i="11"/>
  <c r="E64" i="11"/>
  <c r="E94" i="11"/>
  <c r="S48" i="11"/>
  <c r="S47" i="11"/>
  <c r="S46" i="11"/>
  <c r="S45" i="11"/>
  <c r="S44" i="11"/>
  <c r="S54" i="11"/>
  <c r="S53" i="11"/>
  <c r="S52" i="11"/>
  <c r="S51" i="11"/>
  <c r="S50" i="11"/>
  <c r="J101" i="11"/>
  <c r="K101" i="11"/>
  <c r="J100" i="11"/>
  <c r="K100" i="11"/>
  <c r="J99" i="11"/>
  <c r="K99" i="11"/>
  <c r="X48" i="11"/>
  <c r="W48" i="11"/>
  <c r="K48" i="11"/>
  <c r="J48" i="11"/>
  <c r="I48" i="11"/>
  <c r="H48" i="11"/>
  <c r="G48" i="11"/>
  <c r="X47" i="11"/>
  <c r="W47" i="11"/>
  <c r="K47" i="11"/>
  <c r="J47" i="11"/>
  <c r="I47" i="11"/>
  <c r="H47" i="11"/>
  <c r="G47" i="11"/>
  <c r="X46" i="11"/>
  <c r="W46" i="11"/>
  <c r="K46" i="11"/>
  <c r="J46" i="11"/>
  <c r="I46" i="11"/>
  <c r="H46" i="11"/>
  <c r="G46" i="11"/>
  <c r="W45" i="11"/>
  <c r="W51" i="11"/>
  <c r="W52" i="11"/>
  <c r="W53" i="11"/>
  <c r="W54" i="11"/>
  <c r="X45" i="11"/>
  <c r="X51" i="11"/>
  <c r="X52" i="11"/>
  <c r="X53" i="11"/>
  <c r="X54" i="11"/>
  <c r="V55" i="11"/>
  <c r="I45" i="11"/>
  <c r="I51" i="11"/>
  <c r="I52" i="11"/>
  <c r="I53" i="11"/>
  <c r="I54" i="11"/>
  <c r="E55" i="11"/>
  <c r="F55" i="11"/>
  <c r="K52" i="13"/>
  <c r="J52" i="13"/>
  <c r="I52" i="13"/>
  <c r="K50" i="13"/>
  <c r="J50" i="13"/>
  <c r="I50" i="13"/>
  <c r="K48" i="13"/>
  <c r="J48" i="13"/>
  <c r="I48" i="13"/>
  <c r="K46" i="13"/>
  <c r="J46" i="13"/>
  <c r="I46" i="13"/>
  <c r="K44" i="13"/>
  <c r="J44" i="13"/>
  <c r="I44" i="13"/>
  <c r="K42" i="13"/>
  <c r="J42" i="13"/>
  <c r="I42" i="13"/>
  <c r="K40" i="13"/>
  <c r="J40" i="13"/>
  <c r="I40" i="13"/>
  <c r="K38" i="13"/>
  <c r="J38" i="13"/>
  <c r="I38" i="13"/>
  <c r="K36" i="13"/>
  <c r="J36" i="13"/>
  <c r="I36" i="13"/>
  <c r="K34" i="13"/>
  <c r="J34" i="13"/>
  <c r="I34" i="13"/>
  <c r="I8" i="13"/>
  <c r="E2" i="13"/>
  <c r="J26" i="13"/>
  <c r="J24" i="13"/>
  <c r="J22" i="13"/>
  <c r="J20" i="13"/>
  <c r="J18" i="13"/>
  <c r="J16" i="13"/>
  <c r="J14" i="13"/>
  <c r="J12" i="13"/>
  <c r="J10" i="13"/>
  <c r="K8" i="13"/>
  <c r="J8" i="13"/>
  <c r="K26" i="13"/>
  <c r="I26" i="13"/>
  <c r="K24" i="13"/>
  <c r="I24" i="13"/>
  <c r="K22" i="13"/>
  <c r="I22" i="13"/>
  <c r="K20" i="13"/>
  <c r="I20" i="13"/>
  <c r="K18" i="13"/>
  <c r="I18" i="13"/>
  <c r="K16" i="13"/>
  <c r="I16" i="13"/>
  <c r="K14" i="13"/>
  <c r="I14" i="13"/>
  <c r="K12" i="13"/>
  <c r="I12" i="13"/>
  <c r="K10" i="13"/>
  <c r="I10" i="13"/>
  <c r="B57" i="11"/>
  <c r="E41" i="11"/>
  <c r="E30" i="11"/>
  <c r="E22" i="11"/>
  <c r="E11" i="11"/>
  <c r="X40" i="11"/>
  <c r="W40" i="11"/>
  <c r="X39" i="11"/>
  <c r="W39" i="11"/>
  <c r="X38" i="11"/>
  <c r="W38" i="11"/>
  <c r="X37" i="11"/>
  <c r="W37" i="11"/>
  <c r="X36" i="11"/>
  <c r="W36" i="11"/>
  <c r="X35" i="11"/>
  <c r="W35" i="11"/>
  <c r="X34" i="11"/>
  <c r="W34" i="11"/>
  <c r="W41" i="11" s="1"/>
  <c r="X29" i="11"/>
  <c r="W29" i="11"/>
  <c r="X28" i="11"/>
  <c r="W28" i="11"/>
  <c r="X27" i="11"/>
  <c r="W27" i="11"/>
  <c r="X26" i="11"/>
  <c r="W26" i="11"/>
  <c r="X21" i="11"/>
  <c r="W21" i="11"/>
  <c r="X20" i="11"/>
  <c r="W20" i="11"/>
  <c r="X19" i="11"/>
  <c r="W19" i="11"/>
  <c r="X18" i="11"/>
  <c r="W18" i="11"/>
  <c r="X17" i="11"/>
  <c r="W17" i="11"/>
  <c r="X16" i="11"/>
  <c r="W16" i="11"/>
  <c r="X15" i="11"/>
  <c r="W15" i="11"/>
  <c r="W9" i="11"/>
  <c r="X9" i="11"/>
  <c r="W10" i="11"/>
  <c r="X10" i="11"/>
  <c r="X8" i="11"/>
  <c r="W8" i="11"/>
  <c r="W11" i="11" s="1"/>
  <c r="V11" i="11"/>
  <c r="V64" i="11"/>
  <c r="V22" i="11"/>
  <c r="V75" i="11"/>
  <c r="V30" i="11"/>
  <c r="V83" i="11"/>
  <c r="K8" i="12" s="1"/>
  <c r="V41" i="11"/>
  <c r="K9" i="12" s="1"/>
  <c r="V94" i="11"/>
  <c r="K10" i="12"/>
  <c r="E6" i="12"/>
  <c r="E7" i="12"/>
  <c r="E9" i="12"/>
  <c r="E10" i="12"/>
  <c r="Z11" i="11"/>
  <c r="Z64" i="11"/>
  <c r="Y11" i="11"/>
  <c r="Y64" i="11"/>
  <c r="G51" i="11"/>
  <c r="I40" i="11"/>
  <c r="I39" i="11"/>
  <c r="I38" i="11"/>
  <c r="G37" i="11"/>
  <c r="I37" i="11"/>
  <c r="I36" i="11"/>
  <c r="I35" i="11"/>
  <c r="I34" i="11"/>
  <c r="I29" i="11"/>
  <c r="I28" i="11"/>
  <c r="I27" i="11"/>
  <c r="G26" i="11"/>
  <c r="I26" i="11"/>
  <c r="I21" i="11"/>
  <c r="I20" i="11"/>
  <c r="I19" i="11"/>
  <c r="G18" i="11"/>
  <c r="I18" i="11"/>
  <c r="G17" i="11"/>
  <c r="I17" i="11"/>
  <c r="I16" i="11"/>
  <c r="I15" i="11"/>
  <c r="G10" i="11"/>
  <c r="I10" i="11"/>
  <c r="I9" i="11"/>
  <c r="G8" i="11"/>
  <c r="H8" i="11"/>
  <c r="I8" i="11"/>
  <c r="H96" i="11"/>
  <c r="H105" i="11" s="1"/>
  <c r="H103" i="11"/>
  <c r="H107" i="11"/>
  <c r="H85" i="11"/>
  <c r="H90" i="11" s="1"/>
  <c r="H77" i="11"/>
  <c r="H81" i="11" s="1"/>
  <c r="H79" i="11"/>
  <c r="H78" i="11"/>
  <c r="H66" i="11"/>
  <c r="H70" i="11" s="1"/>
  <c r="H60" i="11"/>
  <c r="H62" i="11" s="1"/>
  <c r="H45" i="11"/>
  <c r="H50" i="11"/>
  <c r="H51" i="11"/>
  <c r="H52" i="11"/>
  <c r="H53" i="11"/>
  <c r="H54" i="11"/>
  <c r="H44" i="11"/>
  <c r="H34" i="11"/>
  <c r="H35" i="11"/>
  <c r="H36" i="11"/>
  <c r="H37" i="11"/>
  <c r="H38" i="11"/>
  <c r="H39" i="11"/>
  <c r="H40" i="11"/>
  <c r="H33" i="11"/>
  <c r="H26" i="11"/>
  <c r="H27" i="11"/>
  <c r="H28" i="11"/>
  <c r="H29" i="11"/>
  <c r="H25" i="11"/>
  <c r="H15" i="11"/>
  <c r="H16" i="11"/>
  <c r="H17" i="11"/>
  <c r="H18" i="11"/>
  <c r="H19" i="11"/>
  <c r="H20" i="11"/>
  <c r="H21" i="11"/>
  <c r="H14" i="11"/>
  <c r="H9" i="11"/>
  <c r="H10" i="11"/>
  <c r="J107" i="11"/>
  <c r="K107" i="11"/>
  <c r="J106" i="11"/>
  <c r="K106" i="11"/>
  <c r="J105" i="11"/>
  <c r="K105" i="11"/>
  <c r="J104" i="11"/>
  <c r="K104" i="11"/>
  <c r="J103" i="11"/>
  <c r="K103" i="11"/>
  <c r="J98" i="11"/>
  <c r="K98" i="11"/>
  <c r="K108" i="11" s="1"/>
  <c r="K97" i="11"/>
  <c r="J93" i="11"/>
  <c r="K93" i="11"/>
  <c r="J92" i="11"/>
  <c r="K92" i="11"/>
  <c r="J91" i="11"/>
  <c r="K91" i="11"/>
  <c r="J90" i="11"/>
  <c r="K90" i="11"/>
  <c r="J89" i="11"/>
  <c r="K89" i="11"/>
  <c r="J88" i="11"/>
  <c r="K88" i="11"/>
  <c r="J87" i="11"/>
  <c r="K87" i="11"/>
  <c r="J86" i="11"/>
  <c r="K86" i="11"/>
  <c r="J82" i="11"/>
  <c r="K82" i="11"/>
  <c r="J81" i="11"/>
  <c r="K81" i="11"/>
  <c r="K83" i="11" s="1"/>
  <c r="J80" i="11"/>
  <c r="K80" i="11"/>
  <c r="J79" i="11"/>
  <c r="J83" i="11" s="1"/>
  <c r="K79" i="11"/>
  <c r="J78" i="11"/>
  <c r="K78" i="11"/>
  <c r="J74" i="11"/>
  <c r="K74" i="11"/>
  <c r="J73" i="11"/>
  <c r="K73" i="11"/>
  <c r="J72" i="11"/>
  <c r="K72" i="11"/>
  <c r="J71" i="11"/>
  <c r="K71" i="11"/>
  <c r="J70" i="11"/>
  <c r="K70" i="11"/>
  <c r="J69" i="11"/>
  <c r="K69" i="11"/>
  <c r="J68" i="11"/>
  <c r="K68" i="11"/>
  <c r="J67" i="11"/>
  <c r="K67" i="11"/>
  <c r="J63" i="11"/>
  <c r="J64" i="11" s="1"/>
  <c r="K63" i="11"/>
  <c r="J62" i="11"/>
  <c r="K62" i="11"/>
  <c r="J61" i="11"/>
  <c r="K61" i="11"/>
  <c r="K54" i="11"/>
  <c r="J54" i="11"/>
  <c r="K53" i="11"/>
  <c r="J53" i="11"/>
  <c r="K52" i="11"/>
  <c r="J52" i="11"/>
  <c r="J51" i="11"/>
  <c r="K51" i="11"/>
  <c r="J50" i="11"/>
  <c r="K50" i="11"/>
  <c r="K45" i="11"/>
  <c r="J45" i="11"/>
  <c r="J55" i="11" s="1"/>
  <c r="J44" i="11"/>
  <c r="K44" i="11"/>
  <c r="K40" i="11"/>
  <c r="J40" i="11"/>
  <c r="K39" i="11"/>
  <c r="J39" i="11"/>
  <c r="K38" i="11"/>
  <c r="J38" i="11"/>
  <c r="J37" i="11"/>
  <c r="K37" i="11"/>
  <c r="K36" i="11"/>
  <c r="J36" i="11"/>
  <c r="K35" i="11"/>
  <c r="J35" i="11"/>
  <c r="K34" i="11"/>
  <c r="J34" i="11"/>
  <c r="J41" i="11" s="1"/>
  <c r="J33" i="11"/>
  <c r="K33" i="11"/>
  <c r="K29" i="11"/>
  <c r="J29" i="11"/>
  <c r="K28" i="11"/>
  <c r="J28" i="11"/>
  <c r="K27" i="11"/>
  <c r="K30" i="11" s="1"/>
  <c r="J27" i="11"/>
  <c r="J26" i="11"/>
  <c r="K26" i="11"/>
  <c r="J25" i="11"/>
  <c r="J30" i="11" s="1"/>
  <c r="K25" i="11"/>
  <c r="K21" i="11"/>
  <c r="J21" i="11"/>
  <c r="K20" i="11"/>
  <c r="J20" i="11"/>
  <c r="K19" i="11"/>
  <c r="J19" i="11"/>
  <c r="J18" i="11"/>
  <c r="K18" i="11"/>
  <c r="J17" i="11"/>
  <c r="K17" i="11"/>
  <c r="K16" i="11"/>
  <c r="J16" i="11"/>
  <c r="K15" i="11"/>
  <c r="J15" i="11"/>
  <c r="J14" i="11"/>
  <c r="K14" i="11"/>
  <c r="K22" i="11" s="1"/>
  <c r="J9" i="11"/>
  <c r="K9" i="11"/>
  <c r="J10" i="11"/>
  <c r="K10" i="11"/>
  <c r="J8" i="11"/>
  <c r="K8" i="11"/>
  <c r="X11" i="11"/>
  <c r="G54" i="11"/>
  <c r="G53" i="11"/>
  <c r="G52" i="11"/>
  <c r="G45" i="11"/>
  <c r="G40" i="11"/>
  <c r="G39" i="11"/>
  <c r="G38" i="11"/>
  <c r="G36" i="11"/>
  <c r="G41" i="11" s="1"/>
  <c r="G35" i="11"/>
  <c r="G34" i="11"/>
  <c r="G29" i="11"/>
  <c r="G28" i="11"/>
  <c r="G27" i="11"/>
  <c r="G21" i="11"/>
  <c r="G20" i="11"/>
  <c r="G19" i="11"/>
  <c r="G16" i="11"/>
  <c r="G15" i="11"/>
  <c r="G9" i="11"/>
  <c r="G11" i="11" s="1"/>
  <c r="S11" i="11"/>
  <c r="S14" i="11"/>
  <c r="S15" i="11"/>
  <c r="S16" i="11"/>
  <c r="S17" i="11"/>
  <c r="S18" i="11"/>
  <c r="S19" i="11"/>
  <c r="S20" i="11"/>
  <c r="S21" i="11"/>
  <c r="S25" i="11"/>
  <c r="S26" i="11"/>
  <c r="S27" i="11"/>
  <c r="S28" i="11"/>
  <c r="S29" i="11"/>
  <c r="S33" i="11"/>
  <c r="S34" i="11"/>
  <c r="S35" i="11"/>
  <c r="S36" i="11"/>
  <c r="S37" i="11"/>
  <c r="S38" i="11"/>
  <c r="S39" i="11"/>
  <c r="S40" i="11"/>
  <c r="S64" i="11"/>
  <c r="S71" i="11"/>
  <c r="S72" i="11"/>
  <c r="S73" i="11"/>
  <c r="S74" i="11"/>
  <c r="S79" i="11"/>
  <c r="S80" i="11"/>
  <c r="S81" i="11"/>
  <c r="S82" i="11"/>
  <c r="R11" i="11"/>
  <c r="R64" i="11"/>
  <c r="R75" i="11"/>
  <c r="R83" i="11"/>
  <c r="R94" i="11"/>
  <c r="Q11" i="11"/>
  <c r="Q22" i="11"/>
  <c r="Q30" i="11"/>
  <c r="Q41" i="11"/>
  <c r="Q55" i="11"/>
  <c r="Q64" i="11"/>
  <c r="O11" i="11"/>
  <c r="O22" i="11"/>
  <c r="O30" i="11"/>
  <c r="O41" i="11"/>
  <c r="O55" i="11"/>
  <c r="O64" i="11"/>
  <c r="O75" i="11"/>
  <c r="O83" i="11"/>
  <c r="O94" i="11"/>
  <c r="O108" i="11"/>
  <c r="K11" i="11"/>
  <c r="G64" i="11"/>
  <c r="G75" i="11"/>
  <c r="G83" i="11"/>
  <c r="G94" i="11"/>
  <c r="G108" i="11"/>
  <c r="F11" i="11"/>
  <c r="F22" i="11"/>
  <c r="F30" i="11"/>
  <c r="F41" i="11"/>
  <c r="F64" i="11"/>
  <c r="F75" i="11"/>
  <c r="F83" i="11"/>
  <c r="F94" i="11"/>
  <c r="F108" i="11"/>
  <c r="S69" i="11"/>
  <c r="S68" i="11"/>
  <c r="S70" i="11"/>
  <c r="S78" i="11"/>
  <c r="S67" i="11"/>
  <c r="S86" i="11"/>
  <c r="B55" i="11" l="1"/>
  <c r="E110" i="11"/>
  <c r="J75" i="11"/>
  <c r="W22" i="11"/>
  <c r="W57" i="11" s="1"/>
  <c r="O57" i="11"/>
  <c r="G55" i="11"/>
  <c r="Z30" i="11"/>
  <c r="G110" i="11"/>
  <c r="H86" i="11"/>
  <c r="W30" i="11"/>
  <c r="H92" i="11"/>
  <c r="H63" i="11"/>
  <c r="H88" i="11"/>
  <c r="E8" i="12"/>
  <c r="E11" i="12" s="1"/>
  <c r="W64" i="11"/>
  <c r="S30" i="11"/>
  <c r="K94" i="11"/>
  <c r="V110" i="11"/>
  <c r="B41" i="11"/>
  <c r="H100" i="11"/>
  <c r="Y41" i="11"/>
  <c r="Y83" i="11"/>
  <c r="G30" i="11"/>
  <c r="X108" i="11"/>
  <c r="X83" i="11"/>
  <c r="X64" i="11"/>
  <c r="W83" i="11"/>
  <c r="R22" i="11"/>
  <c r="R41" i="11"/>
  <c r="S41" i="11"/>
  <c r="J11" i="11"/>
  <c r="J57" i="11" s="1"/>
  <c r="J22" i="11"/>
  <c r="J94" i="11"/>
  <c r="H61" i="11"/>
  <c r="H93" i="11"/>
  <c r="H89" i="11"/>
  <c r="H87" i="11"/>
  <c r="H97" i="11"/>
  <c r="H104" i="11"/>
  <c r="H98" i="11"/>
  <c r="I11" i="11"/>
  <c r="K7" i="12"/>
  <c r="B11" i="11"/>
  <c r="B30" i="11"/>
  <c r="J108" i="11"/>
  <c r="Z22" i="11"/>
  <c r="I108" i="11"/>
  <c r="I110" i="11" s="1"/>
  <c r="I75" i="11"/>
  <c r="I22" i="11"/>
  <c r="X41" i="11"/>
  <c r="W75" i="11"/>
  <c r="W55" i="11"/>
  <c r="Y94" i="11"/>
  <c r="S94" i="11"/>
  <c r="S108" i="11"/>
  <c r="Z75" i="11"/>
  <c r="Q75" i="11"/>
  <c r="Z83" i="11"/>
  <c r="Q83" i="11"/>
  <c r="R108" i="11"/>
  <c r="R110" i="11" s="1"/>
  <c r="Z55" i="11"/>
  <c r="Y55" i="11"/>
  <c r="Z108" i="11"/>
  <c r="D57" i="11"/>
  <c r="D59" i="11" s="1"/>
  <c r="W108" i="11"/>
  <c r="R30" i="11"/>
  <c r="Q108" i="11"/>
  <c r="Y108" i="11"/>
  <c r="J110" i="11"/>
  <c r="S75" i="11"/>
  <c r="S22" i="11"/>
  <c r="I55" i="11"/>
  <c r="I94" i="11"/>
  <c r="K6" i="12"/>
  <c r="K11" i="12" s="1"/>
  <c r="V57" i="11"/>
  <c r="V1" i="11" s="1"/>
  <c r="X55" i="11"/>
  <c r="X75" i="11"/>
  <c r="F57" i="11"/>
  <c r="Q57" i="11"/>
  <c r="O110" i="11"/>
  <c r="H72" i="11"/>
  <c r="H73" i="11"/>
  <c r="H68" i="11"/>
  <c r="H69" i="11"/>
  <c r="H71" i="11"/>
  <c r="I30" i="11"/>
  <c r="B22" i="11"/>
  <c r="E57" i="11"/>
  <c r="E1" i="11" s="1"/>
  <c r="S55" i="11"/>
  <c r="Z41" i="11"/>
  <c r="Z94" i="11"/>
  <c r="F110" i="11"/>
  <c r="K75" i="11"/>
  <c r="X30" i="11"/>
  <c r="G22" i="11"/>
  <c r="K41" i="11"/>
  <c r="H67" i="11"/>
  <c r="I41" i="11"/>
  <c r="Y30" i="11"/>
  <c r="Y22" i="11"/>
  <c r="Y75" i="11"/>
  <c r="X22" i="11"/>
  <c r="W94" i="11"/>
  <c r="S83" i="11"/>
  <c r="K55" i="11"/>
  <c r="K64" i="11"/>
  <c r="H74" i="11"/>
  <c r="X94" i="11"/>
  <c r="R55" i="11"/>
  <c r="Q94" i="11"/>
  <c r="H80" i="11"/>
  <c r="H101" i="11"/>
  <c r="O4" i="11"/>
  <c r="H99" i="11"/>
  <c r="H82" i="11"/>
  <c r="H91" i="11"/>
  <c r="H106" i="11"/>
  <c r="F4" i="11"/>
  <c r="K110" i="11" l="1"/>
  <c r="Z110" i="11"/>
  <c r="G57" i="11"/>
  <c r="G1" i="11" s="1"/>
  <c r="O1" i="11"/>
  <c r="Z57" i="11"/>
  <c r="Z1" i="11" s="1"/>
  <c r="Y110" i="11"/>
  <c r="K57" i="11"/>
  <c r="K1" i="11" s="1"/>
  <c r="I57" i="11"/>
  <c r="I1" i="11" s="1"/>
  <c r="X110" i="11"/>
  <c r="Q110" i="11"/>
  <c r="Q1" i="11" s="1"/>
  <c r="S57" i="11"/>
  <c r="S110" i="11"/>
  <c r="X57" i="11"/>
  <c r="X1" i="11" s="1"/>
  <c r="J1" i="11"/>
  <c r="W110" i="11"/>
  <c r="W1" i="11" s="1"/>
  <c r="F1" i="11"/>
  <c r="Y57" i="11"/>
  <c r="R57" i="11"/>
  <c r="R1" i="11" s="1"/>
  <c r="Y1" i="11" l="1"/>
  <c r="S1" i="11"/>
  <c r="E13" i="12" l="1"/>
  <c r="E15" i="12" s="1"/>
  <c r="B15" i="12" s="1"/>
  <c r="K13" i="12" l="1"/>
  <c r="K15" i="12" s="1"/>
  <c r="G15" i="12" s="1"/>
</calcChain>
</file>

<file path=xl/sharedStrings.xml><?xml version="1.0" encoding="utf-8"?>
<sst xmlns="http://schemas.openxmlformats.org/spreadsheetml/2006/main" count="95" uniqueCount="67">
  <si>
    <t>Date Asset Purchased</t>
  </si>
  <si>
    <t>Asset Description</t>
  </si>
  <si>
    <t>Purchase Reference</t>
  </si>
  <si>
    <t>Original Cost</t>
  </si>
  <si>
    <t>W Down Allowance</t>
  </si>
  <si>
    <t>Enter % Personal use of vehicles</t>
  </si>
  <si>
    <t>Computers</t>
  </si>
  <si>
    <t>FIXED ASSETS</t>
  </si>
  <si>
    <t>Plant &amp; Machinery</t>
  </si>
  <si>
    <t>Land &amp; Property</t>
  </si>
  <si>
    <t>Deprn Rate %</t>
  </si>
  <si>
    <t>New Land &amp; Property</t>
  </si>
  <si>
    <t>New Plant &amp; Machinery</t>
  </si>
  <si>
    <t>New Fixtures &amp; Fittings</t>
  </si>
  <si>
    <t>New Computers</t>
  </si>
  <si>
    <t>New Motor Vehicles</t>
  </si>
  <si>
    <t>Depreciation Charge current year</t>
  </si>
  <si>
    <t>FIXED ASSET RECONCILIATION</t>
  </si>
  <si>
    <t>Fixed Asset Schedule New Additions</t>
  </si>
  <si>
    <t xml:space="preserve">  FIXED ASSETS SCHEDULE</t>
  </si>
  <si>
    <t>Fixed Asset Schedule Assets Sold</t>
  </si>
  <si>
    <t>Land &amp; Property Sold</t>
  </si>
  <si>
    <t>Plant &amp; Machinery Sold</t>
  </si>
  <si>
    <t>Fixtures &amp; Fittings Sold</t>
  </si>
  <si>
    <t>Computers Sold</t>
  </si>
  <si>
    <t>Motor Vehicles Sold</t>
  </si>
  <si>
    <t>Sales Value</t>
  </si>
  <si>
    <t xml:space="preserve">  SALES SHEET FIXED ASSETS SALES</t>
  </si>
  <si>
    <t xml:space="preserve">  PURCHASE SHEET FIXED ASSETS PURCHASES</t>
  </si>
  <si>
    <r>
      <t>Sales Value</t>
    </r>
    <r>
      <rPr>
        <sz val="9"/>
        <rFont val="Times New Roman"/>
        <family val="1"/>
      </rPr>
      <t xml:space="preserve"> Assets Sold</t>
    </r>
  </si>
  <si>
    <r>
      <t>Original Cost</t>
    </r>
    <r>
      <rPr>
        <sz val="9"/>
        <rFont val="Times New Roman"/>
        <family val="1"/>
      </rPr>
      <t xml:space="preserve">      Assets Sold</t>
    </r>
  </si>
  <si>
    <t>Date          Asset Sold</t>
  </si>
  <si>
    <r>
      <t>Accumulated Depreciation</t>
    </r>
    <r>
      <rPr>
        <sz val="9"/>
        <rFont val="Times New Roman"/>
        <family val="1"/>
      </rPr>
      <t xml:space="preserve"> Assets Sold</t>
    </r>
  </si>
  <si>
    <t>Finance Company</t>
  </si>
  <si>
    <t>Monthly Payment</t>
  </si>
  <si>
    <t>Number of Months</t>
  </si>
  <si>
    <t>Monthly Interest</t>
  </si>
  <si>
    <t>Total Interest Charged</t>
  </si>
  <si>
    <t>Agreement Date</t>
  </si>
  <si>
    <t>New Hire Purchase Agreements</t>
  </si>
  <si>
    <t>Hire Purchase Agreements existing at start of financial year</t>
  </si>
  <si>
    <t>Net Capital Repayment</t>
  </si>
  <si>
    <t>Required to calculate monthly interest liability</t>
  </si>
  <si>
    <t>Admin Charges</t>
  </si>
  <si>
    <t>Total Amount Financed excluding Admin &amp; Interest</t>
  </si>
  <si>
    <t>Enter Supplier Name as entered on Purchase Spreadsheet</t>
  </si>
  <si>
    <t>BANK ANALYSIS PURPOSES</t>
  </si>
  <si>
    <t>YEAR END LONG TERM CREDITORS</t>
  </si>
  <si>
    <t>Enter Finance Agreements due to end more than 12 months after the financial year end or leave blank</t>
  </si>
  <si>
    <r>
      <t xml:space="preserve">Capital </t>
    </r>
    <r>
      <rPr>
        <sz val="9"/>
        <rFont val="Times New Roman"/>
        <family val="1"/>
      </rPr>
      <t>Allowance</t>
    </r>
  </si>
  <si>
    <r>
      <t xml:space="preserve">Balancing </t>
    </r>
    <r>
      <rPr>
        <sz val="9"/>
        <rFont val="Times New Roman"/>
        <family val="1"/>
      </rPr>
      <t>Charge</t>
    </r>
  </si>
  <si>
    <t>FIXED ASSET PURCHASES</t>
  </si>
  <si>
    <t>FIXED ASSET SALES</t>
  </si>
  <si>
    <t>Motor Vehicles - Cars</t>
  </si>
  <si>
    <t>Motor Vehicles - Vans &amp; Lorries</t>
  </si>
  <si>
    <t>Fixtures &amp; Fittings</t>
  </si>
  <si>
    <t>Accumulated Depreciation</t>
  </si>
  <si>
    <t xml:space="preserve">EXISTING FIXED ASSETS AT </t>
  </si>
  <si>
    <t>NEW FIXED ASSETS Bought This Year</t>
  </si>
  <si>
    <t>to</t>
  </si>
  <si>
    <t>NEW FIXED ASSETS Bought This Year To</t>
  </si>
  <si>
    <r>
      <t xml:space="preserve">Written Down </t>
    </r>
    <r>
      <rPr>
        <b/>
        <sz val="9"/>
        <rFont val="Times New Roman"/>
        <family val="1"/>
      </rPr>
      <t>TAX</t>
    </r>
    <r>
      <rPr>
        <sz val="9"/>
        <rFont val="Times New Roman"/>
        <family val="1"/>
      </rPr>
      <t xml:space="preserve"> Value</t>
    </r>
  </si>
  <si>
    <r>
      <t xml:space="preserve">Written Down </t>
    </r>
    <r>
      <rPr>
        <b/>
        <sz val="9"/>
        <rFont val="Times New Roman"/>
        <family val="1"/>
      </rPr>
      <t>BOOK</t>
    </r>
    <r>
      <rPr>
        <sz val="9"/>
        <rFont val="Times New Roman"/>
        <family val="1"/>
      </rPr>
      <t xml:space="preserve"> Value</t>
    </r>
  </si>
  <si>
    <t>Annual Invest Allow</t>
  </si>
  <si>
    <t>Annual Investment Allowance</t>
  </si>
  <si>
    <t>Reconciliation totals on Row 15 should be zero.                               If Row 15 not zero check all Fixed Assets entered on       Purchases and Sales Spreadsheets           have been recorded on the                       Fixed Asset Schedule.</t>
  </si>
  <si>
    <t>Agreement Reference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</si>
</sst>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F800]dddd\,\ mmmm\ dd\,\ yyyy"/>
  </numFmts>
  <fonts count="18" x14ac:knownFonts="1">
    <font>
      <sz val="10"/>
      <name val="Arial"/>
    </font>
    <font>
      <sz val="8"/>
      <name val="Arial"/>
    </font>
    <font>
      <sz val="9"/>
      <name val="Times New Roman"/>
      <family val="1"/>
    </font>
    <font>
      <b/>
      <sz val="9"/>
      <name val="Times New Roman"/>
      <family val="1"/>
    </font>
    <font>
      <sz val="8"/>
      <name val="Times New Roman"/>
      <family val="1"/>
    </font>
    <font>
      <sz val="10"/>
      <color indexed="18"/>
      <name val="Arial"/>
    </font>
    <font>
      <sz val="10"/>
      <color indexed="10"/>
      <name val="Arial"/>
    </font>
    <font>
      <b/>
      <i/>
      <sz val="8"/>
      <name val="Times New Roman"/>
      <family val="1"/>
    </font>
    <font>
      <sz val="10"/>
      <name val="Times New Roman"/>
      <family val="1"/>
    </font>
    <font>
      <b/>
      <sz val="11"/>
      <name val="Times New Roman"/>
      <family val="1"/>
    </font>
    <font>
      <b/>
      <sz val="8"/>
      <name val="Times New Roman"/>
      <family val="1"/>
    </font>
    <font>
      <sz val="9"/>
      <name val="Arial"/>
    </font>
    <font>
      <b/>
      <sz val="10"/>
      <name val="Arial"/>
      <family val="2"/>
    </font>
    <font>
      <sz val="10"/>
      <name val="Arial"/>
      <family val="2"/>
    </font>
    <font>
      <sz val="10"/>
      <color indexed="18"/>
      <name val="Times New Roman"/>
      <family val="1"/>
    </font>
    <font>
      <sz val="10"/>
      <name val="Arial"/>
    </font>
    <font>
      <b/>
      <sz val="10"/>
      <name val="Arial"/>
    </font>
    <font>
      <b/>
      <sz val="9"/>
      <color indexed="8"/>
      <name val="Times New Roman"/>
      <family val="1"/>
    </font>
  </fonts>
  <fills count="4">
    <fill>
      <patternFill patternType="none"/>
    </fill>
    <fill>
      <patternFill patternType="gray125"/>
    </fill>
    <fill>
      <patternFill patternType="solid">
        <fgColor indexed="26"/>
        <bgColor indexed="64"/>
      </patternFill>
    </fill>
    <fill>
      <patternFill patternType="solid">
        <fgColor indexed="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s>
  <cellStyleXfs count="1">
    <xf numFmtId="0" fontId="0" fillId="0" borderId="0"/>
  </cellStyleXfs>
  <cellXfs count="205">
    <xf numFmtId="0" fontId="0" fillId="0" borderId="0" xfId="0"/>
    <xf numFmtId="9" fontId="2" fillId="0" borderId="0" xfId="0" applyNumberFormat="1" applyFont="1" applyFill="1" applyBorder="1" applyAlignment="1">
      <alignment horizontal="center"/>
    </xf>
    <xf numFmtId="164" fontId="2" fillId="0" borderId="0" xfId="0" applyNumberFormat="1" applyFont="1" applyFill="1" applyBorder="1" applyAlignment="1">
      <alignment horizontal="center"/>
    </xf>
    <xf numFmtId="164" fontId="2" fillId="0" borderId="0" xfId="0" applyNumberFormat="1" applyFont="1" applyFill="1" applyBorder="1" applyAlignment="1"/>
    <xf numFmtId="15" fontId="2" fillId="0" borderId="0" xfId="0" applyNumberFormat="1" applyFont="1" applyFill="1" applyBorder="1" applyAlignment="1"/>
    <xf numFmtId="0" fontId="2" fillId="0" borderId="0" xfId="0" applyFont="1" applyFill="1" applyBorder="1" applyAlignment="1"/>
    <xf numFmtId="0" fontId="3" fillId="0" borderId="0" xfId="0" applyFont="1" applyFill="1" applyBorder="1" applyAlignment="1"/>
    <xf numFmtId="164" fontId="2" fillId="2" borderId="0" xfId="0" applyNumberFormat="1" applyFont="1" applyFill="1" applyBorder="1" applyAlignment="1"/>
    <xf numFmtId="164" fontId="2" fillId="2" borderId="0" xfId="0" applyNumberFormat="1" applyFont="1" applyFill="1" applyBorder="1" applyAlignment="1">
      <alignment horizontal="left" vertical="center" indent="2"/>
    </xf>
    <xf numFmtId="9" fontId="2" fillId="2" borderId="0" xfId="0" applyNumberFormat="1" applyFont="1" applyFill="1" applyBorder="1" applyAlignment="1">
      <alignment horizontal="center" vertical="center"/>
    </xf>
    <xf numFmtId="0" fontId="2" fillId="2" borderId="0" xfId="0" applyFont="1" applyFill="1" applyBorder="1" applyAlignment="1"/>
    <xf numFmtId="164" fontId="2" fillId="2" borderId="0" xfId="0" applyNumberFormat="1" applyFont="1" applyFill="1" applyBorder="1" applyAlignment="1">
      <alignment horizontal="center"/>
    </xf>
    <xf numFmtId="15" fontId="2" fillId="2" borderId="0" xfId="0" applyNumberFormat="1" applyFont="1" applyFill="1" applyBorder="1" applyAlignment="1"/>
    <xf numFmtId="9" fontId="2" fillId="2" borderId="0" xfId="0" applyNumberFormat="1" applyFont="1" applyFill="1" applyBorder="1" applyAlignment="1">
      <alignment horizontal="center"/>
    </xf>
    <xf numFmtId="15" fontId="3" fillId="2" borderId="0" xfId="0" applyNumberFormat="1" applyFont="1" applyFill="1" applyBorder="1" applyAlignment="1">
      <alignment wrapText="1"/>
    </xf>
    <xf numFmtId="14" fontId="2" fillId="0" borderId="0" xfId="0" applyNumberFormat="1" applyFont="1" applyFill="1" applyBorder="1" applyAlignment="1"/>
    <xf numFmtId="164" fontId="2" fillId="2" borderId="1" xfId="0" applyNumberFormat="1" applyFont="1" applyFill="1" applyBorder="1" applyAlignment="1"/>
    <xf numFmtId="9" fontId="2" fillId="2" borderId="0" xfId="0" applyNumberFormat="1" applyFont="1" applyFill="1" applyBorder="1" applyAlignment="1"/>
    <xf numFmtId="164" fontId="2" fillId="2" borderId="2" xfId="0" applyNumberFormat="1" applyFont="1" applyFill="1" applyBorder="1" applyAlignment="1"/>
    <xf numFmtId="164" fontId="3" fillId="2" borderId="3" xfId="0" applyNumberFormat="1" applyFont="1" applyFill="1" applyBorder="1" applyAlignment="1">
      <alignment horizontal="center"/>
    </xf>
    <xf numFmtId="0" fontId="3" fillId="2" borderId="4" xfId="0" applyFont="1" applyFill="1" applyBorder="1" applyAlignment="1"/>
    <xf numFmtId="0" fontId="2" fillId="2" borderId="5" xfId="0" applyFont="1" applyFill="1" applyBorder="1" applyAlignment="1"/>
    <xf numFmtId="14" fontId="2" fillId="2" borderId="5" xfId="0" applyNumberFormat="1" applyFont="1" applyFill="1" applyBorder="1" applyAlignment="1"/>
    <xf numFmtId="15" fontId="2" fillId="2" borderId="6" xfId="0" applyNumberFormat="1" applyFont="1" applyFill="1" applyBorder="1" applyAlignment="1"/>
    <xf numFmtId="164" fontId="2" fillId="2" borderId="6" xfId="0" applyNumberFormat="1" applyFont="1" applyFill="1" applyBorder="1" applyAlignment="1"/>
    <xf numFmtId="9" fontId="2" fillId="2" borderId="6" xfId="0" applyNumberFormat="1" applyFont="1" applyFill="1" applyBorder="1" applyAlignment="1">
      <alignment horizontal="center"/>
    </xf>
    <xf numFmtId="164" fontId="2" fillId="2" borderId="6" xfId="0" applyNumberFormat="1" applyFont="1" applyFill="1" applyBorder="1" applyAlignment="1">
      <alignment horizontal="center"/>
    </xf>
    <xf numFmtId="0" fontId="2" fillId="2" borderId="7" xfId="0" applyFont="1" applyFill="1" applyBorder="1" applyAlignment="1"/>
    <xf numFmtId="9" fontId="2" fillId="0" borderId="1" xfId="0" applyNumberFormat="1" applyFont="1" applyFill="1" applyBorder="1" applyAlignment="1">
      <alignment horizontal="center"/>
    </xf>
    <xf numFmtId="1" fontId="2" fillId="2" borderId="0" xfId="0" applyNumberFormat="1" applyFont="1" applyFill="1" applyBorder="1" applyAlignment="1">
      <alignment vertical="center"/>
    </xf>
    <xf numFmtId="1" fontId="2" fillId="0" borderId="0" xfId="0" applyNumberFormat="1" applyFont="1" applyFill="1" applyBorder="1" applyAlignment="1"/>
    <xf numFmtId="1" fontId="2" fillId="2" borderId="0" xfId="0" applyNumberFormat="1" applyFont="1" applyFill="1" applyBorder="1" applyAlignment="1"/>
    <xf numFmtId="1" fontId="3" fillId="2" borderId="0" xfId="0" applyNumberFormat="1" applyFont="1" applyFill="1" applyBorder="1" applyAlignment="1"/>
    <xf numFmtId="1" fontId="3" fillId="2" borderId="0" xfId="0" applyNumberFormat="1" applyFont="1" applyFill="1" applyBorder="1" applyAlignment="1">
      <alignment wrapText="1"/>
    </xf>
    <xf numFmtId="1" fontId="2" fillId="2" borderId="6" xfId="0" applyNumberFormat="1" applyFont="1" applyFill="1" applyBorder="1" applyAlignment="1"/>
    <xf numFmtId="9" fontId="2" fillId="2" borderId="1" xfId="0" applyNumberFormat="1" applyFont="1" applyFill="1" applyBorder="1" applyAlignment="1">
      <alignment horizontal="center"/>
    </xf>
    <xf numFmtId="15" fontId="2" fillId="2" borderId="0" xfId="0" applyNumberFormat="1" applyFont="1" applyFill="1" applyBorder="1" applyAlignment="1">
      <alignment horizontal="left" wrapText="1" indent="6"/>
    </xf>
    <xf numFmtId="0" fontId="2" fillId="2" borderId="0" xfId="0" applyFont="1" applyFill="1" applyBorder="1" applyAlignment="1">
      <alignment horizontal="left" wrapText="1" indent="6"/>
    </xf>
    <xf numFmtId="9" fontId="2" fillId="2" borderId="1" xfId="0" applyNumberFormat="1" applyFont="1" applyFill="1" applyBorder="1" applyAlignment="1">
      <alignment horizontal="center" vertical="center"/>
    </xf>
    <xf numFmtId="9" fontId="2" fillId="0" borderId="1" xfId="0" applyNumberFormat="1" applyFont="1" applyFill="1" applyBorder="1" applyAlignment="1">
      <alignment horizontal="center" vertical="center"/>
    </xf>
    <xf numFmtId="164" fontId="2" fillId="2" borderId="8" xfId="0" applyNumberFormat="1" applyFont="1" applyFill="1" applyBorder="1" applyAlignment="1"/>
    <xf numFmtId="15" fontId="2" fillId="0" borderId="1" xfId="0" applyNumberFormat="1" applyFont="1" applyFill="1" applyBorder="1" applyAlignment="1"/>
    <xf numFmtId="1" fontId="2" fillId="0" borderId="1" xfId="0" applyNumberFormat="1" applyFont="1" applyFill="1" applyBorder="1" applyAlignment="1"/>
    <xf numFmtId="164" fontId="2" fillId="0" borderId="1" xfId="0" applyNumberFormat="1" applyFont="1" applyFill="1" applyBorder="1" applyAlignment="1"/>
    <xf numFmtId="164" fontId="2" fillId="0" borderId="1" xfId="0" applyNumberFormat="1" applyFont="1" applyFill="1" applyBorder="1" applyAlignment="1">
      <alignment horizontal="center"/>
    </xf>
    <xf numFmtId="1" fontId="3" fillId="0" borderId="1" xfId="0" applyNumberFormat="1" applyFont="1" applyFill="1" applyBorder="1" applyAlignment="1"/>
    <xf numFmtId="15" fontId="2" fillId="3" borderId="0" xfId="0" applyNumberFormat="1" applyFont="1" applyFill="1" applyBorder="1" applyAlignment="1"/>
    <xf numFmtId="0" fontId="2" fillId="3" borderId="0" xfId="0" applyFont="1" applyFill="1" applyBorder="1" applyAlignment="1"/>
    <xf numFmtId="1" fontId="2" fillId="3" borderId="0" xfId="0" applyNumberFormat="1" applyFont="1" applyFill="1" applyBorder="1" applyAlignment="1"/>
    <xf numFmtId="164" fontId="2" fillId="3" borderId="0" xfId="0" applyNumberFormat="1" applyFont="1" applyFill="1" applyBorder="1" applyAlignment="1"/>
    <xf numFmtId="9" fontId="2" fillId="3" borderId="0" xfId="0" applyNumberFormat="1" applyFont="1" applyFill="1" applyBorder="1" applyAlignment="1">
      <alignment horizontal="center"/>
    </xf>
    <xf numFmtId="0" fontId="3" fillId="3" borderId="0" xfId="0" applyFont="1" applyFill="1" applyBorder="1" applyAlignment="1">
      <alignment horizontal="center" wrapText="1"/>
    </xf>
    <xf numFmtId="164" fontId="2" fillId="3" borderId="1" xfId="0" applyNumberFormat="1" applyFont="1" applyFill="1" applyBorder="1" applyAlignment="1"/>
    <xf numFmtId="164" fontId="2" fillId="3" borderId="2" xfId="0" applyNumberFormat="1" applyFont="1" applyFill="1" applyBorder="1" applyAlignment="1"/>
    <xf numFmtId="15" fontId="2" fillId="2" borderId="0" xfId="0" applyNumberFormat="1" applyFont="1" applyFill="1" applyBorder="1" applyAlignment="1">
      <alignment horizontal="center" vertical="center" wrapText="1"/>
    </xf>
    <xf numFmtId="1" fontId="2" fillId="2" borderId="0" xfId="0" applyNumberFormat="1" applyFont="1" applyFill="1" applyBorder="1" applyAlignment="1">
      <alignment horizontal="center" vertical="center" wrapText="1"/>
    </xf>
    <xf numFmtId="164" fontId="2" fillId="2" borderId="0" xfId="0" applyNumberFormat="1" applyFont="1" applyFill="1" applyBorder="1" applyAlignment="1">
      <alignment horizontal="center" vertical="center" wrapText="1"/>
    </xf>
    <xf numFmtId="164" fontId="4" fillId="2" borderId="0" xfId="0" applyNumberFormat="1" applyFont="1" applyFill="1" applyBorder="1" applyAlignment="1">
      <alignment horizontal="center" vertical="center" wrapText="1"/>
    </xf>
    <xf numFmtId="0" fontId="0" fillId="2" borderId="0" xfId="0" applyFill="1" applyBorder="1" applyAlignment="1">
      <alignment horizontal="center"/>
    </xf>
    <xf numFmtId="9" fontId="2" fillId="2" borderId="0" xfId="0" applyNumberFormat="1" applyFont="1" applyFill="1" applyBorder="1" applyAlignment="1">
      <alignment horizontal="center" vertical="center" wrapText="1"/>
    </xf>
    <xf numFmtId="9" fontId="3" fillId="2" borderId="0" xfId="0" applyNumberFormat="1" applyFont="1" applyFill="1" applyBorder="1" applyAlignment="1">
      <alignment horizontal="center"/>
    </xf>
    <xf numFmtId="164" fontId="3" fillId="2" borderId="1" xfId="0" applyNumberFormat="1" applyFont="1" applyFill="1" applyBorder="1" applyAlignment="1">
      <alignment horizontal="center"/>
    </xf>
    <xf numFmtId="9" fontId="0" fillId="2" borderId="0" xfId="0" applyNumberFormat="1" applyFill="1" applyBorder="1" applyAlignment="1">
      <alignment horizontal="center" wrapText="1"/>
    </xf>
    <xf numFmtId="0" fontId="2" fillId="3" borderId="9" xfId="0" applyFont="1" applyFill="1" applyBorder="1" applyAlignment="1"/>
    <xf numFmtId="0" fontId="2" fillId="3" borderId="10" xfId="0" applyFont="1" applyFill="1" applyBorder="1" applyAlignment="1"/>
    <xf numFmtId="15" fontId="2" fillId="3" borderId="6" xfId="0" applyNumberFormat="1" applyFont="1" applyFill="1" applyBorder="1" applyAlignment="1"/>
    <xf numFmtId="0" fontId="2" fillId="3" borderId="6" xfId="0" applyFont="1" applyFill="1" applyBorder="1" applyAlignment="1"/>
    <xf numFmtId="1" fontId="2" fillId="3" borderId="6" xfId="0" applyNumberFormat="1" applyFont="1" applyFill="1" applyBorder="1" applyAlignment="1"/>
    <xf numFmtId="164" fontId="2" fillId="3" borderId="6" xfId="0" applyNumberFormat="1" applyFont="1" applyFill="1" applyBorder="1" applyAlignment="1"/>
    <xf numFmtId="9" fontId="2" fillId="3" borderId="6" xfId="0" applyNumberFormat="1" applyFont="1" applyFill="1" applyBorder="1" applyAlignment="1">
      <alignment horizontal="center"/>
    </xf>
    <xf numFmtId="164" fontId="2" fillId="3" borderId="4" xfId="0" applyNumberFormat="1" applyFont="1" applyFill="1" applyBorder="1" applyAlignment="1">
      <alignment horizontal="center"/>
    </xf>
    <xf numFmtId="164" fontId="2" fillId="3" borderId="5" xfId="0" applyNumberFormat="1" applyFont="1" applyFill="1" applyBorder="1" applyAlignment="1">
      <alignment horizontal="center"/>
    </xf>
    <xf numFmtId="164" fontId="2" fillId="3" borderId="7" xfId="0" applyNumberFormat="1" applyFont="1" applyFill="1" applyBorder="1" applyAlignment="1">
      <alignment horizontal="center"/>
    </xf>
    <xf numFmtId="0" fontId="4" fillId="2" borderId="0" xfId="0" applyFont="1" applyFill="1" applyBorder="1" applyAlignment="1">
      <alignment horizontal="center" vertical="center" wrapText="1"/>
    </xf>
    <xf numFmtId="0" fontId="4" fillId="0" borderId="1" xfId="0" applyFont="1" applyFill="1" applyBorder="1" applyAlignment="1"/>
    <xf numFmtId="0" fontId="4" fillId="2" borderId="0" xfId="0" applyFont="1" applyFill="1" applyBorder="1" applyAlignment="1">
      <alignment horizontal="left" wrapText="1" indent="6"/>
    </xf>
    <xf numFmtId="0" fontId="4" fillId="2" borderId="0" xfId="0" applyFont="1" applyFill="1" applyBorder="1" applyAlignment="1"/>
    <xf numFmtId="0" fontId="7" fillId="2" borderId="0" xfId="0" applyFont="1" applyFill="1" applyBorder="1" applyAlignment="1">
      <alignment wrapText="1"/>
    </xf>
    <xf numFmtId="0" fontId="4" fillId="2" borderId="6" xfId="0" applyFont="1" applyFill="1" applyBorder="1" applyAlignment="1"/>
    <xf numFmtId="0" fontId="4" fillId="0" borderId="0" xfId="0" applyFont="1" applyFill="1" applyBorder="1" applyAlignment="1"/>
    <xf numFmtId="4" fontId="2" fillId="2" borderId="0" xfId="0" applyNumberFormat="1" applyFont="1" applyFill="1"/>
    <xf numFmtId="4" fontId="2" fillId="2" borderId="0" xfId="0" applyNumberFormat="1" applyFont="1" applyFill="1" applyAlignment="1">
      <alignment horizontal="center"/>
    </xf>
    <xf numFmtId="4" fontId="2" fillId="0" borderId="0" xfId="0" applyNumberFormat="1" applyFont="1"/>
    <xf numFmtId="4" fontId="2" fillId="2" borderId="0" xfId="0" applyNumberFormat="1" applyFont="1" applyFill="1" applyBorder="1"/>
    <xf numFmtId="4" fontId="2" fillId="0" borderId="1" xfId="0" applyNumberFormat="1" applyFont="1" applyFill="1" applyBorder="1"/>
    <xf numFmtId="4" fontId="2" fillId="2" borderId="1" xfId="0" applyNumberFormat="1" applyFont="1" applyFill="1" applyBorder="1" applyAlignment="1">
      <alignment horizontal="center" vertical="center" wrapText="1"/>
    </xf>
    <xf numFmtId="4" fontId="2" fillId="0" borderId="0" xfId="0" applyNumberFormat="1" applyFont="1" applyAlignment="1">
      <alignment horizontal="center" vertical="center"/>
    </xf>
    <xf numFmtId="4" fontId="2" fillId="2" borderId="0" xfId="0" applyNumberFormat="1" applyFont="1" applyFill="1" applyBorder="1" applyAlignment="1">
      <alignment horizontal="center"/>
    </xf>
    <xf numFmtId="4" fontId="2" fillId="0" borderId="0" xfId="0" applyNumberFormat="1" applyFont="1" applyAlignment="1">
      <alignment horizontal="center"/>
    </xf>
    <xf numFmtId="1" fontId="2" fillId="2" borderId="0" xfId="0" applyNumberFormat="1" applyFont="1" applyFill="1" applyAlignment="1">
      <alignment horizontal="center"/>
    </xf>
    <xf numFmtId="1" fontId="2" fillId="0" borderId="0" xfId="0" applyNumberFormat="1" applyFont="1" applyAlignment="1">
      <alignment horizontal="center"/>
    </xf>
    <xf numFmtId="1" fontId="2" fillId="0" borderId="1" xfId="0" applyNumberFormat="1" applyFont="1" applyFill="1" applyBorder="1" applyAlignment="1">
      <alignment horizontal="center"/>
    </xf>
    <xf numFmtId="4" fontId="2" fillId="3" borderId="0" xfId="0" applyNumberFormat="1" applyFont="1" applyFill="1"/>
    <xf numFmtId="4" fontId="2" fillId="3" borderId="0" xfId="0" applyNumberFormat="1" applyFont="1" applyFill="1" applyAlignment="1">
      <alignment horizontal="center"/>
    </xf>
    <xf numFmtId="1" fontId="2" fillId="3" borderId="0" xfId="0" applyNumberFormat="1" applyFont="1" applyFill="1" applyAlignment="1">
      <alignment horizontal="center"/>
    </xf>
    <xf numFmtId="15" fontId="2" fillId="2" borderId="0" xfId="0" applyNumberFormat="1" applyFont="1" applyFill="1"/>
    <xf numFmtId="15" fontId="2" fillId="0" borderId="1" xfId="0" applyNumberFormat="1" applyFont="1" applyFill="1" applyBorder="1"/>
    <xf numFmtId="15" fontId="2" fillId="3" borderId="0" xfId="0" applyNumberFormat="1" applyFont="1" applyFill="1"/>
    <xf numFmtId="15" fontId="2" fillId="0" borderId="0" xfId="0" applyNumberFormat="1" applyFont="1"/>
    <xf numFmtId="4" fontId="2" fillId="2" borderId="0" xfId="0" applyNumberFormat="1" applyFont="1" applyFill="1" applyBorder="1" applyAlignment="1"/>
    <xf numFmtId="4" fontId="2" fillId="3" borderId="0" xfId="0" applyNumberFormat="1" applyFont="1" applyFill="1" applyAlignment="1">
      <alignment horizontal="center" vertical="center"/>
    </xf>
    <xf numFmtId="1" fontId="9" fillId="2" borderId="0" xfId="0" applyNumberFormat="1" applyFont="1" applyFill="1"/>
    <xf numFmtId="1" fontId="8" fillId="2" borderId="0" xfId="0" applyNumberFormat="1" applyFont="1" applyFill="1"/>
    <xf numFmtId="1" fontId="2" fillId="2" borderId="0" xfId="0" applyNumberFormat="1" applyFont="1" applyFill="1"/>
    <xf numFmtId="1" fontId="2" fillId="0" borderId="1" xfId="0" applyNumberFormat="1" applyFont="1" applyFill="1" applyBorder="1"/>
    <xf numFmtId="1" fontId="2" fillId="3" borderId="0" xfId="0" applyNumberFormat="1" applyFont="1" applyFill="1"/>
    <xf numFmtId="1" fontId="2" fillId="0" borderId="0" xfId="0" applyNumberFormat="1" applyFont="1"/>
    <xf numFmtId="4" fontId="10" fillId="2" borderId="0" xfId="0" applyNumberFormat="1" applyFont="1" applyFill="1" applyBorder="1" applyAlignment="1">
      <alignment wrapText="1"/>
    </xf>
    <xf numFmtId="4" fontId="2" fillId="2" borderId="0" xfId="0" applyNumberFormat="1" applyFont="1" applyFill="1" applyBorder="1" applyAlignment="1">
      <alignment horizontal="center" vertical="center" wrapText="1"/>
    </xf>
    <xf numFmtId="4" fontId="2" fillId="3" borderId="0" xfId="0" applyNumberFormat="1" applyFont="1" applyFill="1" applyBorder="1" applyAlignment="1">
      <alignment horizontal="center" vertical="center"/>
    </xf>
    <xf numFmtId="0" fontId="0" fillId="2" borderId="0" xfId="0" applyFill="1" applyBorder="1" applyAlignment="1">
      <alignment horizontal="center" vertical="center" wrapText="1"/>
    </xf>
    <xf numFmtId="4" fontId="2" fillId="3" borderId="0" xfId="0" applyNumberFormat="1" applyFont="1" applyFill="1" applyBorder="1" applyAlignment="1">
      <alignment horizontal="center"/>
    </xf>
    <xf numFmtId="4" fontId="2" fillId="3" borderId="0" xfId="0" applyNumberFormat="1" applyFont="1" applyFill="1" applyBorder="1"/>
    <xf numFmtId="4" fontId="2" fillId="0" borderId="1" xfId="0" applyNumberFormat="1" applyFont="1" applyFill="1" applyBorder="1" applyAlignment="1"/>
    <xf numFmtId="14" fontId="2" fillId="2" borderId="11" xfId="0" applyNumberFormat="1" applyFont="1" applyFill="1" applyBorder="1" applyAlignment="1"/>
    <xf numFmtId="0" fontId="2" fillId="2" borderId="11" xfId="0" applyFont="1" applyFill="1" applyBorder="1" applyAlignment="1"/>
    <xf numFmtId="0" fontId="2" fillId="2" borderId="12" xfId="0" applyFont="1" applyFill="1" applyBorder="1" applyAlignment="1"/>
    <xf numFmtId="0" fontId="11" fillId="3" borderId="0" xfId="0" applyFont="1" applyFill="1" applyBorder="1" applyAlignment="1">
      <alignment horizontal="center" wrapText="1"/>
    </xf>
    <xf numFmtId="0" fontId="11" fillId="0" borderId="0" xfId="0" applyFont="1" applyBorder="1"/>
    <xf numFmtId="0" fontId="11" fillId="0" borderId="0" xfId="0" applyFont="1"/>
    <xf numFmtId="164" fontId="3" fillId="3" borderId="2" xfId="0" applyNumberFormat="1" applyFont="1" applyFill="1" applyBorder="1" applyAlignment="1">
      <alignment vertical="center"/>
    </xf>
    <xf numFmtId="15" fontId="3" fillId="3" borderId="1" xfId="0" applyNumberFormat="1" applyFont="1" applyFill="1" applyBorder="1" applyAlignment="1">
      <alignment horizontal="left" vertical="center" indent="1"/>
    </xf>
    <xf numFmtId="164" fontId="2" fillId="3" borderId="0" xfId="0" applyNumberFormat="1" applyFont="1" applyFill="1" applyBorder="1" applyAlignment="1">
      <alignment horizontal="center"/>
    </xf>
    <xf numFmtId="164" fontId="2" fillId="2" borderId="0" xfId="0" applyNumberFormat="1" applyFont="1" applyFill="1" applyBorder="1" applyAlignment="1">
      <alignment horizontal="center" vertical="center"/>
    </xf>
    <xf numFmtId="1" fontId="2" fillId="2" borderId="0" xfId="0" applyNumberFormat="1" applyFont="1" applyFill="1" applyBorder="1" applyAlignment="1">
      <alignment horizontal="center"/>
    </xf>
    <xf numFmtId="1" fontId="2" fillId="2" borderId="1" xfId="0" applyNumberFormat="1" applyFont="1" applyFill="1" applyBorder="1" applyAlignment="1"/>
    <xf numFmtId="1" fontId="2" fillId="2" borderId="6" xfId="0" applyNumberFormat="1" applyFont="1" applyFill="1" applyBorder="1" applyAlignment="1">
      <alignment horizontal="center"/>
    </xf>
    <xf numFmtId="1" fontId="2" fillId="0" borderId="0" xfId="0" applyNumberFormat="1" applyFont="1" applyFill="1" applyBorder="1" applyAlignment="1">
      <alignment horizontal="center"/>
    </xf>
    <xf numFmtId="15" fontId="2" fillId="2" borderId="1" xfId="0" applyNumberFormat="1" applyFont="1" applyFill="1" applyBorder="1" applyAlignment="1">
      <alignment horizontal="center" vertical="center" wrapText="1"/>
    </xf>
    <xf numFmtId="15" fontId="4" fillId="2" borderId="1" xfId="0" applyNumberFormat="1" applyFont="1" applyFill="1" applyBorder="1" applyAlignment="1">
      <alignment horizontal="center" vertical="center" wrapText="1"/>
    </xf>
    <xf numFmtId="15" fontId="3" fillId="2" borderId="13" xfId="0" applyNumberFormat="1" applyFont="1" applyFill="1" applyBorder="1" applyAlignment="1">
      <alignment horizontal="left" vertical="center"/>
    </xf>
    <xf numFmtId="164" fontId="3" fillId="2" borderId="14" xfId="0" applyNumberFormat="1" applyFont="1" applyFill="1" applyBorder="1" applyAlignment="1">
      <alignment horizontal="center"/>
    </xf>
    <xf numFmtId="0" fontId="6" fillId="2" borderId="0" xfId="0" applyFont="1" applyFill="1" applyAlignment="1">
      <alignment horizontal="left" vertical="center" indent="1"/>
    </xf>
    <xf numFmtId="15" fontId="3" fillId="2" borderId="13" xfId="0" applyNumberFormat="1" applyFont="1" applyFill="1" applyBorder="1" applyAlignment="1">
      <alignment horizontal="center" vertical="center"/>
    </xf>
    <xf numFmtId="15" fontId="3" fillId="2" borderId="14" xfId="0" applyNumberFormat="1" applyFont="1" applyFill="1" applyBorder="1" applyAlignment="1">
      <alignment horizontal="center" vertical="center"/>
    </xf>
    <xf numFmtId="15" fontId="17" fillId="2" borderId="13" xfId="0" applyNumberFormat="1" applyFont="1" applyFill="1" applyBorder="1" applyAlignment="1">
      <alignment horizontal="center" vertical="center"/>
    </xf>
    <xf numFmtId="1" fontId="3" fillId="2" borderId="1" xfId="0" applyNumberFormat="1" applyFont="1" applyFill="1" applyBorder="1" applyAlignment="1">
      <alignment horizontal="center"/>
    </xf>
    <xf numFmtId="1" fontId="3" fillId="2" borderId="1" xfId="0" applyNumberFormat="1" applyFont="1" applyFill="1" applyBorder="1" applyAlignment="1">
      <alignment horizontal="center" wrapText="1"/>
    </xf>
    <xf numFmtId="0" fontId="3" fillId="2" borderId="16" xfId="0" applyFont="1" applyFill="1" applyBorder="1" applyAlignment="1">
      <alignment horizontal="center" vertical="center"/>
    </xf>
    <xf numFmtId="0" fontId="0" fillId="0" borderId="14" xfId="0" applyBorder="1" applyAlignment="1">
      <alignment horizontal="center" vertical="center"/>
    </xf>
    <xf numFmtId="9" fontId="2" fillId="2" borderId="3" xfId="0" applyNumberFormat="1" applyFont="1" applyFill="1" applyBorder="1" applyAlignment="1">
      <alignment horizontal="center" vertical="center" wrapText="1"/>
    </xf>
    <xf numFmtId="9" fontId="2" fillId="2" borderId="1" xfId="0" applyNumberFormat="1" applyFont="1" applyFill="1" applyBorder="1" applyAlignment="1">
      <alignment horizontal="center" vertical="center" wrapText="1"/>
    </xf>
    <xf numFmtId="9" fontId="0" fillId="0" borderId="1" xfId="0" applyNumberFormat="1" applyBorder="1" applyAlignment="1">
      <alignment horizontal="center" wrapText="1"/>
    </xf>
    <xf numFmtId="164" fontId="4" fillId="2" borderId="17" xfId="0" applyNumberFormat="1" applyFont="1" applyFill="1" applyBorder="1" applyAlignment="1">
      <alignment horizontal="center" vertical="center" wrapText="1"/>
    </xf>
    <xf numFmtId="164" fontId="4" fillId="2" borderId="8" xfId="0" applyNumberFormat="1" applyFont="1" applyFill="1" applyBorder="1" applyAlignment="1">
      <alignment horizontal="center" vertical="center" wrapText="1"/>
    </xf>
    <xf numFmtId="164" fontId="2" fillId="2" borderId="17"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0" fontId="3" fillId="2" borderId="0" xfId="0" applyFont="1" applyFill="1" applyBorder="1" applyAlignment="1">
      <alignment vertical="center" wrapText="1"/>
    </xf>
    <xf numFmtId="15" fontId="2" fillId="2" borderId="0" xfId="0" applyNumberFormat="1" applyFont="1" applyFill="1" applyBorder="1" applyAlignment="1">
      <alignment horizontal="left" wrapText="1" indent="6"/>
    </xf>
    <xf numFmtId="0" fontId="2" fillId="2" borderId="0" xfId="0" applyFont="1" applyFill="1" applyBorder="1" applyAlignment="1">
      <alignment horizontal="left" wrapText="1" indent="6"/>
    </xf>
    <xf numFmtId="0" fontId="2" fillId="2" borderId="18" xfId="0" applyFont="1" applyFill="1" applyBorder="1" applyAlignment="1">
      <alignment horizontal="left" wrapText="1" indent="6"/>
    </xf>
    <xf numFmtId="0" fontId="3" fillId="2" borderId="1" xfId="0" applyFont="1" applyFill="1" applyBorder="1" applyAlignment="1"/>
    <xf numFmtId="0" fontId="0" fillId="0" borderId="1" xfId="0" applyBorder="1" applyAlignment="1"/>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wrapText="1"/>
    </xf>
    <xf numFmtId="15" fontId="2" fillId="2" borderId="1" xfId="0" applyNumberFormat="1" applyFont="1" applyFill="1" applyBorder="1" applyAlignment="1">
      <alignment horizontal="center" vertical="center" wrapText="1"/>
    </xf>
    <xf numFmtId="165" fontId="3" fillId="2" borderId="14" xfId="0" applyNumberFormat="1" applyFont="1" applyFill="1" applyBorder="1" applyAlignment="1">
      <alignment horizontal="left" vertical="center"/>
    </xf>
    <xf numFmtId="165" fontId="16" fillId="0" borderId="13" xfId="0" applyNumberFormat="1" applyFont="1" applyBorder="1" applyAlignment="1">
      <alignment horizontal="left" vertical="center"/>
    </xf>
    <xf numFmtId="0" fontId="3" fillId="2" borderId="16" xfId="0" applyFont="1" applyFill="1" applyBorder="1" applyAlignment="1">
      <alignment vertical="center"/>
    </xf>
    <xf numFmtId="0" fontId="0" fillId="0" borderId="14" xfId="0" applyBorder="1" applyAlignment="1">
      <alignment vertical="center"/>
    </xf>
    <xf numFmtId="164" fontId="3"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5" fontId="2" fillId="2" borderId="3"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164" fontId="3" fillId="2" borderId="19" xfId="0" applyNumberFormat="1" applyFont="1"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0" fillId="0" borderId="15" xfId="0" applyBorder="1" applyAlignment="1">
      <alignment horizontal="center" vertical="center" wrapText="1"/>
    </xf>
    <xf numFmtId="0" fontId="0" fillId="0" borderId="8" xfId="0" applyBorder="1" applyAlignment="1">
      <alignment horizontal="center" vertical="center" wrapText="1"/>
    </xf>
    <xf numFmtId="1" fontId="2" fillId="2" borderId="19" xfId="0" applyNumberFormat="1" applyFont="1" applyFill="1" applyBorder="1" applyAlignment="1">
      <alignment horizontal="center" vertical="center" wrapText="1"/>
    </xf>
    <xf numFmtId="0" fontId="0" fillId="0" borderId="15" xfId="0" applyBorder="1" applyAlignment="1">
      <alignment horizontal="center" wrapText="1"/>
    </xf>
    <xf numFmtId="0" fontId="0" fillId="0" borderId="15" xfId="0" applyBorder="1" applyAlignment="1">
      <alignment horizontal="center"/>
    </xf>
    <xf numFmtId="9" fontId="14" fillId="3" borderId="1" xfId="0" applyNumberFormat="1" applyFont="1" applyFill="1" applyBorder="1" applyAlignment="1">
      <alignment horizontal="left" vertical="center" wrapText="1" indent="1"/>
    </xf>
    <xf numFmtId="0" fontId="5" fillId="0" borderId="1" xfId="0" applyFont="1" applyBorder="1" applyAlignment="1">
      <alignment horizontal="left" vertical="center" wrapText="1" indent="1"/>
    </xf>
    <xf numFmtId="0" fontId="15" fillId="0" borderId="1" xfId="0" applyFont="1" applyBorder="1" applyAlignment="1">
      <alignment horizontal="left" vertical="center" wrapText="1" indent="1"/>
    </xf>
    <xf numFmtId="164" fontId="3" fillId="3" borderId="23" xfId="0" applyNumberFormat="1" applyFont="1" applyFill="1" applyBorder="1" applyAlignment="1">
      <alignment horizontal="left" vertical="center" wrapText="1" indent="1"/>
    </xf>
    <xf numFmtId="0" fontId="0" fillId="0" borderId="24" xfId="0" applyBorder="1" applyAlignment="1">
      <alignment horizontal="left" vertical="center" wrapText="1" indent="1"/>
    </xf>
    <xf numFmtId="0" fontId="0" fillId="0" borderId="25" xfId="0" applyBorder="1" applyAlignment="1">
      <alignment horizontal="left" vertical="center" wrapText="1" indent="1"/>
    </xf>
    <xf numFmtId="0" fontId="2" fillId="3" borderId="26" xfId="0" applyFont="1" applyFill="1" applyBorder="1" applyAlignment="1"/>
    <xf numFmtId="0" fontId="11" fillId="3" borderId="27" xfId="0" applyFont="1" applyFill="1" applyBorder="1" applyAlignment="1"/>
    <xf numFmtId="15" fontId="2" fillId="3" borderId="0" xfId="0" applyNumberFormat="1" applyFont="1" applyFill="1" applyBorder="1" applyAlignment="1">
      <alignment horizontal="left" wrapText="1" indent="6"/>
    </xf>
    <xf numFmtId="0" fontId="2" fillId="3" borderId="0" xfId="0" applyFont="1" applyFill="1" applyBorder="1" applyAlignment="1">
      <alignment horizontal="left" wrapText="1" indent="6"/>
    </xf>
    <xf numFmtId="0" fontId="11" fillId="3" borderId="18" xfId="0" applyFont="1" applyFill="1" applyBorder="1" applyAlignment="1">
      <alignment horizontal="left" wrapText="1" indent="6"/>
    </xf>
    <xf numFmtId="0" fontId="12" fillId="3" borderId="20" xfId="0" applyFont="1" applyFill="1" applyBorder="1" applyAlignment="1">
      <alignment horizontal="left" vertical="center" wrapText="1" indent="1"/>
    </xf>
    <xf numFmtId="0" fontId="13" fillId="3" borderId="21" xfId="0" applyFont="1" applyFill="1" applyBorder="1" applyAlignment="1">
      <alignment horizontal="left" vertical="center" wrapText="1" indent="1"/>
    </xf>
    <xf numFmtId="0" fontId="13" fillId="3" borderId="22" xfId="0" applyFont="1" applyFill="1" applyBorder="1" applyAlignment="1">
      <alignment horizontal="left" vertical="center" wrapText="1" indent="1"/>
    </xf>
    <xf numFmtId="0" fontId="2" fillId="3" borderId="1" xfId="0" applyFont="1" applyFill="1" applyBorder="1" applyAlignment="1">
      <alignment vertical="center" wrapText="1"/>
    </xf>
    <xf numFmtId="0" fontId="11" fillId="3" borderId="23" xfId="0" applyFont="1" applyFill="1" applyBorder="1" applyAlignment="1">
      <alignment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1" fillId="3" borderId="25" xfId="0" applyFont="1" applyFill="1" applyBorder="1" applyAlignment="1">
      <alignment horizontal="center" vertical="center" wrapText="1"/>
    </xf>
    <xf numFmtId="0" fontId="2" fillId="3" borderId="1" xfId="0" applyFont="1" applyFill="1" applyBorder="1" applyAlignment="1">
      <alignment vertical="center"/>
    </xf>
    <xf numFmtId="0" fontId="2" fillId="3" borderId="23" xfId="0" applyFont="1" applyFill="1" applyBorder="1" applyAlignment="1">
      <alignment vertical="center"/>
    </xf>
    <xf numFmtId="0" fontId="2" fillId="3" borderId="18" xfId="0" applyFont="1" applyFill="1" applyBorder="1" applyAlignment="1">
      <alignment horizontal="left" wrapText="1" indent="6"/>
    </xf>
    <xf numFmtId="4" fontId="2" fillId="2" borderId="1" xfId="0" applyNumberFormat="1" applyFont="1" applyFill="1" applyBorder="1" applyAlignment="1">
      <alignment horizontal="left" vertical="center" wrapText="1" indent="2"/>
    </xf>
    <xf numFmtId="0" fontId="0" fillId="0" borderId="1" xfId="0" applyBorder="1" applyAlignment="1">
      <alignment horizontal="left" vertical="center" wrapText="1" indent="2"/>
    </xf>
    <xf numFmtId="4" fontId="2" fillId="2"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1" fontId="2" fillId="2" borderId="1" xfId="0" applyNumberFormat="1" applyFont="1" applyFill="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urchas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sheetData sheetId="1"/>
      <sheetData sheetId="2"/>
      <sheetData sheetId="3"/>
      <sheetData sheetId="4"/>
      <sheetData sheetId="5"/>
      <sheetData sheetId="6"/>
      <sheetData sheetId="7"/>
      <sheetData sheetId="8"/>
      <sheetData sheetId="9"/>
      <sheetData sheetId="10"/>
      <sheetData sheetId="11">
        <row r="5">
          <cell r="G5">
            <v>100</v>
          </cell>
        </row>
        <row r="6">
          <cell r="L6">
            <v>41000</v>
          </cell>
        </row>
        <row r="7">
          <cell r="G7">
            <v>100</v>
          </cell>
          <cell r="N7">
            <v>41364</v>
          </cell>
        </row>
        <row r="11">
          <cell r="E11">
            <v>12000</v>
          </cell>
          <cell r="G11">
            <v>3000</v>
          </cell>
          <cell r="N11">
            <v>41364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Creditors"/>
      <sheetName val="Apr12"/>
      <sheetName val="May12"/>
      <sheetName val="Jun12"/>
      <sheetName val="Jul12"/>
      <sheetName val="Aug12"/>
      <sheetName val="Sep12"/>
      <sheetName val="Oct12"/>
      <sheetName val="Nov12"/>
      <sheetName val="Dec12"/>
      <sheetName val="Jan13"/>
      <sheetName val="Feb13"/>
      <sheetName val="Mar13"/>
      <sheetName val="ClosingCredito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I2">
            <v>0</v>
          </cell>
        </row>
      </sheetData>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Debtors"/>
      <sheetName val="Apr12"/>
      <sheetName val="May12"/>
      <sheetName val="Jun12"/>
      <sheetName val="Jul12"/>
      <sheetName val="Aug12"/>
      <sheetName val="Sep12"/>
      <sheetName val="Oct12"/>
      <sheetName val="Nov12"/>
      <sheetName val="Dec12"/>
      <sheetName val="Jan13"/>
      <sheetName val="Feb13"/>
      <sheetName val="Mar13"/>
      <sheetName val="ClosingDebto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U2">
            <v>0</v>
          </cell>
        </row>
      </sheetData>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111"/>
  <sheetViews>
    <sheetView tabSelected="1" zoomScaleNormal="100" workbookViewId="0">
      <pane ySplit="4" topLeftCell="A5" activePane="bottomLeft" state="frozen"/>
      <selection pane="bottomLeft" activeCell="B1" sqref="B1:B4"/>
    </sheetView>
  </sheetViews>
  <sheetFormatPr defaultRowHeight="12" x14ac:dyDescent="0.2"/>
  <cols>
    <col min="1" max="1" width="1.7109375" style="5" customWidth="1"/>
    <col min="2" max="2" width="11" style="4" customWidth="1"/>
    <col min="3" max="3" width="23.5703125" style="79" customWidth="1"/>
    <col min="4" max="4" width="10.7109375" style="30" customWidth="1"/>
    <col min="5" max="5" width="10.7109375" style="3" customWidth="1"/>
    <col min="6" max="6" width="10.140625" style="3" customWidth="1"/>
    <col min="7" max="7" width="11.42578125" style="3" customWidth="1"/>
    <col min="8" max="8" width="6.7109375" style="1" customWidth="1"/>
    <col min="9" max="9" width="9.7109375" style="3" customWidth="1"/>
    <col min="10" max="10" width="9.5703125" style="3" customWidth="1"/>
    <col min="11" max="11" width="11" style="3" customWidth="1"/>
    <col min="12" max="12" width="0.85546875" style="3" customWidth="1"/>
    <col min="13" max="13" width="6.7109375" style="1" customWidth="1"/>
    <col min="14" max="14" width="0.85546875" style="3" customWidth="1"/>
    <col min="15" max="15" width="11" style="2" customWidth="1"/>
    <col min="16" max="16" width="5.7109375" style="127" customWidth="1"/>
    <col min="17" max="18" width="8.7109375" style="2" bestFit="1" customWidth="1"/>
    <col min="19" max="19" width="11.42578125" style="2" customWidth="1"/>
    <col min="20" max="20" width="0.85546875" style="2" customWidth="1"/>
    <col min="21" max="21" width="9.140625" style="4"/>
    <col min="22" max="22" width="10.7109375" style="3" customWidth="1"/>
    <col min="23" max="23" width="10.85546875" style="3" customWidth="1"/>
    <col min="24" max="24" width="11.28515625" style="3" customWidth="1"/>
    <col min="25" max="26" width="9.140625" style="2"/>
    <col min="27" max="27" width="1.7109375" style="5" customWidth="1"/>
    <col min="28" max="16384" width="9.140625" style="5"/>
  </cols>
  <sheetData>
    <row r="1" spans="1:27" s="6" customFormat="1" ht="13.5" customHeight="1" x14ac:dyDescent="0.2">
      <c r="A1" s="151"/>
      <c r="B1" s="156" t="s">
        <v>0</v>
      </c>
      <c r="C1" s="153" t="s">
        <v>7</v>
      </c>
      <c r="D1" s="154"/>
      <c r="E1" s="61">
        <f>E57+E110</f>
        <v>0</v>
      </c>
      <c r="F1" s="19">
        <f>F57+F110</f>
        <v>0</v>
      </c>
      <c r="G1" s="19">
        <f>G57+G110</f>
        <v>0</v>
      </c>
      <c r="H1" s="140" t="s">
        <v>10</v>
      </c>
      <c r="I1" s="19">
        <f>I57+I110</f>
        <v>0</v>
      </c>
      <c r="J1" s="19">
        <f>J57+J110</f>
        <v>0</v>
      </c>
      <c r="K1" s="19">
        <f>K57+K110</f>
        <v>0</v>
      </c>
      <c r="L1" s="167"/>
      <c r="M1" s="140" t="s">
        <v>5</v>
      </c>
      <c r="N1" s="167"/>
      <c r="O1" s="19">
        <f>O57+O110</f>
        <v>0</v>
      </c>
      <c r="P1" s="172" t="s">
        <v>63</v>
      </c>
      <c r="Q1" s="19">
        <f>Q57+Q110</f>
        <v>0</v>
      </c>
      <c r="R1" s="19">
        <f>R57+R110</f>
        <v>0</v>
      </c>
      <c r="S1" s="19">
        <f>S57+S110</f>
        <v>0</v>
      </c>
      <c r="T1" s="167"/>
      <c r="U1" s="163" t="s">
        <v>31</v>
      </c>
      <c r="V1" s="19">
        <f>V57+V110</f>
        <v>0</v>
      </c>
      <c r="W1" s="19">
        <f>W57+W110</f>
        <v>0</v>
      </c>
      <c r="X1" s="19">
        <f>X57+X110</f>
        <v>0</v>
      </c>
      <c r="Y1" s="19">
        <f>Y57+Y110</f>
        <v>0</v>
      </c>
      <c r="Z1" s="19">
        <f>Z57+Z110</f>
        <v>0</v>
      </c>
      <c r="AA1" s="20"/>
    </row>
    <row r="2" spans="1:27" ht="12" customHeight="1" x14ac:dyDescent="0.2">
      <c r="A2" s="152"/>
      <c r="B2" s="156"/>
      <c r="C2" s="164" t="s">
        <v>1</v>
      </c>
      <c r="D2" s="166" t="s">
        <v>2</v>
      </c>
      <c r="E2" s="162" t="s">
        <v>3</v>
      </c>
      <c r="F2" s="143" t="s">
        <v>56</v>
      </c>
      <c r="G2" s="145" t="s">
        <v>62</v>
      </c>
      <c r="H2" s="142"/>
      <c r="I2" s="155" t="s">
        <v>16</v>
      </c>
      <c r="J2" s="143" t="s">
        <v>56</v>
      </c>
      <c r="K2" s="145" t="s">
        <v>62</v>
      </c>
      <c r="L2" s="168"/>
      <c r="M2" s="141"/>
      <c r="N2" s="168"/>
      <c r="O2" s="145" t="s">
        <v>61</v>
      </c>
      <c r="P2" s="173"/>
      <c r="Q2" s="145" t="s">
        <v>64</v>
      </c>
      <c r="R2" s="145" t="s">
        <v>4</v>
      </c>
      <c r="S2" s="145" t="s">
        <v>61</v>
      </c>
      <c r="T2" s="174"/>
      <c r="U2" s="156"/>
      <c r="V2" s="161" t="s">
        <v>29</v>
      </c>
      <c r="W2" s="161" t="s">
        <v>30</v>
      </c>
      <c r="X2" s="161" t="s">
        <v>32</v>
      </c>
      <c r="Y2" s="162" t="s">
        <v>49</v>
      </c>
      <c r="Z2" s="162" t="s">
        <v>50</v>
      </c>
      <c r="AA2" s="21"/>
    </row>
    <row r="3" spans="1:27" ht="12" customHeight="1" x14ac:dyDescent="0.2">
      <c r="A3" s="152"/>
      <c r="B3" s="156"/>
      <c r="C3" s="165"/>
      <c r="D3" s="166"/>
      <c r="E3" s="162"/>
      <c r="F3" s="144"/>
      <c r="G3" s="146"/>
      <c r="H3" s="142"/>
      <c r="I3" s="155"/>
      <c r="J3" s="144"/>
      <c r="K3" s="146"/>
      <c r="L3" s="168"/>
      <c r="M3" s="141"/>
      <c r="N3" s="168"/>
      <c r="O3" s="146"/>
      <c r="P3" s="173"/>
      <c r="Q3" s="170"/>
      <c r="R3" s="146"/>
      <c r="S3" s="146"/>
      <c r="T3" s="174"/>
      <c r="U3" s="156"/>
      <c r="V3" s="162"/>
      <c r="W3" s="162"/>
      <c r="X3" s="162"/>
      <c r="Y3" s="162"/>
      <c r="Z3" s="162"/>
      <c r="AA3" s="21"/>
    </row>
    <row r="4" spans="1:27" s="15" customFormat="1" ht="12.75" customHeight="1" x14ac:dyDescent="0.2">
      <c r="A4" s="152"/>
      <c r="B4" s="156"/>
      <c r="C4" s="165"/>
      <c r="D4" s="166"/>
      <c r="E4" s="162"/>
      <c r="F4" s="129">
        <f>D6</f>
        <v>41000</v>
      </c>
      <c r="G4" s="129">
        <f>D6</f>
        <v>41000</v>
      </c>
      <c r="H4" s="142"/>
      <c r="I4" s="155"/>
      <c r="J4" s="129">
        <f>[1]Admin!$N$7</f>
        <v>41364</v>
      </c>
      <c r="K4" s="129">
        <f>J4</f>
        <v>41364</v>
      </c>
      <c r="L4" s="169"/>
      <c r="M4" s="141"/>
      <c r="N4" s="169"/>
      <c r="O4" s="128">
        <f>D6</f>
        <v>41000</v>
      </c>
      <c r="P4" s="137">
        <v>100</v>
      </c>
      <c r="Q4" s="171"/>
      <c r="R4" s="136">
        <v>20</v>
      </c>
      <c r="S4" s="128">
        <f>J4</f>
        <v>41364</v>
      </c>
      <c r="T4" s="174"/>
      <c r="U4" s="156"/>
      <c r="V4" s="162"/>
      <c r="W4" s="162"/>
      <c r="X4" s="162"/>
      <c r="Y4" s="162"/>
      <c r="Z4" s="162"/>
      <c r="AA4" s="22"/>
    </row>
    <row r="5" spans="1:27" s="15" customFormat="1" ht="6" customHeight="1" thickBot="1" x14ac:dyDescent="0.25">
      <c r="A5" s="114"/>
      <c r="B5" s="54"/>
      <c r="C5" s="73"/>
      <c r="D5" s="55"/>
      <c r="E5" s="56"/>
      <c r="F5" s="57"/>
      <c r="G5" s="56"/>
      <c r="H5" s="62"/>
      <c r="I5" s="57"/>
      <c r="J5" s="57"/>
      <c r="K5" s="56"/>
      <c r="L5" s="58"/>
      <c r="M5" s="59"/>
      <c r="N5" s="58"/>
      <c r="O5" s="56"/>
      <c r="P5" s="55"/>
      <c r="Q5" s="123"/>
      <c r="R5" s="60"/>
      <c r="S5" s="56"/>
      <c r="T5" s="58"/>
      <c r="U5" s="54"/>
      <c r="V5" s="56"/>
      <c r="W5" s="56"/>
      <c r="X5" s="56"/>
      <c r="Y5" s="56"/>
      <c r="Z5" s="56"/>
      <c r="AA5" s="22"/>
    </row>
    <row r="6" spans="1:27" ht="13.5" customHeight="1" thickBot="1" x14ac:dyDescent="0.25">
      <c r="A6" s="115"/>
      <c r="B6" s="138" t="s">
        <v>57</v>
      </c>
      <c r="C6" s="139"/>
      <c r="D6" s="157">
        <f>[1]Admin!$L$6</f>
        <v>41000</v>
      </c>
      <c r="E6" s="158"/>
      <c r="F6" s="8"/>
      <c r="G6" s="8"/>
      <c r="H6" s="9"/>
      <c r="I6" s="8"/>
      <c r="J6" s="8"/>
      <c r="K6" s="8"/>
      <c r="L6" s="8"/>
      <c r="M6" s="9"/>
      <c r="N6" s="8"/>
      <c r="O6" s="11"/>
      <c r="P6" s="124"/>
      <c r="Q6" s="11"/>
      <c r="R6" s="11"/>
      <c r="S6" s="11"/>
      <c r="T6" s="11"/>
      <c r="U6" s="12"/>
      <c r="V6" s="7"/>
      <c r="W6" s="7"/>
      <c r="X6" s="7"/>
      <c r="Y6" s="11"/>
      <c r="Z6" s="11"/>
      <c r="AA6" s="21"/>
    </row>
    <row r="7" spans="1:27" ht="13.5" customHeight="1" x14ac:dyDescent="0.2">
      <c r="A7" s="115"/>
      <c r="B7" s="147" t="s">
        <v>9</v>
      </c>
      <c r="C7" s="147"/>
      <c r="D7" s="29"/>
      <c r="E7" s="8"/>
      <c r="F7" s="8"/>
      <c r="G7" s="8"/>
      <c r="H7" s="39">
        <v>0</v>
      </c>
      <c r="I7" s="8"/>
      <c r="J7" s="8"/>
      <c r="K7" s="8"/>
      <c r="L7" s="8"/>
      <c r="M7" s="9"/>
      <c r="N7" s="8"/>
      <c r="O7" s="11"/>
      <c r="P7" s="124"/>
      <c r="Q7" s="11"/>
      <c r="R7" s="11"/>
      <c r="S7" s="11"/>
      <c r="T7" s="11"/>
      <c r="U7" s="12"/>
      <c r="V7" s="7"/>
      <c r="W7" s="7"/>
      <c r="X7" s="7"/>
      <c r="Y7" s="11"/>
      <c r="Z7" s="11"/>
      <c r="AA7" s="21"/>
    </row>
    <row r="8" spans="1:27" x14ac:dyDescent="0.2">
      <c r="A8" s="115"/>
      <c r="B8" s="41"/>
      <c r="C8" s="74"/>
      <c r="D8" s="42"/>
      <c r="E8" s="43"/>
      <c r="F8" s="43"/>
      <c r="G8" s="7" t="str">
        <f>IF(E8&gt;0,E8-F8," ")</f>
        <v xml:space="preserve"> </v>
      </c>
      <c r="H8" s="13">
        <f>H$7</f>
        <v>0</v>
      </c>
      <c r="I8" s="7" t="str">
        <f>IF(E8&gt;0,MIN(E8*H8,G8)," ")</f>
        <v xml:space="preserve"> </v>
      </c>
      <c r="J8" s="7" t="str">
        <f>IF(E8&gt;0,F8+I8," ")</f>
        <v xml:space="preserve"> </v>
      </c>
      <c r="K8" s="7" t="str">
        <f>IF(E8&gt;0,E8-J8," ")</f>
        <v xml:space="preserve"> </v>
      </c>
      <c r="L8" s="7"/>
      <c r="M8" s="13"/>
      <c r="N8" s="7"/>
      <c r="O8" s="11"/>
      <c r="P8" s="124"/>
      <c r="Q8" s="11"/>
      <c r="R8" s="11"/>
      <c r="S8" s="11"/>
      <c r="T8" s="11"/>
      <c r="U8" s="41"/>
      <c r="V8" s="43"/>
      <c r="W8" s="7" t="str">
        <f>IF(V8&gt;0,E8," ")</f>
        <v xml:space="preserve"> </v>
      </c>
      <c r="X8" s="7" t="str">
        <f>IF(V8&gt;0,J8," ")</f>
        <v xml:space="preserve"> </v>
      </c>
      <c r="Y8" s="11"/>
      <c r="Z8" s="11"/>
      <c r="AA8" s="21"/>
    </row>
    <row r="9" spans="1:27" x14ac:dyDescent="0.2">
      <c r="A9" s="115"/>
      <c r="B9" s="41"/>
      <c r="C9" s="74"/>
      <c r="D9" s="42"/>
      <c r="E9" s="43"/>
      <c r="F9" s="43"/>
      <c r="G9" s="7" t="str">
        <f>IF(E9&gt;0,E9-F9," ")</f>
        <v xml:space="preserve"> </v>
      </c>
      <c r="H9" s="13">
        <f>H$7</f>
        <v>0</v>
      </c>
      <c r="I9" s="7" t="str">
        <f>IF(E9&gt;0,MIN(E9*H9,G9)," ")</f>
        <v xml:space="preserve"> </v>
      </c>
      <c r="J9" s="7" t="str">
        <f>IF(E9&gt;0,F9+I9," ")</f>
        <v xml:space="preserve"> </v>
      </c>
      <c r="K9" s="7" t="str">
        <f>IF(E9&gt;0,E9-J9," ")</f>
        <v xml:space="preserve"> </v>
      </c>
      <c r="L9" s="7"/>
      <c r="M9" s="13"/>
      <c r="N9" s="7"/>
      <c r="O9" s="11"/>
      <c r="P9" s="124"/>
      <c r="Q9" s="11"/>
      <c r="R9" s="11"/>
      <c r="S9" s="11"/>
      <c r="T9" s="11"/>
      <c r="U9" s="41"/>
      <c r="V9" s="43"/>
      <c r="W9" s="7" t="str">
        <f>IF(V9&gt;0,E9," ")</f>
        <v xml:space="preserve"> </v>
      </c>
      <c r="X9" s="7" t="str">
        <f>IF(V9&gt;0,J9," ")</f>
        <v xml:space="preserve"> </v>
      </c>
      <c r="Y9" s="11"/>
      <c r="Z9" s="11"/>
      <c r="AA9" s="21"/>
    </row>
    <row r="10" spans="1:27" x14ac:dyDescent="0.2">
      <c r="A10" s="115"/>
      <c r="B10" s="41"/>
      <c r="C10" s="74"/>
      <c r="D10" s="42"/>
      <c r="E10" s="43"/>
      <c r="F10" s="43"/>
      <c r="G10" s="7" t="str">
        <f>IF(E10&gt;0,E10-F10," ")</f>
        <v xml:space="preserve"> </v>
      </c>
      <c r="H10" s="13">
        <f>H$7</f>
        <v>0</v>
      </c>
      <c r="I10" s="7" t="str">
        <f>IF(E10&gt;0,MIN(E10*H10,G10)," ")</f>
        <v xml:space="preserve"> </v>
      </c>
      <c r="J10" s="7" t="str">
        <f>IF(E10&gt;0,F10+I10," ")</f>
        <v xml:space="preserve"> </v>
      </c>
      <c r="K10" s="7" t="str">
        <f>IF(E10&gt;0,E10-J10," ")</f>
        <v xml:space="preserve"> </v>
      </c>
      <c r="L10" s="7"/>
      <c r="M10" s="13"/>
      <c r="N10" s="7"/>
      <c r="O10" s="11"/>
      <c r="P10" s="124"/>
      <c r="Q10" s="11"/>
      <c r="R10" s="11"/>
      <c r="S10" s="11"/>
      <c r="T10" s="11"/>
      <c r="U10" s="41"/>
      <c r="V10" s="43"/>
      <c r="W10" s="7" t="str">
        <f>IF(V10&gt;0,E10," ")</f>
        <v xml:space="preserve"> </v>
      </c>
      <c r="X10" s="7" t="str">
        <f>IF(V10&gt;0,J10," ")</f>
        <v xml:space="preserve"> </v>
      </c>
      <c r="Y10" s="11"/>
      <c r="Z10" s="11"/>
      <c r="AA10" s="21"/>
    </row>
    <row r="11" spans="1:27" x14ac:dyDescent="0.2">
      <c r="A11" s="115"/>
      <c r="B11" s="148" t="str">
        <f>IF((E11-F11)=([1]OpenAccounts!$G$13-[1]OpenAccounts!$M$13),"Existing Land &amp; Property","Check Opening Balance Sheet figures agree")</f>
        <v>Existing Land &amp; Property</v>
      </c>
      <c r="C11" s="149"/>
      <c r="D11" s="150"/>
      <c r="E11" s="40">
        <f>SUM(E8:E10)</f>
        <v>0</v>
      </c>
      <c r="F11" s="40">
        <f>SUM(F8:F10)</f>
        <v>0</v>
      </c>
      <c r="G11" s="16">
        <f>SUM(G8:G10)</f>
        <v>0</v>
      </c>
      <c r="H11" s="13"/>
      <c r="I11" s="16">
        <f>SUM(I8:I10)</f>
        <v>0</v>
      </c>
      <c r="J11" s="16">
        <f>SUM(J8:J10)</f>
        <v>0</v>
      </c>
      <c r="K11" s="16">
        <f>SUM(K8:K10)</f>
        <v>0</v>
      </c>
      <c r="L11" s="7"/>
      <c r="M11" s="13"/>
      <c r="N11" s="7"/>
      <c r="O11" s="16">
        <f>SUM(O8:O10)</f>
        <v>0</v>
      </c>
      <c r="P11" s="31"/>
      <c r="Q11" s="16">
        <f>SUM(Q8:Q10)</f>
        <v>0</v>
      </c>
      <c r="R11" s="16">
        <f>SUM(R8:R10)</f>
        <v>0</v>
      </c>
      <c r="S11" s="16">
        <f>SUM(S8:S10)</f>
        <v>0</v>
      </c>
      <c r="T11" s="11"/>
      <c r="U11" s="12"/>
      <c r="V11" s="40">
        <f>SUM(V8:V10)</f>
        <v>0</v>
      </c>
      <c r="W11" s="16">
        <f>SUM(W8:W10)</f>
        <v>0</v>
      </c>
      <c r="X11" s="16">
        <f>SUM(X8:X10)</f>
        <v>0</v>
      </c>
      <c r="Y11" s="16">
        <f>SUM(Y8:Y10)</f>
        <v>0</v>
      </c>
      <c r="Z11" s="16">
        <f>SUM(Z8:Z10)</f>
        <v>0</v>
      </c>
      <c r="AA11" s="21"/>
    </row>
    <row r="12" spans="1:27" ht="6" customHeight="1" x14ac:dyDescent="0.2">
      <c r="A12" s="115"/>
      <c r="B12" s="36"/>
      <c r="C12" s="75"/>
      <c r="D12" s="37"/>
      <c r="E12" s="7"/>
      <c r="F12" s="7"/>
      <c r="G12" s="7"/>
      <c r="H12" s="13"/>
      <c r="I12" s="7"/>
      <c r="J12" s="7"/>
      <c r="K12" s="7"/>
      <c r="L12" s="7"/>
      <c r="M12" s="13"/>
      <c r="N12" s="7"/>
      <c r="O12" s="7"/>
      <c r="P12" s="31"/>
      <c r="Q12" s="7"/>
      <c r="R12" s="7"/>
      <c r="S12" s="7"/>
      <c r="T12" s="11"/>
      <c r="U12" s="12"/>
      <c r="V12" s="7"/>
      <c r="W12" s="7"/>
      <c r="X12" s="7"/>
      <c r="Y12" s="7"/>
      <c r="Z12" s="7"/>
      <c r="AA12" s="21"/>
    </row>
    <row r="13" spans="1:27" x14ac:dyDescent="0.2">
      <c r="A13" s="115"/>
      <c r="B13" s="147" t="s">
        <v>8</v>
      </c>
      <c r="C13" s="147"/>
      <c r="D13" s="31"/>
      <c r="E13" s="7"/>
      <c r="F13" s="7"/>
      <c r="G13" s="7"/>
      <c r="H13" s="28">
        <v>0.1</v>
      </c>
      <c r="I13" s="7"/>
      <c r="J13" s="7"/>
      <c r="K13" s="7"/>
      <c r="L13" s="7"/>
      <c r="M13" s="13"/>
      <c r="N13" s="7"/>
      <c r="O13" s="11"/>
      <c r="P13" s="124"/>
      <c r="Q13" s="11"/>
      <c r="R13" s="11"/>
      <c r="S13" s="11"/>
      <c r="T13" s="11"/>
      <c r="U13" s="12"/>
      <c r="V13" s="7"/>
      <c r="W13" s="7"/>
      <c r="X13" s="7"/>
      <c r="Y13" s="11"/>
      <c r="Z13" s="11"/>
      <c r="AA13" s="21"/>
    </row>
    <row r="14" spans="1:27" x14ac:dyDescent="0.2">
      <c r="A14" s="115"/>
      <c r="B14" s="41"/>
      <c r="C14" s="74"/>
      <c r="D14" s="42"/>
      <c r="E14" s="43"/>
      <c r="F14" s="43"/>
      <c r="G14" s="7" t="str">
        <f t="shared" ref="G14:G21" si="0">IF(E14&gt;0,E14-F14," ")</f>
        <v xml:space="preserve"> </v>
      </c>
      <c r="H14" s="13">
        <f t="shared" ref="H14:H21" si="1">H$13</f>
        <v>0.1</v>
      </c>
      <c r="I14" s="7" t="str">
        <f t="shared" ref="I14:I21" si="2">IF(E14&gt;0,MIN(E14*H14,G14)," ")</f>
        <v xml:space="preserve"> </v>
      </c>
      <c r="J14" s="7" t="str">
        <f t="shared" ref="J14:J21" si="3">IF(E14&gt;0,F14+I14," ")</f>
        <v xml:space="preserve"> </v>
      </c>
      <c r="K14" s="7" t="str">
        <f t="shared" ref="K14:K21" si="4">IF(E14&gt;0,E14-J14," ")</f>
        <v xml:space="preserve"> </v>
      </c>
      <c r="L14" s="7"/>
      <c r="M14" s="13"/>
      <c r="N14" s="7"/>
      <c r="O14" s="44"/>
      <c r="P14" s="124"/>
      <c r="Q14" s="11"/>
      <c r="R14" s="11" t="str">
        <f>IF(O14&gt;0,O14*R$4/100," ")</f>
        <v xml:space="preserve"> </v>
      </c>
      <c r="S14" s="11" t="str">
        <f t="shared" ref="S14:S21" si="5">IF(O14&gt;0,O14-R14," ")</f>
        <v xml:space="preserve"> </v>
      </c>
      <c r="T14" s="11"/>
      <c r="U14" s="41"/>
      <c r="V14" s="43"/>
      <c r="W14" s="7" t="str">
        <f t="shared" ref="W14:W21" si="6">IF(V14&gt;0,E14," ")</f>
        <v xml:space="preserve"> </v>
      </c>
      <c r="X14" s="7" t="str">
        <f t="shared" ref="X14:X21" si="7">IF(V14&gt;0,J14," ")</f>
        <v xml:space="preserve"> </v>
      </c>
      <c r="Y14" s="11" t="str">
        <f t="shared" ref="Y14:Y21" si="8">IF((U14+V14)&gt;0,IF(V14&lt;S14,S14-V14," ")," ")</f>
        <v xml:space="preserve"> </v>
      </c>
      <c r="Z14" s="11" t="str">
        <f t="shared" ref="Z14:Z21" si="9">IF((U14+V14)&gt;0,IF(V14&gt;S14,V14-S14," ")," ")</f>
        <v xml:space="preserve"> </v>
      </c>
      <c r="AA14" s="21"/>
    </row>
    <row r="15" spans="1:27" x14ac:dyDescent="0.2">
      <c r="A15" s="115"/>
      <c r="B15" s="41"/>
      <c r="C15" s="74"/>
      <c r="D15" s="42"/>
      <c r="E15" s="43"/>
      <c r="F15" s="43"/>
      <c r="G15" s="7" t="str">
        <f t="shared" si="0"/>
        <v xml:space="preserve"> </v>
      </c>
      <c r="H15" s="13">
        <f t="shared" si="1"/>
        <v>0.1</v>
      </c>
      <c r="I15" s="7" t="str">
        <f t="shared" si="2"/>
        <v xml:space="preserve"> </v>
      </c>
      <c r="J15" s="7" t="str">
        <f t="shared" si="3"/>
        <v xml:space="preserve"> </v>
      </c>
      <c r="K15" s="7" t="str">
        <f t="shared" si="4"/>
        <v xml:space="preserve"> </v>
      </c>
      <c r="L15" s="7"/>
      <c r="M15" s="13"/>
      <c r="N15" s="7"/>
      <c r="O15" s="44"/>
      <c r="P15" s="124"/>
      <c r="Q15" s="11"/>
      <c r="R15" s="11" t="str">
        <f t="shared" ref="R15:R21" si="10">IF(O15&gt;0,O15*R$4/100," ")</f>
        <v xml:space="preserve"> </v>
      </c>
      <c r="S15" s="11" t="str">
        <f t="shared" si="5"/>
        <v xml:space="preserve"> </v>
      </c>
      <c r="T15" s="11"/>
      <c r="U15" s="41"/>
      <c r="V15" s="43"/>
      <c r="W15" s="7" t="str">
        <f t="shared" si="6"/>
        <v xml:space="preserve"> </v>
      </c>
      <c r="X15" s="7" t="str">
        <f t="shared" si="7"/>
        <v xml:space="preserve"> </v>
      </c>
      <c r="Y15" s="11" t="str">
        <f t="shared" si="8"/>
        <v xml:space="preserve"> </v>
      </c>
      <c r="Z15" s="11" t="str">
        <f t="shared" si="9"/>
        <v xml:space="preserve"> </v>
      </c>
      <c r="AA15" s="21"/>
    </row>
    <row r="16" spans="1:27" x14ac:dyDescent="0.2">
      <c r="A16" s="115"/>
      <c r="B16" s="41"/>
      <c r="C16" s="74"/>
      <c r="D16" s="42"/>
      <c r="E16" s="43"/>
      <c r="F16" s="43"/>
      <c r="G16" s="7" t="str">
        <f t="shared" si="0"/>
        <v xml:space="preserve"> </v>
      </c>
      <c r="H16" s="13">
        <f t="shared" si="1"/>
        <v>0.1</v>
      </c>
      <c r="I16" s="7" t="str">
        <f t="shared" si="2"/>
        <v xml:space="preserve"> </v>
      </c>
      <c r="J16" s="7" t="str">
        <f t="shared" si="3"/>
        <v xml:space="preserve"> </v>
      </c>
      <c r="K16" s="7" t="str">
        <f t="shared" si="4"/>
        <v xml:space="preserve"> </v>
      </c>
      <c r="L16" s="7"/>
      <c r="M16" s="13"/>
      <c r="N16" s="7"/>
      <c r="O16" s="44"/>
      <c r="P16" s="124"/>
      <c r="Q16" s="11"/>
      <c r="R16" s="11" t="str">
        <f t="shared" si="10"/>
        <v xml:space="preserve"> </v>
      </c>
      <c r="S16" s="11" t="str">
        <f t="shared" si="5"/>
        <v xml:space="preserve"> </v>
      </c>
      <c r="T16" s="11"/>
      <c r="U16" s="41"/>
      <c r="V16" s="43"/>
      <c r="W16" s="7" t="str">
        <f t="shared" si="6"/>
        <v xml:space="preserve"> </v>
      </c>
      <c r="X16" s="7" t="str">
        <f t="shared" si="7"/>
        <v xml:space="preserve"> </v>
      </c>
      <c r="Y16" s="11" t="str">
        <f t="shared" si="8"/>
        <v xml:space="preserve"> </v>
      </c>
      <c r="Z16" s="11" t="str">
        <f t="shared" si="9"/>
        <v xml:space="preserve"> </v>
      </c>
      <c r="AA16" s="21"/>
    </row>
    <row r="17" spans="1:27" x14ac:dyDescent="0.2">
      <c r="A17" s="115"/>
      <c r="B17" s="41"/>
      <c r="C17" s="74"/>
      <c r="D17" s="42"/>
      <c r="E17" s="43"/>
      <c r="F17" s="43"/>
      <c r="G17" s="7" t="str">
        <f t="shared" si="0"/>
        <v xml:space="preserve"> </v>
      </c>
      <c r="H17" s="13">
        <f t="shared" si="1"/>
        <v>0.1</v>
      </c>
      <c r="I17" s="7" t="str">
        <f t="shared" si="2"/>
        <v xml:space="preserve"> </v>
      </c>
      <c r="J17" s="7" t="str">
        <f t="shared" si="3"/>
        <v xml:space="preserve"> </v>
      </c>
      <c r="K17" s="7" t="str">
        <f t="shared" si="4"/>
        <v xml:space="preserve"> </v>
      </c>
      <c r="L17" s="7"/>
      <c r="M17" s="13"/>
      <c r="N17" s="7"/>
      <c r="O17" s="44"/>
      <c r="P17" s="124"/>
      <c r="Q17" s="11"/>
      <c r="R17" s="11" t="str">
        <f t="shared" si="10"/>
        <v xml:space="preserve"> </v>
      </c>
      <c r="S17" s="11" t="str">
        <f t="shared" si="5"/>
        <v xml:space="preserve"> </v>
      </c>
      <c r="T17" s="11"/>
      <c r="U17" s="41"/>
      <c r="V17" s="43"/>
      <c r="W17" s="7" t="str">
        <f t="shared" si="6"/>
        <v xml:space="preserve"> </v>
      </c>
      <c r="X17" s="7" t="str">
        <f t="shared" si="7"/>
        <v xml:space="preserve"> </v>
      </c>
      <c r="Y17" s="11" t="str">
        <f t="shared" si="8"/>
        <v xml:space="preserve"> </v>
      </c>
      <c r="Z17" s="11" t="str">
        <f t="shared" si="9"/>
        <v xml:space="preserve"> </v>
      </c>
      <c r="AA17" s="21"/>
    </row>
    <row r="18" spans="1:27" x14ac:dyDescent="0.2">
      <c r="A18" s="115"/>
      <c r="B18" s="41"/>
      <c r="C18" s="74"/>
      <c r="D18" s="42"/>
      <c r="E18" s="43"/>
      <c r="F18" s="43"/>
      <c r="G18" s="7" t="str">
        <f t="shared" si="0"/>
        <v xml:space="preserve"> </v>
      </c>
      <c r="H18" s="13">
        <f t="shared" si="1"/>
        <v>0.1</v>
      </c>
      <c r="I18" s="7" t="str">
        <f t="shared" si="2"/>
        <v xml:space="preserve"> </v>
      </c>
      <c r="J18" s="7" t="str">
        <f t="shared" si="3"/>
        <v xml:space="preserve"> </v>
      </c>
      <c r="K18" s="7" t="str">
        <f t="shared" si="4"/>
        <v xml:space="preserve"> </v>
      </c>
      <c r="L18" s="7"/>
      <c r="M18" s="13"/>
      <c r="N18" s="7"/>
      <c r="O18" s="44"/>
      <c r="P18" s="124"/>
      <c r="Q18" s="11"/>
      <c r="R18" s="11" t="str">
        <f t="shared" si="10"/>
        <v xml:space="preserve"> </v>
      </c>
      <c r="S18" s="11" t="str">
        <f t="shared" si="5"/>
        <v xml:space="preserve"> </v>
      </c>
      <c r="T18" s="11"/>
      <c r="U18" s="41"/>
      <c r="V18" s="43"/>
      <c r="W18" s="7" t="str">
        <f t="shared" si="6"/>
        <v xml:space="preserve"> </v>
      </c>
      <c r="X18" s="7" t="str">
        <f t="shared" si="7"/>
        <v xml:space="preserve"> </v>
      </c>
      <c r="Y18" s="11" t="str">
        <f t="shared" si="8"/>
        <v xml:space="preserve"> </v>
      </c>
      <c r="Z18" s="11" t="str">
        <f t="shared" si="9"/>
        <v xml:space="preserve"> </v>
      </c>
      <c r="AA18" s="21"/>
    </row>
    <row r="19" spans="1:27" x14ac:dyDescent="0.2">
      <c r="A19" s="115"/>
      <c r="B19" s="41"/>
      <c r="C19" s="74"/>
      <c r="D19" s="42"/>
      <c r="E19" s="43"/>
      <c r="F19" s="43"/>
      <c r="G19" s="7" t="str">
        <f t="shared" si="0"/>
        <v xml:space="preserve"> </v>
      </c>
      <c r="H19" s="13">
        <f t="shared" si="1"/>
        <v>0.1</v>
      </c>
      <c r="I19" s="7" t="str">
        <f t="shared" si="2"/>
        <v xml:space="preserve"> </v>
      </c>
      <c r="J19" s="7" t="str">
        <f t="shared" si="3"/>
        <v xml:space="preserve"> </v>
      </c>
      <c r="K19" s="7" t="str">
        <f t="shared" si="4"/>
        <v xml:space="preserve"> </v>
      </c>
      <c r="L19" s="7"/>
      <c r="M19" s="13"/>
      <c r="N19" s="7"/>
      <c r="O19" s="44"/>
      <c r="P19" s="124"/>
      <c r="Q19" s="11"/>
      <c r="R19" s="11" t="str">
        <f t="shared" si="10"/>
        <v xml:space="preserve"> </v>
      </c>
      <c r="S19" s="11" t="str">
        <f t="shared" si="5"/>
        <v xml:space="preserve"> </v>
      </c>
      <c r="T19" s="11"/>
      <c r="U19" s="41"/>
      <c r="V19" s="43"/>
      <c r="W19" s="7" t="str">
        <f t="shared" si="6"/>
        <v xml:space="preserve"> </v>
      </c>
      <c r="X19" s="7" t="str">
        <f t="shared" si="7"/>
        <v xml:space="preserve"> </v>
      </c>
      <c r="Y19" s="11" t="str">
        <f t="shared" si="8"/>
        <v xml:space="preserve"> </v>
      </c>
      <c r="Z19" s="11" t="str">
        <f t="shared" si="9"/>
        <v xml:space="preserve"> </v>
      </c>
      <c r="AA19" s="21"/>
    </row>
    <row r="20" spans="1:27" x14ac:dyDescent="0.2">
      <c r="A20" s="115"/>
      <c r="B20" s="41"/>
      <c r="C20" s="74"/>
      <c r="D20" s="42"/>
      <c r="E20" s="43"/>
      <c r="F20" s="43"/>
      <c r="G20" s="7" t="str">
        <f t="shared" si="0"/>
        <v xml:space="preserve"> </v>
      </c>
      <c r="H20" s="13">
        <f t="shared" si="1"/>
        <v>0.1</v>
      </c>
      <c r="I20" s="7" t="str">
        <f t="shared" si="2"/>
        <v xml:space="preserve"> </v>
      </c>
      <c r="J20" s="7" t="str">
        <f t="shared" si="3"/>
        <v xml:space="preserve"> </v>
      </c>
      <c r="K20" s="7" t="str">
        <f t="shared" si="4"/>
        <v xml:space="preserve"> </v>
      </c>
      <c r="L20" s="7"/>
      <c r="M20" s="13"/>
      <c r="N20" s="7"/>
      <c r="O20" s="44"/>
      <c r="P20" s="124"/>
      <c r="Q20" s="11"/>
      <c r="R20" s="11" t="str">
        <f t="shared" si="10"/>
        <v xml:space="preserve"> </v>
      </c>
      <c r="S20" s="11" t="str">
        <f t="shared" si="5"/>
        <v xml:space="preserve"> </v>
      </c>
      <c r="T20" s="11"/>
      <c r="U20" s="41"/>
      <c r="V20" s="43"/>
      <c r="W20" s="7" t="str">
        <f t="shared" si="6"/>
        <v xml:space="preserve"> </v>
      </c>
      <c r="X20" s="7" t="str">
        <f t="shared" si="7"/>
        <v xml:space="preserve"> </v>
      </c>
      <c r="Y20" s="11" t="str">
        <f t="shared" si="8"/>
        <v xml:space="preserve"> </v>
      </c>
      <c r="Z20" s="11" t="str">
        <f t="shared" si="9"/>
        <v xml:space="preserve"> </v>
      </c>
      <c r="AA20" s="21"/>
    </row>
    <row r="21" spans="1:27" x14ac:dyDescent="0.2">
      <c r="A21" s="115"/>
      <c r="B21" s="41"/>
      <c r="C21" s="74"/>
      <c r="D21" s="42"/>
      <c r="E21" s="43"/>
      <c r="F21" s="43"/>
      <c r="G21" s="7" t="str">
        <f t="shared" si="0"/>
        <v xml:space="preserve"> </v>
      </c>
      <c r="H21" s="13">
        <f t="shared" si="1"/>
        <v>0.1</v>
      </c>
      <c r="I21" s="7" t="str">
        <f t="shared" si="2"/>
        <v xml:space="preserve"> </v>
      </c>
      <c r="J21" s="7" t="str">
        <f t="shared" si="3"/>
        <v xml:space="preserve"> </v>
      </c>
      <c r="K21" s="7" t="str">
        <f t="shared" si="4"/>
        <v xml:space="preserve"> </v>
      </c>
      <c r="L21" s="7"/>
      <c r="M21" s="13"/>
      <c r="N21" s="7"/>
      <c r="O21" s="44"/>
      <c r="P21" s="124"/>
      <c r="Q21" s="11"/>
      <c r="R21" s="11" t="str">
        <f t="shared" si="10"/>
        <v xml:space="preserve"> </v>
      </c>
      <c r="S21" s="11" t="str">
        <f t="shared" si="5"/>
        <v xml:space="preserve"> </v>
      </c>
      <c r="T21" s="11"/>
      <c r="U21" s="41"/>
      <c r="V21" s="43"/>
      <c r="W21" s="7" t="str">
        <f t="shared" si="6"/>
        <v xml:space="preserve"> </v>
      </c>
      <c r="X21" s="7" t="str">
        <f t="shared" si="7"/>
        <v xml:space="preserve"> </v>
      </c>
      <c r="Y21" s="11" t="str">
        <f t="shared" si="8"/>
        <v xml:space="preserve"> </v>
      </c>
      <c r="Z21" s="11" t="str">
        <f t="shared" si="9"/>
        <v xml:space="preserve"> </v>
      </c>
      <c r="AA21" s="21"/>
    </row>
    <row r="22" spans="1:27" x14ac:dyDescent="0.2">
      <c r="A22" s="115"/>
      <c r="B22" s="148" t="str">
        <f>IF((E22-F22)=([1]OpenAccounts!$H$13-[1]OpenAccounts!$N$13),"Existing Plant &amp; Machinery", "Check Opening Balance Sheet figures agree")</f>
        <v>Existing Plant &amp; Machinery</v>
      </c>
      <c r="C22" s="149"/>
      <c r="D22" s="150"/>
      <c r="E22" s="40">
        <f>SUM(E14:E21)</f>
        <v>0</v>
      </c>
      <c r="F22" s="40">
        <f>SUM(F14:F21)</f>
        <v>0</v>
      </c>
      <c r="G22" s="16">
        <f>SUM(G14:G21)</f>
        <v>0</v>
      </c>
      <c r="H22" s="13"/>
      <c r="I22" s="16">
        <f>SUM(I14:I21)</f>
        <v>0</v>
      </c>
      <c r="J22" s="16">
        <f>SUM(J14:J21)</f>
        <v>0</v>
      </c>
      <c r="K22" s="16">
        <f>SUM(K14:K21)</f>
        <v>0</v>
      </c>
      <c r="L22" s="7"/>
      <c r="M22" s="13"/>
      <c r="N22" s="7"/>
      <c r="O22" s="16">
        <f>SUM(O14:O21)</f>
        <v>0</v>
      </c>
      <c r="P22" s="31"/>
      <c r="Q22" s="16">
        <f>SUM(Q14:Q21)</f>
        <v>0</v>
      </c>
      <c r="R22" s="16">
        <f>SUM(R14:R21)</f>
        <v>0</v>
      </c>
      <c r="S22" s="16">
        <f>SUM(S14:S21)</f>
        <v>0</v>
      </c>
      <c r="T22" s="11"/>
      <c r="U22" s="12"/>
      <c r="V22" s="40">
        <f>SUM(V14:V21)</f>
        <v>0</v>
      </c>
      <c r="W22" s="16">
        <f>SUM(W14:W21)</f>
        <v>0</v>
      </c>
      <c r="X22" s="16">
        <f>SUM(X14:X21)</f>
        <v>0</v>
      </c>
      <c r="Y22" s="16">
        <f>SUM(Y14:Y21)</f>
        <v>0</v>
      </c>
      <c r="Z22" s="16">
        <f>SUM(Z14:Z21)</f>
        <v>0</v>
      </c>
      <c r="AA22" s="21"/>
    </row>
    <row r="23" spans="1:27" ht="6" customHeight="1" x14ac:dyDescent="0.2">
      <c r="A23" s="115"/>
      <c r="B23" s="36"/>
      <c r="C23" s="75"/>
      <c r="D23" s="37"/>
      <c r="E23" s="7"/>
      <c r="F23" s="7"/>
      <c r="G23" s="7"/>
      <c r="H23" s="13"/>
      <c r="I23" s="7"/>
      <c r="J23" s="7"/>
      <c r="K23" s="7"/>
      <c r="L23" s="7"/>
      <c r="M23" s="13"/>
      <c r="N23" s="7"/>
      <c r="O23" s="7"/>
      <c r="P23" s="31"/>
      <c r="Q23" s="7"/>
      <c r="R23" s="7"/>
      <c r="S23" s="7"/>
      <c r="T23" s="11"/>
      <c r="U23" s="12"/>
      <c r="V23" s="7"/>
      <c r="W23" s="7"/>
      <c r="X23" s="7"/>
      <c r="Y23" s="7"/>
      <c r="Z23" s="7"/>
      <c r="AA23" s="21"/>
    </row>
    <row r="24" spans="1:27" x14ac:dyDescent="0.2">
      <c r="A24" s="115"/>
      <c r="B24" s="147" t="s">
        <v>55</v>
      </c>
      <c r="C24" s="147"/>
      <c r="D24" s="31"/>
      <c r="E24" s="7"/>
      <c r="F24" s="7"/>
      <c r="G24" s="7"/>
      <c r="H24" s="28">
        <v>0.2</v>
      </c>
      <c r="I24" s="7"/>
      <c r="J24" s="7"/>
      <c r="K24" s="7"/>
      <c r="L24" s="7"/>
      <c r="M24" s="13"/>
      <c r="N24" s="7"/>
      <c r="O24" s="11"/>
      <c r="P24" s="124"/>
      <c r="Q24" s="11"/>
      <c r="R24" s="11"/>
      <c r="S24" s="11"/>
      <c r="T24" s="11"/>
      <c r="U24" s="12"/>
      <c r="V24" s="7"/>
      <c r="W24" s="7"/>
      <c r="X24" s="7"/>
      <c r="Y24" s="11"/>
      <c r="Z24" s="11"/>
      <c r="AA24" s="21"/>
    </row>
    <row r="25" spans="1:27" x14ac:dyDescent="0.2">
      <c r="A25" s="115"/>
      <c r="B25" s="41"/>
      <c r="C25" s="74"/>
      <c r="D25" s="42"/>
      <c r="E25" s="43"/>
      <c r="F25" s="43"/>
      <c r="G25" s="7" t="str">
        <f>IF(E25&gt;0,E25-F25," ")</f>
        <v xml:space="preserve"> </v>
      </c>
      <c r="H25" s="13">
        <f>H$24</f>
        <v>0.2</v>
      </c>
      <c r="I25" s="7" t="str">
        <f>IF(E25&gt;0,MIN(E25*H25,G25)," ")</f>
        <v xml:space="preserve"> </v>
      </c>
      <c r="J25" s="7" t="str">
        <f>IF(E25&gt;0,F25+I25," ")</f>
        <v xml:space="preserve"> </v>
      </c>
      <c r="K25" s="7" t="str">
        <f>IF(E25&gt;0,E25-J25," ")</f>
        <v xml:space="preserve"> </v>
      </c>
      <c r="L25" s="7"/>
      <c r="M25" s="13"/>
      <c r="N25" s="7"/>
      <c r="O25" s="44"/>
      <c r="P25" s="124"/>
      <c r="Q25" s="11"/>
      <c r="R25" s="11" t="str">
        <f>IF(O25&gt;0,O25*R$4/100," ")</f>
        <v xml:space="preserve"> </v>
      </c>
      <c r="S25" s="11" t="str">
        <f>IF(O25&gt;0,O25-R25," ")</f>
        <v xml:space="preserve"> </v>
      </c>
      <c r="T25" s="11"/>
      <c r="U25" s="41"/>
      <c r="V25" s="43"/>
      <c r="W25" s="7" t="str">
        <f>IF(V25&gt;0,E25," ")</f>
        <v xml:space="preserve"> </v>
      </c>
      <c r="X25" s="7" t="str">
        <f>IF(V25&gt;0,J25," ")</f>
        <v xml:space="preserve"> </v>
      </c>
      <c r="Y25" s="11" t="str">
        <f>IF((U25+V25)&gt;0,IF(V25&lt;S25,S25-V25," ")," ")</f>
        <v xml:space="preserve"> </v>
      </c>
      <c r="Z25" s="11" t="str">
        <f>IF((U25+V25)&gt;0,IF(V25&gt;S25,V25-S25," ")," ")</f>
        <v xml:space="preserve"> </v>
      </c>
      <c r="AA25" s="21"/>
    </row>
    <row r="26" spans="1:27" x14ac:dyDescent="0.2">
      <c r="A26" s="115"/>
      <c r="B26" s="41"/>
      <c r="C26" s="74"/>
      <c r="D26" s="42"/>
      <c r="E26" s="43"/>
      <c r="F26" s="43"/>
      <c r="G26" s="7" t="str">
        <f>IF(E26&gt;0,E26-F26," ")</f>
        <v xml:space="preserve"> </v>
      </c>
      <c r="H26" s="13">
        <f>H$24</f>
        <v>0.2</v>
      </c>
      <c r="I26" s="7" t="str">
        <f>IF(E26&gt;0,MIN(E26*H26,G26)," ")</f>
        <v xml:space="preserve"> </v>
      </c>
      <c r="J26" s="7" t="str">
        <f>IF(E26&gt;0,F26+I26," ")</f>
        <v xml:space="preserve"> </v>
      </c>
      <c r="K26" s="7" t="str">
        <f>IF(E26&gt;0,E26-J26," ")</f>
        <v xml:space="preserve"> </v>
      </c>
      <c r="L26" s="7"/>
      <c r="M26" s="13"/>
      <c r="N26" s="7"/>
      <c r="O26" s="44"/>
      <c r="P26" s="124"/>
      <c r="Q26" s="11"/>
      <c r="R26" s="11" t="str">
        <f>IF(O26&gt;0,O26*R$4/100," ")</f>
        <v xml:space="preserve"> </v>
      </c>
      <c r="S26" s="11" t="str">
        <f>IF(O26&gt;0,O26-R26," ")</f>
        <v xml:space="preserve"> </v>
      </c>
      <c r="T26" s="11"/>
      <c r="U26" s="41"/>
      <c r="V26" s="43"/>
      <c r="W26" s="7" t="str">
        <f>IF(V26&gt;0,E26," ")</f>
        <v xml:space="preserve"> </v>
      </c>
      <c r="X26" s="7" t="str">
        <f>IF(V26&gt;0,J26," ")</f>
        <v xml:space="preserve"> </v>
      </c>
      <c r="Y26" s="11" t="str">
        <f>IF((U26+V26)&gt;0,IF(V26&lt;S26,S26-V26," ")," ")</f>
        <v xml:space="preserve"> </v>
      </c>
      <c r="Z26" s="11" t="str">
        <f>IF((U26+V26)&gt;0,IF(V26&gt;S26,V26-S26," ")," ")</f>
        <v xml:space="preserve"> </v>
      </c>
      <c r="AA26" s="21"/>
    </row>
    <row r="27" spans="1:27" x14ac:dyDescent="0.2">
      <c r="A27" s="115"/>
      <c r="B27" s="41"/>
      <c r="C27" s="74"/>
      <c r="D27" s="42"/>
      <c r="E27" s="43"/>
      <c r="F27" s="43"/>
      <c r="G27" s="7" t="str">
        <f>IF(E27&gt;0,E27-F27," ")</f>
        <v xml:space="preserve"> </v>
      </c>
      <c r="H27" s="13">
        <f>H$24</f>
        <v>0.2</v>
      </c>
      <c r="I27" s="7" t="str">
        <f>IF(E27&gt;0,MIN(E27*H27,G27)," ")</f>
        <v xml:space="preserve"> </v>
      </c>
      <c r="J27" s="7" t="str">
        <f>IF(E27&gt;0,F27+I27," ")</f>
        <v xml:space="preserve"> </v>
      </c>
      <c r="K27" s="7" t="str">
        <f>IF(E27&gt;0,E27-J27," ")</f>
        <v xml:space="preserve"> </v>
      </c>
      <c r="L27" s="7"/>
      <c r="M27" s="13"/>
      <c r="N27" s="7"/>
      <c r="O27" s="44"/>
      <c r="P27" s="124"/>
      <c r="Q27" s="11"/>
      <c r="R27" s="11" t="str">
        <f>IF(O27&gt;0,O27*R$4/100," ")</f>
        <v xml:space="preserve"> </v>
      </c>
      <c r="S27" s="11" t="str">
        <f>IF(O27&gt;0,O27-R27," ")</f>
        <v xml:space="preserve"> </v>
      </c>
      <c r="T27" s="11"/>
      <c r="U27" s="41"/>
      <c r="V27" s="43"/>
      <c r="W27" s="7" t="str">
        <f>IF(V27&gt;0,E27," ")</f>
        <v xml:space="preserve"> </v>
      </c>
      <c r="X27" s="7" t="str">
        <f>IF(V27&gt;0,J27," ")</f>
        <v xml:space="preserve"> </v>
      </c>
      <c r="Y27" s="11" t="str">
        <f>IF((U27+V27)&gt;0,IF(V27&lt;S27,S27-V27," ")," ")</f>
        <v xml:space="preserve"> </v>
      </c>
      <c r="Z27" s="11" t="str">
        <f>IF((U27+V27)&gt;0,IF(V27&gt;S27,V27-S27," ")," ")</f>
        <v xml:space="preserve"> </v>
      </c>
      <c r="AA27" s="21"/>
    </row>
    <row r="28" spans="1:27" x14ac:dyDescent="0.2">
      <c r="A28" s="115"/>
      <c r="B28" s="41"/>
      <c r="C28" s="74"/>
      <c r="D28" s="42"/>
      <c r="E28" s="43"/>
      <c r="F28" s="43"/>
      <c r="G28" s="7" t="str">
        <f>IF(E28&gt;0,E28-F28," ")</f>
        <v xml:space="preserve"> </v>
      </c>
      <c r="H28" s="13">
        <f>H$24</f>
        <v>0.2</v>
      </c>
      <c r="I28" s="7" t="str">
        <f>IF(E28&gt;0,MIN(E28*H28,G28)," ")</f>
        <v xml:space="preserve"> </v>
      </c>
      <c r="J28" s="7" t="str">
        <f>IF(E28&gt;0,F28+I28," ")</f>
        <v xml:space="preserve"> </v>
      </c>
      <c r="K28" s="7" t="str">
        <f>IF(E28&gt;0,E28-J28," ")</f>
        <v xml:space="preserve"> </v>
      </c>
      <c r="L28" s="7"/>
      <c r="M28" s="13"/>
      <c r="N28" s="7"/>
      <c r="O28" s="44"/>
      <c r="P28" s="124"/>
      <c r="Q28" s="11"/>
      <c r="R28" s="11" t="str">
        <f>IF(O28&gt;0,O28*R$4/100," ")</f>
        <v xml:space="preserve"> </v>
      </c>
      <c r="S28" s="11" t="str">
        <f>IF(O28&gt;0,O28-R28," ")</f>
        <v xml:space="preserve"> </v>
      </c>
      <c r="T28" s="11"/>
      <c r="U28" s="41"/>
      <c r="V28" s="43"/>
      <c r="W28" s="7" t="str">
        <f>IF(V28&gt;0,E28," ")</f>
        <v xml:space="preserve"> </v>
      </c>
      <c r="X28" s="7" t="str">
        <f>IF(V28&gt;0,J28," ")</f>
        <v xml:space="preserve"> </v>
      </c>
      <c r="Y28" s="11" t="str">
        <f>IF((U28+V28)&gt;0,IF(V28&lt;S28,S28-V28," ")," ")</f>
        <v xml:space="preserve"> </v>
      </c>
      <c r="Z28" s="11" t="str">
        <f>IF((U28+V28)&gt;0,IF(V28&gt;S28,V28-S28," ")," ")</f>
        <v xml:space="preserve"> </v>
      </c>
      <c r="AA28" s="21"/>
    </row>
    <row r="29" spans="1:27" x14ac:dyDescent="0.2">
      <c r="A29" s="115"/>
      <c r="B29" s="41"/>
      <c r="C29" s="74"/>
      <c r="D29" s="42"/>
      <c r="E29" s="43"/>
      <c r="F29" s="43"/>
      <c r="G29" s="7" t="str">
        <f>IF(E29&gt;0,E29-F29," ")</f>
        <v xml:space="preserve"> </v>
      </c>
      <c r="H29" s="13">
        <f>H$24</f>
        <v>0.2</v>
      </c>
      <c r="I29" s="7" t="str">
        <f>IF(E29&gt;0,MIN(E29*H29,G29)," ")</f>
        <v xml:space="preserve"> </v>
      </c>
      <c r="J29" s="7" t="str">
        <f>IF(E29&gt;0,F29+I29," ")</f>
        <v xml:space="preserve"> </v>
      </c>
      <c r="K29" s="7" t="str">
        <f>IF(E29&gt;0,E29-J29," ")</f>
        <v xml:space="preserve"> </v>
      </c>
      <c r="L29" s="7"/>
      <c r="M29" s="13"/>
      <c r="N29" s="7"/>
      <c r="O29" s="44"/>
      <c r="P29" s="124"/>
      <c r="Q29" s="11"/>
      <c r="R29" s="11" t="str">
        <f>IF(O29&gt;0,O29*R$4/100," ")</f>
        <v xml:space="preserve"> </v>
      </c>
      <c r="S29" s="11" t="str">
        <f>IF(O29&gt;0,O29-R29," ")</f>
        <v xml:space="preserve"> </v>
      </c>
      <c r="T29" s="11"/>
      <c r="U29" s="41"/>
      <c r="V29" s="43"/>
      <c r="W29" s="7" t="str">
        <f>IF(V29&gt;0,E29," ")</f>
        <v xml:space="preserve"> </v>
      </c>
      <c r="X29" s="7" t="str">
        <f>IF(V29&gt;0,J29," ")</f>
        <v xml:space="preserve"> </v>
      </c>
      <c r="Y29" s="11" t="str">
        <f>IF((U29+V29)&gt;0,IF(V29&lt;S29,S29-V29," ")," ")</f>
        <v xml:space="preserve"> </v>
      </c>
      <c r="Z29" s="11" t="str">
        <f>IF((U29+V29)&gt;0,IF(V29&gt;S29,V29-S29," ")," ")</f>
        <v xml:space="preserve"> </v>
      </c>
      <c r="AA29" s="21"/>
    </row>
    <row r="30" spans="1:27" x14ac:dyDescent="0.2">
      <c r="A30" s="115"/>
      <c r="B30" s="148" t="str">
        <f>IF((E30-F30)=([1]OpenAccounts!$I$13-[1]OpenAccounts!$O$13),"Existing Fixtures &amp; Fittings","Check Opening Balance Sheet figures agree")</f>
        <v>Existing Fixtures &amp; Fittings</v>
      </c>
      <c r="C30" s="149"/>
      <c r="D30" s="150"/>
      <c r="E30" s="40">
        <f>SUM(E25:E29)</f>
        <v>0</v>
      </c>
      <c r="F30" s="40">
        <f>SUM(F25:F29)</f>
        <v>0</v>
      </c>
      <c r="G30" s="16">
        <f>SUM(G25:G29)</f>
        <v>0</v>
      </c>
      <c r="H30" s="13"/>
      <c r="I30" s="16">
        <f>SUM(I25:I29)</f>
        <v>0</v>
      </c>
      <c r="J30" s="16">
        <f>SUM(J25:J29)</f>
        <v>0</v>
      </c>
      <c r="K30" s="16">
        <f>SUM(K25:K29)</f>
        <v>0</v>
      </c>
      <c r="L30" s="7"/>
      <c r="M30" s="13"/>
      <c r="N30" s="7"/>
      <c r="O30" s="16">
        <f>SUM(O25:O29)</f>
        <v>0</v>
      </c>
      <c r="P30" s="31"/>
      <c r="Q30" s="16">
        <f>SUM(Q25:Q29)</f>
        <v>0</v>
      </c>
      <c r="R30" s="16">
        <f>SUM(R25:R29)</f>
        <v>0</v>
      </c>
      <c r="S30" s="16">
        <f>SUM(S25:S29)</f>
        <v>0</v>
      </c>
      <c r="T30" s="11"/>
      <c r="U30" s="12"/>
      <c r="V30" s="40">
        <f>SUM(V25:V29)</f>
        <v>0</v>
      </c>
      <c r="W30" s="16">
        <f>SUM(W25:W29)</f>
        <v>0</v>
      </c>
      <c r="X30" s="16">
        <f>SUM(X25:X29)</f>
        <v>0</v>
      </c>
      <c r="Y30" s="16">
        <f>SUM(Y25:Y29)</f>
        <v>0</v>
      </c>
      <c r="Z30" s="16">
        <f>SUM(Z25:Z29)</f>
        <v>0</v>
      </c>
      <c r="AA30" s="21"/>
    </row>
    <row r="31" spans="1:27" ht="6" customHeight="1" x14ac:dyDescent="0.2">
      <c r="A31" s="115"/>
      <c r="B31" s="36"/>
      <c r="C31" s="75"/>
      <c r="D31" s="37"/>
      <c r="E31" s="7"/>
      <c r="F31" s="7"/>
      <c r="G31" s="7"/>
      <c r="H31" s="13"/>
      <c r="I31" s="7"/>
      <c r="J31" s="7"/>
      <c r="K31" s="7"/>
      <c r="L31" s="7"/>
      <c r="M31" s="13"/>
      <c r="N31" s="7"/>
      <c r="O31" s="7"/>
      <c r="P31" s="31"/>
      <c r="Q31" s="7"/>
      <c r="R31" s="7"/>
      <c r="S31" s="7"/>
      <c r="T31" s="11"/>
      <c r="U31" s="12"/>
      <c r="V31" s="7"/>
      <c r="W31" s="7"/>
      <c r="X31" s="7"/>
      <c r="Y31" s="7"/>
      <c r="Z31" s="7"/>
      <c r="AA31" s="21"/>
    </row>
    <row r="32" spans="1:27" x14ac:dyDescent="0.2">
      <c r="A32" s="115"/>
      <c r="B32" s="147" t="s">
        <v>6</v>
      </c>
      <c r="C32" s="147"/>
      <c r="D32" s="32"/>
      <c r="E32" s="7"/>
      <c r="F32" s="7"/>
      <c r="G32" s="7"/>
      <c r="H32" s="28">
        <v>0.33</v>
      </c>
      <c r="I32" s="7"/>
      <c r="J32" s="7"/>
      <c r="K32" s="7"/>
      <c r="L32" s="7"/>
      <c r="M32" s="13"/>
      <c r="N32" s="7"/>
      <c r="O32" s="11"/>
      <c r="P32" s="124"/>
      <c r="Q32" s="11"/>
      <c r="R32" s="11"/>
      <c r="S32" s="11"/>
      <c r="T32" s="11"/>
      <c r="U32" s="12"/>
      <c r="V32" s="7"/>
      <c r="W32" s="7"/>
      <c r="X32" s="7"/>
      <c r="Y32" s="11"/>
      <c r="Z32" s="11"/>
      <c r="AA32" s="21"/>
    </row>
    <row r="33" spans="1:27" x14ac:dyDescent="0.2">
      <c r="A33" s="115"/>
      <c r="B33" s="41"/>
      <c r="C33" s="74"/>
      <c r="D33" s="42"/>
      <c r="E33" s="43"/>
      <c r="F33" s="43"/>
      <c r="G33" s="7" t="str">
        <f t="shared" ref="G33:G40" si="11">IF(E33&gt;0,E33-F33," ")</f>
        <v xml:space="preserve"> </v>
      </c>
      <c r="H33" s="13">
        <f t="shared" ref="H33:H40" si="12">H$32</f>
        <v>0.33</v>
      </c>
      <c r="I33" s="7" t="str">
        <f t="shared" ref="I33:I40" si="13">IF(E33&gt;0,MIN(E33*H33,G33)," ")</f>
        <v xml:space="preserve"> </v>
      </c>
      <c r="J33" s="7" t="str">
        <f t="shared" ref="J33:J40" si="14">IF(E33&gt;0,F33+I33," ")</f>
        <v xml:space="preserve"> </v>
      </c>
      <c r="K33" s="7" t="str">
        <f t="shared" ref="K33:K40" si="15">IF(E33&gt;0,E33-J33," ")</f>
        <v xml:space="preserve"> </v>
      </c>
      <c r="L33" s="7"/>
      <c r="M33" s="13"/>
      <c r="N33" s="7"/>
      <c r="O33" s="44"/>
      <c r="P33" s="124"/>
      <c r="Q33" s="11"/>
      <c r="R33" s="11" t="str">
        <f t="shared" ref="R33:R40" si="16">IF(O33&gt;0,O33*R$4/100," ")</f>
        <v xml:space="preserve"> </v>
      </c>
      <c r="S33" s="11" t="str">
        <f t="shared" ref="S33:S40" si="17">IF(O33&gt;0,O33-R33," ")</f>
        <v xml:space="preserve"> </v>
      </c>
      <c r="T33" s="11"/>
      <c r="U33" s="41"/>
      <c r="V33" s="43"/>
      <c r="W33" s="7" t="str">
        <f t="shared" ref="W33:W40" si="18">IF(V33&gt;0,E33," ")</f>
        <v xml:space="preserve"> </v>
      </c>
      <c r="X33" s="7" t="str">
        <f t="shared" ref="X33:X40" si="19">IF(V33&gt;0,J33," ")</f>
        <v xml:space="preserve"> </v>
      </c>
      <c r="Y33" s="11" t="str">
        <f t="shared" ref="Y33:Y40" si="20">IF((U33+V33)&gt;0,IF(V33&lt;S33,S33-V33," ")," ")</f>
        <v xml:space="preserve"> </v>
      </c>
      <c r="Z33" s="11" t="str">
        <f t="shared" ref="Z33:Z40" si="21">IF((U33+V33)&gt;0,IF(V33&gt;S33,V33-S33," ")," ")</f>
        <v xml:space="preserve"> </v>
      </c>
      <c r="AA33" s="21"/>
    </row>
    <row r="34" spans="1:27" x14ac:dyDescent="0.2">
      <c r="A34" s="115"/>
      <c r="B34" s="41"/>
      <c r="C34" s="74"/>
      <c r="D34" s="42"/>
      <c r="E34" s="43"/>
      <c r="F34" s="43"/>
      <c r="G34" s="7" t="str">
        <f t="shared" si="11"/>
        <v xml:space="preserve"> </v>
      </c>
      <c r="H34" s="13">
        <f t="shared" si="12"/>
        <v>0.33</v>
      </c>
      <c r="I34" s="7" t="str">
        <f t="shared" si="13"/>
        <v xml:space="preserve"> </v>
      </c>
      <c r="J34" s="7" t="str">
        <f t="shared" si="14"/>
        <v xml:space="preserve"> </v>
      </c>
      <c r="K34" s="7" t="str">
        <f t="shared" si="15"/>
        <v xml:space="preserve"> </v>
      </c>
      <c r="L34" s="7"/>
      <c r="M34" s="13"/>
      <c r="N34" s="7"/>
      <c r="O34" s="44"/>
      <c r="P34" s="124"/>
      <c r="Q34" s="11"/>
      <c r="R34" s="11" t="str">
        <f t="shared" si="16"/>
        <v xml:space="preserve"> </v>
      </c>
      <c r="S34" s="11" t="str">
        <f t="shared" si="17"/>
        <v xml:space="preserve"> </v>
      </c>
      <c r="T34" s="11"/>
      <c r="U34" s="41"/>
      <c r="V34" s="43"/>
      <c r="W34" s="7" t="str">
        <f t="shared" si="18"/>
        <v xml:space="preserve"> </v>
      </c>
      <c r="X34" s="7" t="str">
        <f t="shared" si="19"/>
        <v xml:space="preserve"> </v>
      </c>
      <c r="Y34" s="11" t="str">
        <f t="shared" si="20"/>
        <v xml:space="preserve"> </v>
      </c>
      <c r="Z34" s="11" t="str">
        <f t="shared" si="21"/>
        <v xml:space="preserve"> </v>
      </c>
      <c r="AA34" s="21"/>
    </row>
    <row r="35" spans="1:27" x14ac:dyDescent="0.2">
      <c r="A35" s="115"/>
      <c r="B35" s="41"/>
      <c r="C35" s="74"/>
      <c r="D35" s="42"/>
      <c r="E35" s="43"/>
      <c r="F35" s="43"/>
      <c r="G35" s="7" t="str">
        <f t="shared" si="11"/>
        <v xml:space="preserve"> </v>
      </c>
      <c r="H35" s="13">
        <f t="shared" si="12"/>
        <v>0.33</v>
      </c>
      <c r="I35" s="7" t="str">
        <f t="shared" si="13"/>
        <v xml:space="preserve"> </v>
      </c>
      <c r="J35" s="7" t="str">
        <f t="shared" si="14"/>
        <v xml:space="preserve"> </v>
      </c>
      <c r="K35" s="7" t="str">
        <f t="shared" si="15"/>
        <v xml:space="preserve"> </v>
      </c>
      <c r="L35" s="7"/>
      <c r="M35" s="13"/>
      <c r="N35" s="7"/>
      <c r="O35" s="44"/>
      <c r="P35" s="124"/>
      <c r="Q35" s="11"/>
      <c r="R35" s="11" t="str">
        <f t="shared" si="16"/>
        <v xml:space="preserve"> </v>
      </c>
      <c r="S35" s="11" t="str">
        <f t="shared" si="17"/>
        <v xml:space="preserve"> </v>
      </c>
      <c r="T35" s="11"/>
      <c r="U35" s="41"/>
      <c r="V35" s="43"/>
      <c r="W35" s="7" t="str">
        <f t="shared" si="18"/>
        <v xml:space="preserve"> </v>
      </c>
      <c r="X35" s="7" t="str">
        <f t="shared" si="19"/>
        <v xml:space="preserve"> </v>
      </c>
      <c r="Y35" s="11" t="str">
        <f t="shared" si="20"/>
        <v xml:space="preserve"> </v>
      </c>
      <c r="Z35" s="11" t="str">
        <f t="shared" si="21"/>
        <v xml:space="preserve"> </v>
      </c>
      <c r="AA35" s="21"/>
    </row>
    <row r="36" spans="1:27" x14ac:dyDescent="0.2">
      <c r="A36" s="115"/>
      <c r="B36" s="41"/>
      <c r="C36" s="74"/>
      <c r="D36" s="42"/>
      <c r="E36" s="43"/>
      <c r="F36" s="43"/>
      <c r="G36" s="7" t="str">
        <f t="shared" si="11"/>
        <v xml:space="preserve"> </v>
      </c>
      <c r="H36" s="13">
        <f t="shared" si="12"/>
        <v>0.33</v>
      </c>
      <c r="I36" s="7" t="str">
        <f t="shared" si="13"/>
        <v xml:space="preserve"> </v>
      </c>
      <c r="J36" s="7" t="str">
        <f t="shared" si="14"/>
        <v xml:space="preserve"> </v>
      </c>
      <c r="K36" s="7" t="str">
        <f t="shared" si="15"/>
        <v xml:space="preserve"> </v>
      </c>
      <c r="L36" s="7"/>
      <c r="M36" s="13"/>
      <c r="N36" s="7"/>
      <c r="O36" s="44"/>
      <c r="P36" s="124"/>
      <c r="Q36" s="11"/>
      <c r="R36" s="11" t="str">
        <f t="shared" si="16"/>
        <v xml:space="preserve"> </v>
      </c>
      <c r="S36" s="11" t="str">
        <f t="shared" si="17"/>
        <v xml:space="preserve"> </v>
      </c>
      <c r="T36" s="11"/>
      <c r="U36" s="41"/>
      <c r="V36" s="43"/>
      <c r="W36" s="7" t="str">
        <f t="shared" si="18"/>
        <v xml:space="preserve"> </v>
      </c>
      <c r="X36" s="7" t="str">
        <f t="shared" si="19"/>
        <v xml:space="preserve"> </v>
      </c>
      <c r="Y36" s="11" t="str">
        <f t="shared" si="20"/>
        <v xml:space="preserve"> </v>
      </c>
      <c r="Z36" s="11" t="str">
        <f t="shared" si="21"/>
        <v xml:space="preserve"> </v>
      </c>
      <c r="AA36" s="21"/>
    </row>
    <row r="37" spans="1:27" x14ac:dyDescent="0.2">
      <c r="A37" s="115"/>
      <c r="B37" s="41"/>
      <c r="C37" s="74"/>
      <c r="D37" s="42"/>
      <c r="E37" s="43"/>
      <c r="F37" s="43"/>
      <c r="G37" s="7" t="str">
        <f t="shared" si="11"/>
        <v xml:space="preserve"> </v>
      </c>
      <c r="H37" s="13">
        <f t="shared" si="12"/>
        <v>0.33</v>
      </c>
      <c r="I37" s="7" t="str">
        <f t="shared" si="13"/>
        <v xml:space="preserve"> </v>
      </c>
      <c r="J37" s="7" t="str">
        <f t="shared" si="14"/>
        <v xml:space="preserve"> </v>
      </c>
      <c r="K37" s="7" t="str">
        <f t="shared" si="15"/>
        <v xml:space="preserve"> </v>
      </c>
      <c r="L37" s="7"/>
      <c r="M37" s="13"/>
      <c r="N37" s="7"/>
      <c r="O37" s="44"/>
      <c r="P37" s="124"/>
      <c r="Q37" s="11"/>
      <c r="R37" s="11" t="str">
        <f t="shared" si="16"/>
        <v xml:space="preserve"> </v>
      </c>
      <c r="S37" s="11" t="str">
        <f t="shared" si="17"/>
        <v xml:space="preserve"> </v>
      </c>
      <c r="T37" s="11"/>
      <c r="U37" s="41"/>
      <c r="V37" s="43"/>
      <c r="W37" s="7" t="str">
        <f t="shared" si="18"/>
        <v xml:space="preserve"> </v>
      </c>
      <c r="X37" s="7" t="str">
        <f t="shared" si="19"/>
        <v xml:space="preserve"> </v>
      </c>
      <c r="Y37" s="11" t="str">
        <f t="shared" si="20"/>
        <v xml:space="preserve"> </v>
      </c>
      <c r="Z37" s="11" t="str">
        <f t="shared" si="21"/>
        <v xml:space="preserve"> </v>
      </c>
      <c r="AA37" s="21"/>
    </row>
    <row r="38" spans="1:27" x14ac:dyDescent="0.2">
      <c r="A38" s="115"/>
      <c r="B38" s="41"/>
      <c r="C38" s="74"/>
      <c r="D38" s="42"/>
      <c r="E38" s="43"/>
      <c r="F38" s="43"/>
      <c r="G38" s="7" t="str">
        <f t="shared" si="11"/>
        <v xml:space="preserve"> </v>
      </c>
      <c r="H38" s="13">
        <f t="shared" si="12"/>
        <v>0.33</v>
      </c>
      <c r="I38" s="7" t="str">
        <f t="shared" si="13"/>
        <v xml:space="preserve"> </v>
      </c>
      <c r="J38" s="7" t="str">
        <f t="shared" si="14"/>
        <v xml:space="preserve"> </v>
      </c>
      <c r="K38" s="7" t="str">
        <f t="shared" si="15"/>
        <v xml:space="preserve"> </v>
      </c>
      <c r="L38" s="7"/>
      <c r="M38" s="13"/>
      <c r="N38" s="7"/>
      <c r="O38" s="44"/>
      <c r="P38" s="124"/>
      <c r="Q38" s="11"/>
      <c r="R38" s="11" t="str">
        <f t="shared" si="16"/>
        <v xml:space="preserve"> </v>
      </c>
      <c r="S38" s="11" t="str">
        <f t="shared" si="17"/>
        <v xml:space="preserve"> </v>
      </c>
      <c r="T38" s="11"/>
      <c r="U38" s="41"/>
      <c r="V38" s="43"/>
      <c r="W38" s="7" t="str">
        <f t="shared" si="18"/>
        <v xml:space="preserve"> </v>
      </c>
      <c r="X38" s="7" t="str">
        <f t="shared" si="19"/>
        <v xml:space="preserve"> </v>
      </c>
      <c r="Y38" s="11" t="str">
        <f t="shared" si="20"/>
        <v xml:space="preserve"> </v>
      </c>
      <c r="Z38" s="11" t="str">
        <f t="shared" si="21"/>
        <v xml:space="preserve"> </v>
      </c>
      <c r="AA38" s="21"/>
    </row>
    <row r="39" spans="1:27" x14ac:dyDescent="0.2">
      <c r="A39" s="115"/>
      <c r="B39" s="41"/>
      <c r="C39" s="74"/>
      <c r="D39" s="42"/>
      <c r="E39" s="43"/>
      <c r="F39" s="43"/>
      <c r="G39" s="7" t="str">
        <f t="shared" si="11"/>
        <v xml:space="preserve"> </v>
      </c>
      <c r="H39" s="13">
        <f t="shared" si="12"/>
        <v>0.33</v>
      </c>
      <c r="I39" s="7" t="str">
        <f t="shared" si="13"/>
        <v xml:space="preserve"> </v>
      </c>
      <c r="J39" s="7" t="str">
        <f t="shared" si="14"/>
        <v xml:space="preserve"> </v>
      </c>
      <c r="K39" s="7" t="str">
        <f t="shared" si="15"/>
        <v xml:space="preserve"> </v>
      </c>
      <c r="L39" s="7"/>
      <c r="M39" s="13"/>
      <c r="N39" s="7"/>
      <c r="O39" s="44"/>
      <c r="P39" s="124"/>
      <c r="Q39" s="11"/>
      <c r="R39" s="11" t="str">
        <f t="shared" si="16"/>
        <v xml:space="preserve"> </v>
      </c>
      <c r="S39" s="11" t="str">
        <f t="shared" si="17"/>
        <v xml:space="preserve"> </v>
      </c>
      <c r="T39" s="11"/>
      <c r="U39" s="41"/>
      <c r="V39" s="43"/>
      <c r="W39" s="7" t="str">
        <f t="shared" si="18"/>
        <v xml:space="preserve"> </v>
      </c>
      <c r="X39" s="7" t="str">
        <f t="shared" si="19"/>
        <v xml:space="preserve"> </v>
      </c>
      <c r="Y39" s="11" t="str">
        <f t="shared" si="20"/>
        <v xml:space="preserve"> </v>
      </c>
      <c r="Z39" s="11" t="str">
        <f t="shared" si="21"/>
        <v xml:space="preserve"> </v>
      </c>
      <c r="AA39" s="21"/>
    </row>
    <row r="40" spans="1:27" x14ac:dyDescent="0.2">
      <c r="A40" s="115"/>
      <c r="B40" s="41"/>
      <c r="C40" s="74"/>
      <c r="D40" s="42"/>
      <c r="E40" s="43"/>
      <c r="F40" s="43"/>
      <c r="G40" s="7" t="str">
        <f t="shared" si="11"/>
        <v xml:space="preserve"> </v>
      </c>
      <c r="H40" s="13">
        <f t="shared" si="12"/>
        <v>0.33</v>
      </c>
      <c r="I40" s="7" t="str">
        <f t="shared" si="13"/>
        <v xml:space="preserve"> </v>
      </c>
      <c r="J40" s="7" t="str">
        <f t="shared" si="14"/>
        <v xml:space="preserve"> </v>
      </c>
      <c r="K40" s="7" t="str">
        <f t="shared" si="15"/>
        <v xml:space="preserve"> </v>
      </c>
      <c r="L40" s="7"/>
      <c r="M40" s="13"/>
      <c r="N40" s="7"/>
      <c r="O40" s="44"/>
      <c r="P40" s="124"/>
      <c r="Q40" s="11"/>
      <c r="R40" s="11" t="str">
        <f t="shared" si="16"/>
        <v xml:space="preserve"> </v>
      </c>
      <c r="S40" s="11" t="str">
        <f t="shared" si="17"/>
        <v xml:space="preserve"> </v>
      </c>
      <c r="T40" s="11"/>
      <c r="U40" s="41"/>
      <c r="V40" s="43"/>
      <c r="W40" s="7" t="str">
        <f t="shared" si="18"/>
        <v xml:space="preserve"> </v>
      </c>
      <c r="X40" s="7" t="str">
        <f t="shared" si="19"/>
        <v xml:space="preserve"> </v>
      </c>
      <c r="Y40" s="11" t="str">
        <f t="shared" si="20"/>
        <v xml:space="preserve"> </v>
      </c>
      <c r="Z40" s="11" t="str">
        <f t="shared" si="21"/>
        <v xml:space="preserve"> </v>
      </c>
      <c r="AA40" s="21"/>
    </row>
    <row r="41" spans="1:27" x14ac:dyDescent="0.2">
      <c r="A41" s="115"/>
      <c r="B41" s="148" t="str">
        <f>IF((E41-F41)=([1]OpenAccounts!$J$13-[1]OpenAccounts!$P$13),"Existing Computers","Check Opening Balkance Sheet figures agree")</f>
        <v>Existing Computers</v>
      </c>
      <c r="C41" s="149"/>
      <c r="D41" s="150"/>
      <c r="E41" s="40">
        <f>SUM(E33:E40)</f>
        <v>0</v>
      </c>
      <c r="F41" s="40">
        <f>SUM(F33:F40)</f>
        <v>0</v>
      </c>
      <c r="G41" s="16">
        <f>SUM(G33:G40)</f>
        <v>0</v>
      </c>
      <c r="H41" s="13"/>
      <c r="I41" s="16">
        <f>SUM(I33:I40)</f>
        <v>0</v>
      </c>
      <c r="J41" s="16">
        <f>SUM(J33:J40)</f>
        <v>0</v>
      </c>
      <c r="K41" s="16">
        <f>SUM(K33:K40)</f>
        <v>0</v>
      </c>
      <c r="L41" s="7"/>
      <c r="M41" s="13"/>
      <c r="N41" s="7"/>
      <c r="O41" s="16">
        <f>SUM(O33:O40)</f>
        <v>0</v>
      </c>
      <c r="P41" s="31"/>
      <c r="Q41" s="16">
        <f>SUM(Q33:Q40)</f>
        <v>0</v>
      </c>
      <c r="R41" s="16">
        <f>SUM(R33:R40)</f>
        <v>0</v>
      </c>
      <c r="S41" s="16">
        <f>SUM(S33:S40)</f>
        <v>0</v>
      </c>
      <c r="T41" s="11"/>
      <c r="U41" s="12"/>
      <c r="V41" s="40">
        <f>SUM(V33:V40)</f>
        <v>0</v>
      </c>
      <c r="W41" s="16">
        <f>SUM(W33:W40)</f>
        <v>0</v>
      </c>
      <c r="X41" s="16">
        <f>SUM(X33:X40)</f>
        <v>0</v>
      </c>
      <c r="Y41" s="16">
        <f>SUM(Y33:Y40)</f>
        <v>0</v>
      </c>
      <c r="Z41" s="16">
        <f>SUM(Z33:Z40)</f>
        <v>0</v>
      </c>
      <c r="AA41" s="21"/>
    </row>
    <row r="42" spans="1:27" ht="6" customHeight="1" x14ac:dyDescent="0.2">
      <c r="A42" s="115"/>
      <c r="B42" s="36"/>
      <c r="C42" s="75"/>
      <c r="D42" s="37"/>
      <c r="E42" s="7"/>
      <c r="F42" s="7"/>
      <c r="G42" s="7"/>
      <c r="H42" s="13"/>
      <c r="I42" s="7"/>
      <c r="J42" s="7"/>
      <c r="K42" s="7"/>
      <c r="L42" s="7"/>
      <c r="M42" s="13"/>
      <c r="N42" s="7"/>
      <c r="O42" s="7"/>
      <c r="P42" s="31"/>
      <c r="Q42" s="7"/>
      <c r="R42" s="7"/>
      <c r="S42" s="7"/>
      <c r="T42" s="11"/>
      <c r="U42" s="12"/>
      <c r="V42" s="7"/>
      <c r="W42" s="7"/>
      <c r="X42" s="7"/>
      <c r="Y42" s="7"/>
      <c r="Z42" s="7"/>
      <c r="AA42" s="21"/>
    </row>
    <row r="43" spans="1:27" x14ac:dyDescent="0.2">
      <c r="A43" s="115"/>
      <c r="B43" s="147" t="s">
        <v>53</v>
      </c>
      <c r="C43" s="147"/>
      <c r="D43" s="32"/>
      <c r="E43" s="7"/>
      <c r="F43" s="7"/>
      <c r="G43" s="7"/>
      <c r="H43" s="28">
        <v>0.25</v>
      </c>
      <c r="I43" s="7"/>
      <c r="J43" s="7"/>
      <c r="K43" s="7"/>
      <c r="L43" s="7"/>
      <c r="M43" s="17"/>
      <c r="N43" s="7"/>
      <c r="O43" s="7"/>
      <c r="P43" s="31"/>
      <c r="Q43" s="7"/>
      <c r="R43" s="7"/>
      <c r="S43" s="7"/>
      <c r="T43" s="10"/>
      <c r="U43" s="12"/>
      <c r="V43" s="7"/>
      <c r="W43" s="7"/>
      <c r="X43" s="7"/>
      <c r="Y43" s="7"/>
      <c r="Z43" s="7"/>
      <c r="AA43" s="21"/>
    </row>
    <row r="44" spans="1:27" x14ac:dyDescent="0.2">
      <c r="A44" s="115"/>
      <c r="B44" s="41"/>
      <c r="C44" s="74"/>
      <c r="D44" s="42"/>
      <c r="E44" s="43"/>
      <c r="F44" s="43"/>
      <c r="G44" s="7" t="str">
        <f t="shared" ref="G44:G54" si="22">IF(E44&gt;0,E44-F44," ")</f>
        <v xml:space="preserve"> </v>
      </c>
      <c r="H44" s="13">
        <f t="shared" ref="H44:H54" si="23">H$43</f>
        <v>0.25</v>
      </c>
      <c r="I44" s="7" t="str">
        <f t="shared" ref="I44:I54" si="24">IF(E44&gt;0,MIN(E44*H44,G44)," ")</f>
        <v xml:space="preserve"> </v>
      </c>
      <c r="J44" s="7" t="str">
        <f t="shared" ref="J44:J54" si="25">IF(E44&gt;0,F44+I44," ")</f>
        <v xml:space="preserve"> </v>
      </c>
      <c r="K44" s="7" t="str">
        <f t="shared" ref="K44:K54" si="26">IF(E44&gt;0,E44-J44," ")</f>
        <v xml:space="preserve"> </v>
      </c>
      <c r="L44" s="7"/>
      <c r="M44" s="28">
        <v>0</v>
      </c>
      <c r="N44" s="7"/>
      <c r="O44" s="44"/>
      <c r="P44" s="124"/>
      <c r="Q44" s="11"/>
      <c r="R44" s="11" t="str">
        <f>IF(O44&gt;0,MIN(O44*R$4/100*(1-M44),3000*(1-M44))," ")</f>
        <v xml:space="preserve"> </v>
      </c>
      <c r="S44" s="11" t="str">
        <f>IF(O44&gt;0,O44-R44," ")</f>
        <v xml:space="preserve"> </v>
      </c>
      <c r="T44" s="11"/>
      <c r="U44" s="41"/>
      <c r="V44" s="43"/>
      <c r="W44" s="7" t="str">
        <f t="shared" ref="W44:W54" si="27">IF(V44&gt;0,E44," ")</f>
        <v xml:space="preserve"> </v>
      </c>
      <c r="X44" s="7" t="str">
        <f t="shared" ref="X44:X54" si="28">IF(V44&gt;0,J44," ")</f>
        <v xml:space="preserve"> </v>
      </c>
      <c r="Y44" s="11" t="str">
        <f t="shared" ref="Y44:Y54" si="29">IF((U44+V44)&gt;0,IF(V44&lt;S44,(S44-V44)*(1-M44)," ")," ")</f>
        <v xml:space="preserve"> </v>
      </c>
      <c r="Z44" s="11" t="str">
        <f t="shared" ref="Z44:Z54" si="30">IF((U44+V44)&gt;0,IF(V44&gt;S44,(V44-S44)*(1-M44)," ")," ")</f>
        <v xml:space="preserve"> </v>
      </c>
      <c r="AA44" s="21"/>
    </row>
    <row r="45" spans="1:27" x14ac:dyDescent="0.2">
      <c r="A45" s="115"/>
      <c r="B45" s="41"/>
      <c r="C45" s="74"/>
      <c r="D45" s="42"/>
      <c r="E45" s="43"/>
      <c r="F45" s="43"/>
      <c r="G45" s="7" t="str">
        <f t="shared" si="22"/>
        <v xml:space="preserve"> </v>
      </c>
      <c r="H45" s="13">
        <f t="shared" si="23"/>
        <v>0.25</v>
      </c>
      <c r="I45" s="7" t="str">
        <f t="shared" si="24"/>
        <v xml:space="preserve"> </v>
      </c>
      <c r="J45" s="7" t="str">
        <f t="shared" si="25"/>
        <v xml:space="preserve"> </v>
      </c>
      <c r="K45" s="7" t="str">
        <f t="shared" si="26"/>
        <v xml:space="preserve"> </v>
      </c>
      <c r="L45" s="7"/>
      <c r="M45" s="28">
        <v>0</v>
      </c>
      <c r="N45" s="7"/>
      <c r="O45" s="44"/>
      <c r="P45" s="124"/>
      <c r="Q45" s="11"/>
      <c r="R45" s="11" t="str">
        <f t="shared" ref="R45:R48" si="31">IF(O45&gt;0,MIN(O45*R$4/100*(1-M45),3000*(1-M45))," ")</f>
        <v xml:space="preserve"> </v>
      </c>
      <c r="S45" s="11" t="str">
        <f>IF(O45&gt;0,O45-R45," ")</f>
        <v xml:space="preserve"> </v>
      </c>
      <c r="T45" s="11"/>
      <c r="U45" s="41"/>
      <c r="V45" s="43"/>
      <c r="W45" s="7" t="str">
        <f t="shared" si="27"/>
        <v xml:space="preserve"> </v>
      </c>
      <c r="X45" s="7" t="str">
        <f t="shared" si="28"/>
        <v xml:space="preserve"> </v>
      </c>
      <c r="Y45" s="11" t="str">
        <f t="shared" si="29"/>
        <v xml:space="preserve"> </v>
      </c>
      <c r="Z45" s="11" t="str">
        <f t="shared" si="30"/>
        <v xml:space="preserve"> </v>
      </c>
      <c r="AA45" s="21"/>
    </row>
    <row r="46" spans="1:27" x14ac:dyDescent="0.2">
      <c r="A46" s="115"/>
      <c r="B46" s="41"/>
      <c r="C46" s="74"/>
      <c r="D46" s="42"/>
      <c r="E46" s="43"/>
      <c r="F46" s="43"/>
      <c r="G46" s="7" t="str">
        <f>IF(E46&gt;0,E46-F46," ")</f>
        <v xml:space="preserve"> </v>
      </c>
      <c r="H46" s="13">
        <f t="shared" si="23"/>
        <v>0.25</v>
      </c>
      <c r="I46" s="7" t="str">
        <f>IF(E46&gt;0,MIN(E46*H46,G46)," ")</f>
        <v xml:space="preserve"> </v>
      </c>
      <c r="J46" s="7" t="str">
        <f>IF(E46&gt;0,F46+I46," ")</f>
        <v xml:space="preserve"> </v>
      </c>
      <c r="K46" s="7" t="str">
        <f>IF(E46&gt;0,E46-J46," ")</f>
        <v xml:space="preserve"> </v>
      </c>
      <c r="L46" s="7"/>
      <c r="M46" s="28">
        <v>0</v>
      </c>
      <c r="N46" s="7"/>
      <c r="O46" s="44"/>
      <c r="P46" s="124"/>
      <c r="Q46" s="11"/>
      <c r="R46" s="11" t="str">
        <f t="shared" si="31"/>
        <v xml:space="preserve"> </v>
      </c>
      <c r="S46" s="11" t="str">
        <f>IF(O46&gt;0,O46-R46," ")</f>
        <v xml:space="preserve"> </v>
      </c>
      <c r="T46" s="11"/>
      <c r="U46" s="41"/>
      <c r="V46" s="43"/>
      <c r="W46" s="7" t="str">
        <f>IF(V46&gt;0,E46," ")</f>
        <v xml:space="preserve"> </v>
      </c>
      <c r="X46" s="7" t="str">
        <f>IF(V46&gt;0,J46," ")</f>
        <v xml:space="preserve"> </v>
      </c>
      <c r="Y46" s="11" t="str">
        <f>IF((U46+V46)&gt;0,IF(V46&lt;S46,(S46-V46)*(1-M46)," ")," ")</f>
        <v xml:space="preserve"> </v>
      </c>
      <c r="Z46" s="11" t="str">
        <f>IF((U46+V46)&gt;0,IF(V46&gt;S46,(V46-S46)*(1-M46)," ")," ")</f>
        <v xml:space="preserve"> </v>
      </c>
      <c r="AA46" s="21"/>
    </row>
    <row r="47" spans="1:27" x14ac:dyDescent="0.2">
      <c r="A47" s="115"/>
      <c r="B47" s="41"/>
      <c r="C47" s="74"/>
      <c r="D47" s="42"/>
      <c r="E47" s="43"/>
      <c r="F47" s="43"/>
      <c r="G47" s="7" t="str">
        <f>IF(E47&gt;0,E47-F47," ")</f>
        <v xml:space="preserve"> </v>
      </c>
      <c r="H47" s="13">
        <f t="shared" si="23"/>
        <v>0.25</v>
      </c>
      <c r="I47" s="7" t="str">
        <f>IF(E47&gt;0,MIN(E47*H47,G47)," ")</f>
        <v xml:space="preserve"> </v>
      </c>
      <c r="J47" s="7" t="str">
        <f>IF(E47&gt;0,F47+I47," ")</f>
        <v xml:space="preserve"> </v>
      </c>
      <c r="K47" s="7" t="str">
        <f>IF(E47&gt;0,E47-J47," ")</f>
        <v xml:space="preserve"> </v>
      </c>
      <c r="L47" s="7"/>
      <c r="M47" s="28">
        <v>0</v>
      </c>
      <c r="N47" s="7"/>
      <c r="O47" s="44"/>
      <c r="P47" s="124"/>
      <c r="Q47" s="11"/>
      <c r="R47" s="11" t="str">
        <f t="shared" si="31"/>
        <v xml:space="preserve"> </v>
      </c>
      <c r="S47" s="11" t="str">
        <f>IF(O47&gt;0,O47-R47," ")</f>
        <v xml:space="preserve"> </v>
      </c>
      <c r="T47" s="11"/>
      <c r="U47" s="41"/>
      <c r="V47" s="43"/>
      <c r="W47" s="7" t="str">
        <f>IF(V47&gt;0,E47," ")</f>
        <v xml:space="preserve"> </v>
      </c>
      <c r="X47" s="7" t="str">
        <f>IF(V47&gt;0,J47," ")</f>
        <v xml:space="preserve"> </v>
      </c>
      <c r="Y47" s="11" t="str">
        <f>IF((U47+V47)&gt;0,IF(V47&lt;S47,(S47-V47)*(1-M47)," ")," ")</f>
        <v xml:space="preserve"> </v>
      </c>
      <c r="Z47" s="11" t="str">
        <f>IF((U47+V47)&gt;0,IF(V47&gt;S47,(V47-S47)*(1-M47)," ")," ")</f>
        <v xml:space="preserve"> </v>
      </c>
      <c r="AA47" s="21"/>
    </row>
    <row r="48" spans="1:27" x14ac:dyDescent="0.2">
      <c r="A48" s="115"/>
      <c r="B48" s="41"/>
      <c r="C48" s="74"/>
      <c r="D48" s="42"/>
      <c r="E48" s="43"/>
      <c r="F48" s="43"/>
      <c r="G48" s="7" t="str">
        <f>IF(E48&gt;0,E48-F48," ")</f>
        <v xml:space="preserve"> </v>
      </c>
      <c r="H48" s="13">
        <f t="shared" si="23"/>
        <v>0.25</v>
      </c>
      <c r="I48" s="7" t="str">
        <f>IF(E48&gt;0,MIN(E48*H48,G48)," ")</f>
        <v xml:space="preserve"> </v>
      </c>
      <c r="J48" s="7" t="str">
        <f>IF(E48&gt;0,F48+I48," ")</f>
        <v xml:space="preserve"> </v>
      </c>
      <c r="K48" s="7" t="str">
        <f>IF(E48&gt;0,E48-J48," ")</f>
        <v xml:space="preserve"> </v>
      </c>
      <c r="L48" s="7"/>
      <c r="M48" s="28">
        <v>0</v>
      </c>
      <c r="N48" s="7"/>
      <c r="O48" s="44"/>
      <c r="P48" s="124"/>
      <c r="Q48" s="11"/>
      <c r="R48" s="11" t="str">
        <f t="shared" si="31"/>
        <v xml:space="preserve"> </v>
      </c>
      <c r="S48" s="11" t="str">
        <f>IF(O48&gt;0,O48-R48," ")</f>
        <v xml:space="preserve"> </v>
      </c>
      <c r="T48" s="11"/>
      <c r="U48" s="41"/>
      <c r="V48" s="43"/>
      <c r="W48" s="7" t="str">
        <f>IF(V48&gt;0,E48," ")</f>
        <v xml:space="preserve"> </v>
      </c>
      <c r="X48" s="7" t="str">
        <f>IF(V48&gt;0,J48," ")</f>
        <v xml:space="preserve"> </v>
      </c>
      <c r="Y48" s="11" t="str">
        <f>IF((U48+V48)&gt;0,IF(V48&lt;S48,(S48-V48)*(1-M48)," ")," ")</f>
        <v xml:space="preserve"> </v>
      </c>
      <c r="Z48" s="11" t="str">
        <f>IF((U48+V48)&gt;0,IF(V48&gt;S48,(V48-S48)*(1-M48)," ")," ")</f>
        <v xml:space="preserve"> </v>
      </c>
      <c r="AA48" s="21"/>
    </row>
    <row r="49" spans="1:27" x14ac:dyDescent="0.2">
      <c r="A49" s="115"/>
      <c r="B49" s="147" t="s">
        <v>54</v>
      </c>
      <c r="C49" s="147"/>
      <c r="D49" s="31"/>
      <c r="E49" s="7"/>
      <c r="F49" s="7"/>
      <c r="G49" s="7"/>
      <c r="H49" s="13"/>
      <c r="I49" s="7"/>
      <c r="J49" s="7"/>
      <c r="K49" s="7"/>
      <c r="L49" s="7"/>
      <c r="M49" s="13"/>
      <c r="N49" s="7"/>
      <c r="O49" s="11"/>
      <c r="P49" s="124"/>
      <c r="Q49" s="11"/>
      <c r="R49" s="11"/>
      <c r="S49" s="11"/>
      <c r="T49" s="11"/>
      <c r="U49" s="12"/>
      <c r="V49" s="7"/>
      <c r="W49" s="7"/>
      <c r="X49" s="7"/>
      <c r="Y49" s="11"/>
      <c r="Z49" s="11"/>
      <c r="AA49" s="21"/>
    </row>
    <row r="50" spans="1:27" x14ac:dyDescent="0.2">
      <c r="A50" s="115"/>
      <c r="B50" s="41"/>
      <c r="C50" s="74"/>
      <c r="D50" s="42"/>
      <c r="E50" s="43"/>
      <c r="F50" s="43"/>
      <c r="G50" s="7" t="str">
        <f t="shared" si="22"/>
        <v xml:space="preserve"> </v>
      </c>
      <c r="H50" s="13">
        <f t="shared" si="23"/>
        <v>0.25</v>
      </c>
      <c r="I50" s="7" t="str">
        <f t="shared" si="24"/>
        <v xml:space="preserve"> </v>
      </c>
      <c r="J50" s="7" t="str">
        <f t="shared" si="25"/>
        <v xml:space="preserve"> </v>
      </c>
      <c r="K50" s="7" t="str">
        <f t="shared" si="26"/>
        <v xml:space="preserve"> </v>
      </c>
      <c r="L50" s="7"/>
      <c r="M50" s="28">
        <v>0</v>
      </c>
      <c r="N50" s="7"/>
      <c r="O50" s="44"/>
      <c r="P50" s="124"/>
      <c r="Q50" s="11"/>
      <c r="R50" s="11" t="str">
        <f>IF(O50&gt;0,IF(O50&gt;[1]Admin!$E$11,[1]Admin!$G$11*(1-M50),O50*R$4/100)*(1-M50)," ")</f>
        <v xml:space="preserve"> </v>
      </c>
      <c r="S50" s="11" t="str">
        <f>IF(O50&gt;0,O50-R50," ")</f>
        <v xml:space="preserve"> </v>
      </c>
      <c r="T50" s="11"/>
      <c r="U50" s="41"/>
      <c r="V50" s="43"/>
      <c r="W50" s="7" t="str">
        <f t="shared" si="27"/>
        <v xml:space="preserve"> </v>
      </c>
      <c r="X50" s="7" t="str">
        <f t="shared" si="28"/>
        <v xml:space="preserve"> </v>
      </c>
      <c r="Y50" s="11" t="str">
        <f t="shared" si="29"/>
        <v xml:space="preserve"> </v>
      </c>
      <c r="Z50" s="11" t="str">
        <f t="shared" si="30"/>
        <v xml:space="preserve"> </v>
      </c>
      <c r="AA50" s="21"/>
    </row>
    <row r="51" spans="1:27" x14ac:dyDescent="0.2">
      <c r="A51" s="115"/>
      <c r="B51" s="41"/>
      <c r="C51" s="74"/>
      <c r="D51" s="42"/>
      <c r="E51" s="43"/>
      <c r="F51" s="43"/>
      <c r="G51" s="7" t="str">
        <f t="shared" si="22"/>
        <v xml:space="preserve"> </v>
      </c>
      <c r="H51" s="13">
        <f t="shared" si="23"/>
        <v>0.25</v>
      </c>
      <c r="I51" s="7" t="str">
        <f t="shared" si="24"/>
        <v xml:space="preserve"> </v>
      </c>
      <c r="J51" s="7" t="str">
        <f t="shared" si="25"/>
        <v xml:space="preserve"> </v>
      </c>
      <c r="K51" s="7" t="str">
        <f t="shared" si="26"/>
        <v xml:space="preserve"> </v>
      </c>
      <c r="L51" s="7"/>
      <c r="M51" s="28">
        <v>0</v>
      </c>
      <c r="N51" s="7"/>
      <c r="O51" s="44"/>
      <c r="P51" s="124"/>
      <c r="Q51" s="11"/>
      <c r="R51" s="11" t="str">
        <f>IF(O51&gt;0,IF(O51&gt;[1]Admin!$E$11,[1]Admin!$G$11*(1-M51),O51*R$4/100)*(1-M51)," ")</f>
        <v xml:space="preserve"> </v>
      </c>
      <c r="S51" s="11" t="str">
        <f>IF(O51&gt;0,O51-R51," ")</f>
        <v xml:space="preserve"> </v>
      </c>
      <c r="T51" s="11"/>
      <c r="U51" s="41"/>
      <c r="V51" s="43"/>
      <c r="W51" s="7" t="str">
        <f t="shared" si="27"/>
        <v xml:space="preserve"> </v>
      </c>
      <c r="X51" s="7" t="str">
        <f t="shared" si="28"/>
        <v xml:space="preserve"> </v>
      </c>
      <c r="Y51" s="11" t="str">
        <f t="shared" si="29"/>
        <v xml:space="preserve"> </v>
      </c>
      <c r="Z51" s="11" t="str">
        <f t="shared" si="30"/>
        <v xml:space="preserve"> </v>
      </c>
      <c r="AA51" s="21"/>
    </row>
    <row r="52" spans="1:27" x14ac:dyDescent="0.2">
      <c r="A52" s="115"/>
      <c r="B52" s="41"/>
      <c r="C52" s="74"/>
      <c r="D52" s="42"/>
      <c r="E52" s="43"/>
      <c r="F52" s="43"/>
      <c r="G52" s="7" t="str">
        <f t="shared" si="22"/>
        <v xml:space="preserve"> </v>
      </c>
      <c r="H52" s="13">
        <f t="shared" si="23"/>
        <v>0.25</v>
      </c>
      <c r="I52" s="7" t="str">
        <f t="shared" si="24"/>
        <v xml:space="preserve"> </v>
      </c>
      <c r="J52" s="7" t="str">
        <f t="shared" si="25"/>
        <v xml:space="preserve"> </v>
      </c>
      <c r="K52" s="7" t="str">
        <f t="shared" si="26"/>
        <v xml:space="preserve"> </v>
      </c>
      <c r="L52" s="7"/>
      <c r="M52" s="28">
        <v>0</v>
      </c>
      <c r="N52" s="7"/>
      <c r="O52" s="44"/>
      <c r="P52" s="124"/>
      <c r="Q52" s="11"/>
      <c r="R52" s="11" t="str">
        <f>IF(O52&gt;0,IF(O52&gt;[1]Admin!$E$11,[1]Admin!$G$11*(1-M52),O52*R$4/100)*(1-M52)," ")</f>
        <v xml:space="preserve"> </v>
      </c>
      <c r="S52" s="11" t="str">
        <f>IF(O52&gt;0,O52-R52," ")</f>
        <v xml:space="preserve"> </v>
      </c>
      <c r="T52" s="11"/>
      <c r="U52" s="41"/>
      <c r="V52" s="43"/>
      <c r="W52" s="7" t="str">
        <f t="shared" si="27"/>
        <v xml:space="preserve"> </v>
      </c>
      <c r="X52" s="7" t="str">
        <f t="shared" si="28"/>
        <v xml:space="preserve"> </v>
      </c>
      <c r="Y52" s="11" t="str">
        <f t="shared" si="29"/>
        <v xml:space="preserve"> </v>
      </c>
      <c r="Z52" s="11" t="str">
        <f t="shared" si="30"/>
        <v xml:space="preserve"> </v>
      </c>
      <c r="AA52" s="21"/>
    </row>
    <row r="53" spans="1:27" x14ac:dyDescent="0.2">
      <c r="A53" s="115"/>
      <c r="B53" s="41"/>
      <c r="C53" s="74"/>
      <c r="D53" s="42"/>
      <c r="E53" s="43"/>
      <c r="F53" s="43"/>
      <c r="G53" s="7" t="str">
        <f t="shared" si="22"/>
        <v xml:space="preserve"> </v>
      </c>
      <c r="H53" s="13">
        <f t="shared" si="23"/>
        <v>0.25</v>
      </c>
      <c r="I53" s="7" t="str">
        <f t="shared" si="24"/>
        <v xml:space="preserve"> </v>
      </c>
      <c r="J53" s="7" t="str">
        <f t="shared" si="25"/>
        <v xml:space="preserve"> </v>
      </c>
      <c r="K53" s="7" t="str">
        <f t="shared" si="26"/>
        <v xml:space="preserve"> </v>
      </c>
      <c r="L53" s="7"/>
      <c r="M53" s="28">
        <v>0</v>
      </c>
      <c r="N53" s="7"/>
      <c r="O53" s="44"/>
      <c r="P53" s="124"/>
      <c r="Q53" s="11"/>
      <c r="R53" s="11" t="str">
        <f>IF(O53&gt;0,IF(O53&gt;[1]Admin!$E$11,[1]Admin!$G$11*(1-M53),O53*R$4/100)*(1-M53)," ")</f>
        <v xml:space="preserve"> </v>
      </c>
      <c r="S53" s="11" t="str">
        <f>IF(O53&gt;0,O53-R53," ")</f>
        <v xml:space="preserve"> </v>
      </c>
      <c r="T53" s="11"/>
      <c r="U53" s="41"/>
      <c r="V53" s="43"/>
      <c r="W53" s="7" t="str">
        <f t="shared" si="27"/>
        <v xml:space="preserve"> </v>
      </c>
      <c r="X53" s="7" t="str">
        <f t="shared" si="28"/>
        <v xml:space="preserve"> </v>
      </c>
      <c r="Y53" s="11" t="str">
        <f t="shared" si="29"/>
        <v xml:space="preserve"> </v>
      </c>
      <c r="Z53" s="11" t="str">
        <f t="shared" si="30"/>
        <v xml:space="preserve"> </v>
      </c>
      <c r="AA53" s="21"/>
    </row>
    <row r="54" spans="1:27" x14ac:dyDescent="0.2">
      <c r="A54" s="115"/>
      <c r="B54" s="41"/>
      <c r="C54" s="74"/>
      <c r="D54" s="42"/>
      <c r="E54" s="43"/>
      <c r="F54" s="43"/>
      <c r="G54" s="7" t="str">
        <f t="shared" si="22"/>
        <v xml:space="preserve"> </v>
      </c>
      <c r="H54" s="13">
        <f t="shared" si="23"/>
        <v>0.25</v>
      </c>
      <c r="I54" s="7" t="str">
        <f t="shared" si="24"/>
        <v xml:space="preserve"> </v>
      </c>
      <c r="J54" s="7" t="str">
        <f t="shared" si="25"/>
        <v xml:space="preserve"> </v>
      </c>
      <c r="K54" s="7" t="str">
        <f t="shared" si="26"/>
        <v xml:space="preserve"> </v>
      </c>
      <c r="L54" s="7"/>
      <c r="M54" s="28">
        <v>0</v>
      </c>
      <c r="N54" s="7"/>
      <c r="O54" s="44"/>
      <c r="P54" s="124"/>
      <c r="Q54" s="11"/>
      <c r="R54" s="11" t="str">
        <f>IF(O54&gt;0,IF(O54&gt;[1]Admin!$E$11,[1]Admin!$G$11*(1-M54),O54*R$4/100)*(1-M54)," ")</f>
        <v xml:space="preserve"> </v>
      </c>
      <c r="S54" s="11" t="str">
        <f>IF(O54&gt;0,O54-R54," ")</f>
        <v xml:space="preserve"> </v>
      </c>
      <c r="T54" s="11"/>
      <c r="U54" s="41"/>
      <c r="V54" s="43"/>
      <c r="W54" s="7" t="str">
        <f t="shared" si="27"/>
        <v xml:space="preserve"> </v>
      </c>
      <c r="X54" s="7" t="str">
        <f t="shared" si="28"/>
        <v xml:space="preserve"> </v>
      </c>
      <c r="Y54" s="11" t="str">
        <f t="shared" si="29"/>
        <v xml:space="preserve"> </v>
      </c>
      <c r="Z54" s="11" t="str">
        <f t="shared" si="30"/>
        <v xml:space="preserve"> </v>
      </c>
      <c r="AA54" s="21"/>
    </row>
    <row r="55" spans="1:27" x14ac:dyDescent="0.2">
      <c r="A55" s="115"/>
      <c r="B55" s="148" t="str">
        <f>IF((E55-F55)=([1]OpenAccounts!$K$13-[1]OpenAccounts!$Q$13),"Existing Motor Vehicles","Check Opening Balance Sheet figures agree")</f>
        <v>Existing Motor Vehicles</v>
      </c>
      <c r="C55" s="149"/>
      <c r="D55" s="150"/>
      <c r="E55" s="40">
        <f>SUM(E44:E54)</f>
        <v>0</v>
      </c>
      <c r="F55" s="40">
        <f>SUM(F44:F54)</f>
        <v>0</v>
      </c>
      <c r="G55" s="16">
        <f>SUM(G44:G54)</f>
        <v>0</v>
      </c>
      <c r="H55" s="13"/>
      <c r="I55" s="16">
        <f>SUM(I44:I54)</f>
        <v>0</v>
      </c>
      <c r="J55" s="16">
        <f>SUM(J44:J54)</f>
        <v>0</v>
      </c>
      <c r="K55" s="16">
        <f>SUM(K44:K54)</f>
        <v>0</v>
      </c>
      <c r="L55" s="7"/>
      <c r="M55" s="17"/>
      <c r="N55" s="7"/>
      <c r="O55" s="16">
        <f>SUM(O44:O54)</f>
        <v>0</v>
      </c>
      <c r="P55" s="31"/>
      <c r="Q55" s="16">
        <f>SUM(Q44:Q54)</f>
        <v>0</v>
      </c>
      <c r="R55" s="16">
        <f>SUM(R44:R54)</f>
        <v>0</v>
      </c>
      <c r="S55" s="16">
        <f>SUM(S44:S54)</f>
        <v>0</v>
      </c>
      <c r="T55" s="7"/>
      <c r="U55" s="12"/>
      <c r="V55" s="40">
        <f>SUM(V44:V54)</f>
        <v>0</v>
      </c>
      <c r="W55" s="16">
        <f>SUM(W44:W54)</f>
        <v>0</v>
      </c>
      <c r="X55" s="16">
        <f>SUM(X44:X54)</f>
        <v>0</v>
      </c>
      <c r="Y55" s="16">
        <f>SUM(Y44:Y54)</f>
        <v>0</v>
      </c>
      <c r="Z55" s="16">
        <f>SUM(Z44:Z54)</f>
        <v>0</v>
      </c>
      <c r="AA55" s="21"/>
    </row>
    <row r="56" spans="1:27" ht="6" customHeight="1" thickBot="1" x14ac:dyDescent="0.25">
      <c r="A56" s="115"/>
      <c r="B56" s="12"/>
      <c r="C56" s="76"/>
      <c r="D56" s="31"/>
      <c r="E56" s="7"/>
      <c r="F56" s="7"/>
      <c r="G56" s="7"/>
      <c r="H56" s="13"/>
      <c r="I56" s="7"/>
      <c r="J56" s="7"/>
      <c r="K56" s="7"/>
      <c r="L56" s="7"/>
      <c r="M56" s="13"/>
      <c r="N56" s="7"/>
      <c r="O56" s="11"/>
      <c r="P56" s="124"/>
      <c r="Q56" s="11"/>
      <c r="R56" s="11"/>
      <c r="S56" s="11"/>
      <c r="T56" s="11"/>
      <c r="U56" s="12"/>
      <c r="V56" s="7"/>
      <c r="W56" s="11"/>
      <c r="X56" s="11"/>
      <c r="Y56" s="11"/>
      <c r="Z56" s="11"/>
      <c r="AA56" s="21"/>
    </row>
    <row r="57" spans="1:27" ht="13.5" customHeight="1" thickBot="1" x14ac:dyDescent="0.25">
      <c r="A57" s="115"/>
      <c r="B57" s="138" t="str">
        <f>B6</f>
        <v xml:space="preserve">EXISTING FIXED ASSETS AT </v>
      </c>
      <c r="C57" s="139"/>
      <c r="D57" s="133">
        <f>D6</f>
        <v>41000</v>
      </c>
      <c r="E57" s="18">
        <f>E11+E22+E30+E41+E55</f>
        <v>0</v>
      </c>
      <c r="F57" s="18">
        <f>F11+F22+F30+F41+F55</f>
        <v>0</v>
      </c>
      <c r="G57" s="18">
        <f>G11+G22+G30+G41+G55</f>
        <v>0</v>
      </c>
      <c r="H57" s="13"/>
      <c r="I57" s="18">
        <f>I11+I22+I30+I41+I55</f>
        <v>0</v>
      </c>
      <c r="J57" s="18">
        <f>J11+J22+J30+J41+J55</f>
        <v>0</v>
      </c>
      <c r="K57" s="18">
        <f>K11+K22+K30+K41+K55</f>
        <v>0</v>
      </c>
      <c r="L57" s="7"/>
      <c r="M57" s="13"/>
      <c r="N57" s="7"/>
      <c r="O57" s="18">
        <f>O11+O22+O30+O41+O55</f>
        <v>0</v>
      </c>
      <c r="P57" s="31"/>
      <c r="Q57" s="18">
        <f>Q11+Q22+Q30+Q41+Q55</f>
        <v>0</v>
      </c>
      <c r="R57" s="18">
        <f>R11+R22+R30+R41+R55</f>
        <v>0</v>
      </c>
      <c r="S57" s="18">
        <f>S11+S22+S30+S41+S55</f>
        <v>0</v>
      </c>
      <c r="T57" s="11"/>
      <c r="U57" s="12"/>
      <c r="V57" s="18">
        <f>V11+V22+V30+V41+V55</f>
        <v>0</v>
      </c>
      <c r="W57" s="18">
        <f>W11+W22+W30+W41+W55</f>
        <v>0</v>
      </c>
      <c r="X57" s="18">
        <f>X11+X22+X30+X41+X55</f>
        <v>0</v>
      </c>
      <c r="Y57" s="18">
        <f>Y11+Y22+Y30+Y41+Y55</f>
        <v>0</v>
      </c>
      <c r="Z57" s="18">
        <f>Z11+Z22+Z30+Z41+Z55</f>
        <v>0</v>
      </c>
      <c r="AA57" s="21"/>
    </row>
    <row r="58" spans="1:27" ht="9" customHeight="1" thickBot="1" x14ac:dyDescent="0.25">
      <c r="A58" s="115"/>
      <c r="B58" s="14"/>
      <c r="C58" s="77"/>
      <c r="D58" s="33"/>
      <c r="E58" s="7"/>
      <c r="F58" s="7"/>
      <c r="G58" s="7"/>
      <c r="H58" s="13"/>
      <c r="I58" s="7"/>
      <c r="J58" s="7"/>
      <c r="K58" s="7"/>
      <c r="L58" s="7"/>
      <c r="M58" s="13"/>
      <c r="N58" s="7"/>
      <c r="O58" s="11"/>
      <c r="P58" s="124"/>
      <c r="Q58" s="11"/>
      <c r="R58" s="11"/>
      <c r="S58" s="11"/>
      <c r="T58" s="11"/>
      <c r="U58" s="12"/>
      <c r="V58" s="7"/>
      <c r="W58" s="7"/>
      <c r="X58" s="7"/>
      <c r="Y58" s="11"/>
      <c r="Z58" s="11"/>
      <c r="AA58" s="21"/>
    </row>
    <row r="59" spans="1:27" ht="13.5" customHeight="1" thickBot="1" x14ac:dyDescent="0.25">
      <c r="A59" s="115"/>
      <c r="B59" s="159" t="s">
        <v>58</v>
      </c>
      <c r="C59" s="160"/>
      <c r="D59" s="134">
        <f>D57</f>
        <v>41000</v>
      </c>
      <c r="E59" s="131" t="s">
        <v>59</v>
      </c>
      <c r="F59" s="135">
        <f>J4</f>
        <v>41364</v>
      </c>
      <c r="G59" s="132"/>
      <c r="H59" s="13"/>
      <c r="I59" s="11"/>
      <c r="J59" s="11"/>
      <c r="K59" s="11"/>
      <c r="L59" s="11"/>
      <c r="M59" s="13"/>
      <c r="N59" s="11"/>
      <c r="O59" s="11"/>
      <c r="P59" s="124"/>
      <c r="Q59" s="11"/>
      <c r="R59" s="11"/>
      <c r="S59" s="11"/>
      <c r="T59" s="11"/>
      <c r="U59" s="12"/>
      <c r="V59" s="7"/>
      <c r="W59" s="7"/>
      <c r="X59" s="7"/>
      <c r="Y59" s="11"/>
      <c r="Z59" s="11"/>
      <c r="AA59" s="21"/>
    </row>
    <row r="60" spans="1:27" ht="12.75" customHeight="1" x14ac:dyDescent="0.2">
      <c r="A60" s="115"/>
      <c r="B60" s="147" t="s">
        <v>9</v>
      </c>
      <c r="C60" s="147"/>
      <c r="D60" s="29"/>
      <c r="E60" s="8"/>
      <c r="F60" s="132"/>
      <c r="G60" s="132"/>
      <c r="H60" s="38">
        <f>H$7</f>
        <v>0</v>
      </c>
      <c r="I60" s="8"/>
      <c r="J60" s="8"/>
      <c r="K60" s="8"/>
      <c r="L60" s="8"/>
      <c r="M60" s="13"/>
      <c r="N60" s="8"/>
      <c r="O60" s="11"/>
      <c r="P60" s="124"/>
      <c r="Q60" s="11"/>
      <c r="R60" s="11"/>
      <c r="S60" s="11"/>
      <c r="T60" s="11"/>
      <c r="U60" s="12"/>
      <c r="V60" s="7"/>
      <c r="W60" s="7"/>
      <c r="X60" s="7"/>
      <c r="Y60" s="11"/>
      <c r="Z60" s="11"/>
      <c r="AA60" s="21"/>
    </row>
    <row r="61" spans="1:27" x14ac:dyDescent="0.2">
      <c r="A61" s="115"/>
      <c r="B61" s="41"/>
      <c r="C61" s="74"/>
      <c r="D61" s="45"/>
      <c r="E61" s="43"/>
      <c r="F61" s="7"/>
      <c r="G61" s="7"/>
      <c r="H61" s="13">
        <f>H$60</f>
        <v>0</v>
      </c>
      <c r="I61" s="7" t="str">
        <f>IF(E61&gt;0,MIN(E61*H61,G61)," ")</f>
        <v xml:space="preserve"> </v>
      </c>
      <c r="J61" s="7" t="str">
        <f>IF(E61&gt;0,F61+I61," ")</f>
        <v xml:space="preserve"> </v>
      </c>
      <c r="K61" s="7" t="str">
        <f>IF(E61&gt;0,E61-J61," ")</f>
        <v xml:space="preserve"> </v>
      </c>
      <c r="L61" s="7"/>
      <c r="M61" s="13"/>
      <c r="N61" s="7"/>
      <c r="O61" s="11"/>
      <c r="P61" s="124"/>
      <c r="Q61" s="11"/>
      <c r="R61" s="11"/>
      <c r="S61" s="11"/>
      <c r="T61" s="11"/>
      <c r="U61" s="41"/>
      <c r="V61" s="43"/>
      <c r="W61" s="7" t="str">
        <f>IF(V61&gt;0,E61," ")</f>
        <v xml:space="preserve"> </v>
      </c>
      <c r="X61" s="7" t="str">
        <f>IF(V61&gt;0,J61," ")</f>
        <v xml:space="preserve"> </v>
      </c>
      <c r="Y61" s="11"/>
      <c r="Z61" s="11"/>
      <c r="AA61" s="21"/>
    </row>
    <row r="62" spans="1:27" x14ac:dyDescent="0.2">
      <c r="A62" s="115"/>
      <c r="B62" s="41"/>
      <c r="C62" s="74"/>
      <c r="D62" s="45"/>
      <c r="E62" s="43"/>
      <c r="F62" s="7"/>
      <c r="G62" s="7"/>
      <c r="H62" s="13">
        <f>H$60</f>
        <v>0</v>
      </c>
      <c r="I62" s="7" t="str">
        <f>IF(E62&gt;0,MIN(E62*H62,G62)," ")</f>
        <v xml:space="preserve"> </v>
      </c>
      <c r="J62" s="7" t="str">
        <f>IF(E62&gt;0,F62+I62," ")</f>
        <v xml:space="preserve"> </v>
      </c>
      <c r="K62" s="7" t="str">
        <f>IF(E62&gt;0,E62-J62," ")</f>
        <v xml:space="preserve"> </v>
      </c>
      <c r="L62" s="7"/>
      <c r="M62" s="13"/>
      <c r="N62" s="7"/>
      <c r="O62" s="11"/>
      <c r="P62" s="124"/>
      <c r="Q62" s="11"/>
      <c r="R62" s="11"/>
      <c r="S62" s="11"/>
      <c r="T62" s="11"/>
      <c r="U62" s="41"/>
      <c r="V62" s="43"/>
      <c r="W62" s="7" t="str">
        <f>IF(V62&gt;0,E62," ")</f>
        <v xml:space="preserve"> </v>
      </c>
      <c r="X62" s="7" t="str">
        <f>IF(V62&gt;0,J62," ")</f>
        <v xml:space="preserve"> </v>
      </c>
      <c r="Y62" s="11"/>
      <c r="Z62" s="11"/>
      <c r="AA62" s="21"/>
    </row>
    <row r="63" spans="1:27" x14ac:dyDescent="0.2">
      <c r="A63" s="115"/>
      <c r="B63" s="41"/>
      <c r="C63" s="74"/>
      <c r="D63" s="45"/>
      <c r="E63" s="43"/>
      <c r="F63" s="7"/>
      <c r="G63" s="7"/>
      <c r="H63" s="13">
        <f>H$60</f>
        <v>0</v>
      </c>
      <c r="I63" s="7" t="str">
        <f>IF(E63&gt;0,MIN(E63*H63,G63)," ")</f>
        <v xml:space="preserve"> </v>
      </c>
      <c r="J63" s="7" t="str">
        <f>IF(E63&gt;0,F63+I63," ")</f>
        <v xml:space="preserve"> </v>
      </c>
      <c r="K63" s="7" t="str">
        <f>IF(E63&gt;0,E63-J63," ")</f>
        <v xml:space="preserve"> </v>
      </c>
      <c r="L63" s="7"/>
      <c r="M63" s="13"/>
      <c r="N63" s="7"/>
      <c r="O63" s="11"/>
      <c r="P63" s="124"/>
      <c r="Q63" s="11"/>
      <c r="R63" s="11"/>
      <c r="S63" s="11"/>
      <c r="T63" s="11"/>
      <c r="U63" s="41"/>
      <c r="V63" s="43"/>
      <c r="W63" s="7" t="str">
        <f>IF(V63&gt;0,E63," ")</f>
        <v xml:space="preserve"> </v>
      </c>
      <c r="X63" s="7" t="str">
        <f>IF(V63&gt;0,J63," ")</f>
        <v xml:space="preserve"> </v>
      </c>
      <c r="Y63" s="11"/>
      <c r="Z63" s="11"/>
      <c r="AA63" s="21"/>
    </row>
    <row r="64" spans="1:27" x14ac:dyDescent="0.2">
      <c r="A64" s="115"/>
      <c r="B64" s="148" t="s">
        <v>11</v>
      </c>
      <c r="C64" s="149"/>
      <c r="D64" s="150"/>
      <c r="E64" s="40">
        <f>SUM(E61:E63)</f>
        <v>0</v>
      </c>
      <c r="F64" s="16">
        <f>SUM(F61:F63)</f>
        <v>0</v>
      </c>
      <c r="G64" s="16">
        <f>SUM(G61:G63)</f>
        <v>0</v>
      </c>
      <c r="H64" s="13"/>
      <c r="I64" s="16">
        <f>SUM(I61:I63)</f>
        <v>0</v>
      </c>
      <c r="J64" s="16">
        <f>SUM(J61:J63)</f>
        <v>0</v>
      </c>
      <c r="K64" s="16">
        <f>SUM(K61:K63)</f>
        <v>0</v>
      </c>
      <c r="L64" s="7"/>
      <c r="M64" s="13"/>
      <c r="N64" s="7"/>
      <c r="O64" s="16">
        <f>SUM(O61:O63)</f>
        <v>0</v>
      </c>
      <c r="P64" s="125"/>
      <c r="Q64" s="16">
        <f>SUM(Q61:Q63)</f>
        <v>0</v>
      </c>
      <c r="R64" s="16">
        <f>SUM(R61:R63)</f>
        <v>0</v>
      </c>
      <c r="S64" s="16">
        <f>SUM(S61:S63)</f>
        <v>0</v>
      </c>
      <c r="T64" s="11"/>
      <c r="U64" s="12"/>
      <c r="V64" s="40">
        <f>SUM(V61:V63)</f>
        <v>0</v>
      </c>
      <c r="W64" s="16">
        <f>SUM(W61:W63)</f>
        <v>0</v>
      </c>
      <c r="X64" s="16">
        <f>SUM(X61:X63)</f>
        <v>0</v>
      </c>
      <c r="Y64" s="16">
        <f>SUM(Y61:Y63)</f>
        <v>0</v>
      </c>
      <c r="Z64" s="16">
        <f>SUM(Z61:Z63)</f>
        <v>0</v>
      </c>
      <c r="AA64" s="21"/>
    </row>
    <row r="65" spans="1:27" ht="6" customHeight="1" x14ac:dyDescent="0.2">
      <c r="A65" s="115"/>
      <c r="B65" s="36"/>
      <c r="C65" s="75"/>
      <c r="D65" s="37"/>
      <c r="E65" s="7"/>
      <c r="F65" s="7"/>
      <c r="G65" s="7"/>
      <c r="H65" s="13"/>
      <c r="I65" s="7"/>
      <c r="J65" s="7"/>
      <c r="K65" s="7"/>
      <c r="L65" s="7"/>
      <c r="M65" s="13"/>
      <c r="N65" s="7"/>
      <c r="O65" s="7"/>
      <c r="P65" s="31"/>
      <c r="Q65" s="7"/>
      <c r="R65" s="7"/>
      <c r="S65" s="7"/>
      <c r="T65" s="11"/>
      <c r="U65" s="12"/>
      <c r="V65" s="7"/>
      <c r="W65" s="7"/>
      <c r="X65" s="7"/>
      <c r="Y65" s="7"/>
      <c r="Z65" s="7"/>
      <c r="AA65" s="21"/>
    </row>
    <row r="66" spans="1:27" ht="12" customHeight="1" x14ac:dyDescent="0.2">
      <c r="A66" s="115"/>
      <c r="B66" s="147" t="s">
        <v>8</v>
      </c>
      <c r="C66" s="147"/>
      <c r="D66" s="31"/>
      <c r="E66" s="7"/>
      <c r="F66" s="7"/>
      <c r="G66" s="7"/>
      <c r="H66" s="35">
        <f>H$13</f>
        <v>0.1</v>
      </c>
      <c r="I66" s="7"/>
      <c r="J66" s="7"/>
      <c r="K66" s="7"/>
      <c r="L66" s="7"/>
      <c r="M66" s="13"/>
      <c r="N66" s="7"/>
      <c r="O66" s="11"/>
      <c r="P66" s="124"/>
      <c r="Q66" s="11"/>
      <c r="R66" s="11"/>
      <c r="S66" s="11"/>
      <c r="T66" s="11"/>
      <c r="U66" s="12"/>
      <c r="V66" s="7"/>
      <c r="W66" s="7"/>
      <c r="X66" s="7"/>
      <c r="Y66" s="11"/>
      <c r="Z66" s="11"/>
      <c r="AA66" s="21"/>
    </row>
    <row r="67" spans="1:27" x14ac:dyDescent="0.2">
      <c r="A67" s="115"/>
      <c r="B67" s="41"/>
      <c r="C67" s="74"/>
      <c r="D67" s="42"/>
      <c r="E67" s="43"/>
      <c r="F67" s="7"/>
      <c r="G67" s="7"/>
      <c r="H67" s="13">
        <f t="shared" ref="H67:H74" si="32">H$66</f>
        <v>0.1</v>
      </c>
      <c r="I67" s="7" t="str">
        <f t="shared" ref="I67:I74" si="33">IF(E67&gt;0,MIN(E67*H67,G67)," ")</f>
        <v xml:space="preserve"> </v>
      </c>
      <c r="J67" s="7" t="str">
        <f t="shared" ref="J67:J74" si="34">IF(E67&gt;0,F67+I67," ")</f>
        <v xml:space="preserve"> </v>
      </c>
      <c r="K67" s="7" t="str">
        <f t="shared" ref="K67:K74" si="35">IF(E67&gt;0,E67-J67," ")</f>
        <v xml:space="preserve"> </v>
      </c>
      <c r="L67" s="7"/>
      <c r="M67" s="13"/>
      <c r="N67" s="7"/>
      <c r="O67" s="11"/>
      <c r="P67" s="124">
        <f>IF(B67&gt;0,IF(B67&gt;[1]Admin!$N$11,[1]Admin!$G$7,[1]Admin!$G$5),[1]Admin!$G$5)</f>
        <v>100</v>
      </c>
      <c r="Q67" s="11" t="str">
        <f>IF(E67&gt;0,E67*P67/100," ")</f>
        <v xml:space="preserve"> </v>
      </c>
      <c r="R67" s="11"/>
      <c r="S67" s="11" t="str">
        <f t="shared" ref="S67:S74" si="36">IF(E67&gt;0,E67-Q67," ")</f>
        <v xml:space="preserve"> </v>
      </c>
      <c r="T67" s="11"/>
      <c r="U67" s="41"/>
      <c r="V67" s="43"/>
      <c r="W67" s="7" t="str">
        <f t="shared" ref="W67:W74" si="37">IF(V67&gt;0,E67," ")</f>
        <v xml:space="preserve"> </v>
      </c>
      <c r="X67" s="7" t="str">
        <f t="shared" ref="X67:X74" si="38">IF(V67&gt;0,J67," ")</f>
        <v xml:space="preserve"> </v>
      </c>
      <c r="Y67" s="11" t="str">
        <f t="shared" ref="Y67:Y74" si="39">IF((U67+V67)&gt;0,IF(V67&lt;S67,S67-V67," ")," ")</f>
        <v xml:space="preserve"> </v>
      </c>
      <c r="Z67" s="11" t="str">
        <f t="shared" ref="Z67:Z74" si="40">IF((U67+V67)&gt;0,IF(V67&gt;S67,V67-S67," ")," ")</f>
        <v xml:space="preserve"> </v>
      </c>
      <c r="AA67" s="21"/>
    </row>
    <row r="68" spans="1:27" x14ac:dyDescent="0.2">
      <c r="A68" s="115"/>
      <c r="B68" s="41"/>
      <c r="C68" s="74"/>
      <c r="D68" s="42"/>
      <c r="E68" s="43"/>
      <c r="F68" s="7"/>
      <c r="G68" s="7"/>
      <c r="H68" s="13">
        <f t="shared" si="32"/>
        <v>0.1</v>
      </c>
      <c r="I68" s="7" t="str">
        <f t="shared" si="33"/>
        <v xml:space="preserve"> </v>
      </c>
      <c r="J68" s="7" t="str">
        <f t="shared" si="34"/>
        <v xml:space="preserve"> </v>
      </c>
      <c r="K68" s="7" t="str">
        <f t="shared" si="35"/>
        <v xml:space="preserve"> </v>
      </c>
      <c r="L68" s="7"/>
      <c r="M68" s="13"/>
      <c r="N68" s="7"/>
      <c r="O68" s="11"/>
      <c r="P68" s="124">
        <f>IF(B68&gt;0,IF(B68&gt;[1]Admin!$N$11,[1]Admin!$G$7,[1]Admin!$G$5),[1]Admin!$G$5)</f>
        <v>100</v>
      </c>
      <c r="Q68" s="11" t="str">
        <f t="shared" ref="Q68:Q74" si="41">IF(E68&gt;0,E68*P68/100," ")</f>
        <v xml:space="preserve"> </v>
      </c>
      <c r="R68" s="11"/>
      <c r="S68" s="11" t="str">
        <f t="shared" si="36"/>
        <v xml:space="preserve"> </v>
      </c>
      <c r="T68" s="11"/>
      <c r="U68" s="41"/>
      <c r="V68" s="43"/>
      <c r="W68" s="7" t="str">
        <f t="shared" si="37"/>
        <v xml:space="preserve"> </v>
      </c>
      <c r="X68" s="7" t="str">
        <f t="shared" si="38"/>
        <v xml:space="preserve"> </v>
      </c>
      <c r="Y68" s="11" t="str">
        <f t="shared" si="39"/>
        <v xml:space="preserve"> </v>
      </c>
      <c r="Z68" s="11" t="str">
        <f t="shared" si="40"/>
        <v xml:space="preserve"> </v>
      </c>
      <c r="AA68" s="21"/>
    </row>
    <row r="69" spans="1:27" x14ac:dyDescent="0.2">
      <c r="A69" s="115"/>
      <c r="B69" s="41"/>
      <c r="C69" s="74"/>
      <c r="D69" s="42"/>
      <c r="E69" s="43"/>
      <c r="F69" s="7"/>
      <c r="G69" s="7"/>
      <c r="H69" s="13">
        <f t="shared" si="32"/>
        <v>0.1</v>
      </c>
      <c r="I69" s="7" t="str">
        <f t="shared" si="33"/>
        <v xml:space="preserve"> </v>
      </c>
      <c r="J69" s="7" t="str">
        <f t="shared" si="34"/>
        <v xml:space="preserve"> </v>
      </c>
      <c r="K69" s="7" t="str">
        <f t="shared" si="35"/>
        <v xml:space="preserve"> </v>
      </c>
      <c r="L69" s="7"/>
      <c r="M69" s="13"/>
      <c r="N69" s="7"/>
      <c r="O69" s="11"/>
      <c r="P69" s="124">
        <f>IF(B69&gt;0,IF(B69&gt;[1]Admin!$N$11,[1]Admin!$G$7,[1]Admin!$G$5),[1]Admin!$G$5)</f>
        <v>100</v>
      </c>
      <c r="Q69" s="11" t="str">
        <f t="shared" si="41"/>
        <v xml:space="preserve"> </v>
      </c>
      <c r="R69" s="11"/>
      <c r="S69" s="11" t="str">
        <f t="shared" si="36"/>
        <v xml:space="preserve"> </v>
      </c>
      <c r="T69" s="11"/>
      <c r="U69" s="41"/>
      <c r="V69" s="43"/>
      <c r="W69" s="7" t="str">
        <f t="shared" si="37"/>
        <v xml:space="preserve"> </v>
      </c>
      <c r="X69" s="7" t="str">
        <f t="shared" si="38"/>
        <v xml:space="preserve"> </v>
      </c>
      <c r="Y69" s="11" t="str">
        <f t="shared" si="39"/>
        <v xml:space="preserve"> </v>
      </c>
      <c r="Z69" s="11" t="str">
        <f t="shared" si="40"/>
        <v xml:space="preserve"> </v>
      </c>
      <c r="AA69" s="21"/>
    </row>
    <row r="70" spans="1:27" x14ac:dyDescent="0.2">
      <c r="A70" s="115"/>
      <c r="B70" s="41"/>
      <c r="C70" s="74"/>
      <c r="D70" s="42"/>
      <c r="E70" s="43"/>
      <c r="F70" s="7"/>
      <c r="G70" s="7"/>
      <c r="H70" s="13">
        <f t="shared" si="32"/>
        <v>0.1</v>
      </c>
      <c r="I70" s="7" t="str">
        <f t="shared" si="33"/>
        <v xml:space="preserve"> </v>
      </c>
      <c r="J70" s="7" t="str">
        <f t="shared" si="34"/>
        <v xml:space="preserve"> </v>
      </c>
      <c r="K70" s="7" t="str">
        <f t="shared" si="35"/>
        <v xml:space="preserve"> </v>
      </c>
      <c r="L70" s="7"/>
      <c r="M70" s="13"/>
      <c r="N70" s="7"/>
      <c r="O70" s="11"/>
      <c r="P70" s="124">
        <f>IF(B70&gt;0,IF(B70&gt;[1]Admin!$N$11,[1]Admin!$G$7,[1]Admin!$G$5),[1]Admin!$G$5)</f>
        <v>100</v>
      </c>
      <c r="Q70" s="11" t="str">
        <f t="shared" si="41"/>
        <v xml:space="preserve"> </v>
      </c>
      <c r="R70" s="11"/>
      <c r="S70" s="11" t="str">
        <f t="shared" si="36"/>
        <v xml:space="preserve"> </v>
      </c>
      <c r="T70" s="11"/>
      <c r="U70" s="41"/>
      <c r="V70" s="43"/>
      <c r="W70" s="7" t="str">
        <f t="shared" si="37"/>
        <v xml:space="preserve"> </v>
      </c>
      <c r="X70" s="7" t="str">
        <f t="shared" si="38"/>
        <v xml:space="preserve"> </v>
      </c>
      <c r="Y70" s="11" t="str">
        <f t="shared" si="39"/>
        <v xml:space="preserve"> </v>
      </c>
      <c r="Z70" s="11" t="str">
        <f t="shared" si="40"/>
        <v xml:space="preserve"> </v>
      </c>
      <c r="AA70" s="21"/>
    </row>
    <row r="71" spans="1:27" x14ac:dyDescent="0.2">
      <c r="A71" s="115"/>
      <c r="B71" s="41"/>
      <c r="C71" s="74"/>
      <c r="D71" s="42"/>
      <c r="E71" s="43"/>
      <c r="F71" s="7"/>
      <c r="G71" s="7"/>
      <c r="H71" s="13">
        <f t="shared" si="32"/>
        <v>0.1</v>
      </c>
      <c r="I71" s="7" t="str">
        <f t="shared" si="33"/>
        <v xml:space="preserve"> </v>
      </c>
      <c r="J71" s="7" t="str">
        <f t="shared" si="34"/>
        <v xml:space="preserve"> </v>
      </c>
      <c r="K71" s="7" t="str">
        <f t="shared" si="35"/>
        <v xml:space="preserve"> </v>
      </c>
      <c r="L71" s="7"/>
      <c r="M71" s="13"/>
      <c r="N71" s="7"/>
      <c r="O71" s="11"/>
      <c r="P71" s="124">
        <f>IF(B71&gt;0,IF(B71&gt;[1]Admin!$N$11,[1]Admin!$G$7,[1]Admin!$G$5),[1]Admin!$G$5)</f>
        <v>100</v>
      </c>
      <c r="Q71" s="11" t="str">
        <f t="shared" si="41"/>
        <v xml:space="preserve"> </v>
      </c>
      <c r="R71" s="11"/>
      <c r="S71" s="11" t="str">
        <f t="shared" si="36"/>
        <v xml:space="preserve"> </v>
      </c>
      <c r="T71" s="11"/>
      <c r="U71" s="41"/>
      <c r="V71" s="43"/>
      <c r="W71" s="7" t="str">
        <f t="shared" si="37"/>
        <v xml:space="preserve"> </v>
      </c>
      <c r="X71" s="7" t="str">
        <f t="shared" si="38"/>
        <v xml:space="preserve"> </v>
      </c>
      <c r="Y71" s="11" t="str">
        <f t="shared" si="39"/>
        <v xml:space="preserve"> </v>
      </c>
      <c r="Z71" s="11" t="str">
        <f t="shared" si="40"/>
        <v xml:space="preserve"> </v>
      </c>
      <c r="AA71" s="21"/>
    </row>
    <row r="72" spans="1:27" x14ac:dyDescent="0.2">
      <c r="A72" s="115"/>
      <c r="B72" s="41"/>
      <c r="C72" s="74"/>
      <c r="D72" s="42"/>
      <c r="E72" s="43"/>
      <c r="F72" s="7"/>
      <c r="G72" s="7"/>
      <c r="H72" s="13">
        <f t="shared" si="32"/>
        <v>0.1</v>
      </c>
      <c r="I72" s="7" t="str">
        <f t="shared" si="33"/>
        <v xml:space="preserve"> </v>
      </c>
      <c r="J72" s="7" t="str">
        <f t="shared" si="34"/>
        <v xml:space="preserve"> </v>
      </c>
      <c r="K72" s="7" t="str">
        <f t="shared" si="35"/>
        <v xml:space="preserve"> </v>
      </c>
      <c r="L72" s="7"/>
      <c r="M72" s="13"/>
      <c r="N72" s="7"/>
      <c r="O72" s="11"/>
      <c r="P72" s="124">
        <f>IF(B72&gt;0,IF(B72&gt;[1]Admin!$N$11,[1]Admin!$G$7,[1]Admin!$G$5),[1]Admin!$G$5)</f>
        <v>100</v>
      </c>
      <c r="Q72" s="11" t="str">
        <f t="shared" si="41"/>
        <v xml:space="preserve"> </v>
      </c>
      <c r="R72" s="11"/>
      <c r="S72" s="11" t="str">
        <f t="shared" si="36"/>
        <v xml:space="preserve"> </v>
      </c>
      <c r="T72" s="11"/>
      <c r="U72" s="41"/>
      <c r="V72" s="43"/>
      <c r="W72" s="7" t="str">
        <f t="shared" si="37"/>
        <v xml:space="preserve"> </v>
      </c>
      <c r="X72" s="7" t="str">
        <f t="shared" si="38"/>
        <v xml:space="preserve"> </v>
      </c>
      <c r="Y72" s="11" t="str">
        <f t="shared" si="39"/>
        <v xml:space="preserve"> </v>
      </c>
      <c r="Z72" s="11" t="str">
        <f t="shared" si="40"/>
        <v xml:space="preserve"> </v>
      </c>
      <c r="AA72" s="21"/>
    </row>
    <row r="73" spans="1:27" x14ac:dyDescent="0.2">
      <c r="A73" s="115"/>
      <c r="B73" s="41"/>
      <c r="C73" s="74"/>
      <c r="D73" s="42"/>
      <c r="E73" s="43"/>
      <c r="F73" s="7"/>
      <c r="G73" s="7"/>
      <c r="H73" s="13">
        <f t="shared" si="32"/>
        <v>0.1</v>
      </c>
      <c r="I73" s="7" t="str">
        <f t="shared" si="33"/>
        <v xml:space="preserve"> </v>
      </c>
      <c r="J73" s="7" t="str">
        <f t="shared" si="34"/>
        <v xml:space="preserve"> </v>
      </c>
      <c r="K73" s="7" t="str">
        <f t="shared" si="35"/>
        <v xml:space="preserve"> </v>
      </c>
      <c r="L73" s="7"/>
      <c r="M73" s="13"/>
      <c r="N73" s="7"/>
      <c r="O73" s="11"/>
      <c r="P73" s="124">
        <f>IF(B73&gt;0,IF(B73&gt;[1]Admin!$N$11,[1]Admin!$G$7,[1]Admin!$G$5),[1]Admin!$G$5)</f>
        <v>100</v>
      </c>
      <c r="Q73" s="11" t="str">
        <f t="shared" si="41"/>
        <v xml:space="preserve"> </v>
      </c>
      <c r="R73" s="11"/>
      <c r="S73" s="11" t="str">
        <f t="shared" si="36"/>
        <v xml:space="preserve"> </v>
      </c>
      <c r="T73" s="11"/>
      <c r="U73" s="41"/>
      <c r="V73" s="43"/>
      <c r="W73" s="7" t="str">
        <f t="shared" si="37"/>
        <v xml:space="preserve"> </v>
      </c>
      <c r="X73" s="7" t="str">
        <f t="shared" si="38"/>
        <v xml:space="preserve"> </v>
      </c>
      <c r="Y73" s="11" t="str">
        <f t="shared" si="39"/>
        <v xml:space="preserve"> </v>
      </c>
      <c r="Z73" s="11" t="str">
        <f t="shared" si="40"/>
        <v xml:space="preserve"> </v>
      </c>
      <c r="AA73" s="21"/>
    </row>
    <row r="74" spans="1:27" x14ac:dyDescent="0.2">
      <c r="A74" s="115"/>
      <c r="B74" s="41"/>
      <c r="C74" s="74"/>
      <c r="D74" s="42"/>
      <c r="E74" s="43"/>
      <c r="F74" s="7"/>
      <c r="G74" s="7"/>
      <c r="H74" s="13">
        <f t="shared" si="32"/>
        <v>0.1</v>
      </c>
      <c r="I74" s="7" t="str">
        <f t="shared" si="33"/>
        <v xml:space="preserve"> </v>
      </c>
      <c r="J74" s="7" t="str">
        <f t="shared" si="34"/>
        <v xml:space="preserve"> </v>
      </c>
      <c r="K74" s="7" t="str">
        <f t="shared" si="35"/>
        <v xml:space="preserve"> </v>
      </c>
      <c r="L74" s="7"/>
      <c r="M74" s="13"/>
      <c r="N74" s="7"/>
      <c r="O74" s="11"/>
      <c r="P74" s="124">
        <f>IF(B74&gt;0,IF(B74&gt;[1]Admin!$N$11,[1]Admin!$G$7,[1]Admin!$G$5),[1]Admin!$G$5)</f>
        <v>100</v>
      </c>
      <c r="Q74" s="11" t="str">
        <f t="shared" si="41"/>
        <v xml:space="preserve"> </v>
      </c>
      <c r="R74" s="11"/>
      <c r="S74" s="11" t="str">
        <f t="shared" si="36"/>
        <v xml:space="preserve"> </v>
      </c>
      <c r="T74" s="11"/>
      <c r="U74" s="41"/>
      <c r="V74" s="43"/>
      <c r="W74" s="7" t="str">
        <f t="shared" si="37"/>
        <v xml:space="preserve"> </v>
      </c>
      <c r="X74" s="7" t="str">
        <f t="shared" si="38"/>
        <v xml:space="preserve"> </v>
      </c>
      <c r="Y74" s="11" t="str">
        <f t="shared" si="39"/>
        <v xml:space="preserve"> </v>
      </c>
      <c r="Z74" s="11" t="str">
        <f t="shared" si="40"/>
        <v xml:space="preserve"> </v>
      </c>
      <c r="AA74" s="21"/>
    </row>
    <row r="75" spans="1:27" x14ac:dyDescent="0.2">
      <c r="A75" s="115"/>
      <c r="B75" s="148" t="s">
        <v>12</v>
      </c>
      <c r="C75" s="149"/>
      <c r="D75" s="150"/>
      <c r="E75" s="40">
        <f>SUM(E67:E74)</f>
        <v>0</v>
      </c>
      <c r="F75" s="16">
        <f>SUM(F67:F74)</f>
        <v>0</v>
      </c>
      <c r="G75" s="16">
        <f>SUM(G67:G74)</f>
        <v>0</v>
      </c>
      <c r="H75" s="13"/>
      <c r="I75" s="16">
        <f>SUM(I67:I74)</f>
        <v>0</v>
      </c>
      <c r="J75" s="16">
        <f>SUM(J67:J74)</f>
        <v>0</v>
      </c>
      <c r="K75" s="16">
        <f>SUM(K67:K74)</f>
        <v>0</v>
      </c>
      <c r="L75" s="7"/>
      <c r="M75" s="13"/>
      <c r="N75" s="7"/>
      <c r="O75" s="16">
        <f>SUM(O67:O74)</f>
        <v>0</v>
      </c>
      <c r="P75" s="31"/>
      <c r="Q75" s="16">
        <f>SUM(Q67:Q74)</f>
        <v>0</v>
      </c>
      <c r="R75" s="16">
        <f>SUM(R67:R74)</f>
        <v>0</v>
      </c>
      <c r="S75" s="16">
        <f>SUM(S67:S74)</f>
        <v>0</v>
      </c>
      <c r="T75" s="11"/>
      <c r="U75" s="12"/>
      <c r="V75" s="40">
        <f>SUM(V67:V74)</f>
        <v>0</v>
      </c>
      <c r="W75" s="16">
        <f>SUM(W67:W74)</f>
        <v>0</v>
      </c>
      <c r="X75" s="16">
        <f>SUM(X67:X74)</f>
        <v>0</v>
      </c>
      <c r="Y75" s="16">
        <f>SUM(Y67:Y74)</f>
        <v>0</v>
      </c>
      <c r="Z75" s="16">
        <f>SUM(Z67:Z74)</f>
        <v>0</v>
      </c>
      <c r="AA75" s="21"/>
    </row>
    <row r="76" spans="1:27" ht="6" customHeight="1" x14ac:dyDescent="0.2">
      <c r="A76" s="115"/>
      <c r="B76" s="36"/>
      <c r="C76" s="75"/>
      <c r="D76" s="37"/>
      <c r="E76" s="7"/>
      <c r="F76" s="7"/>
      <c r="G76" s="7"/>
      <c r="H76" s="13"/>
      <c r="I76" s="7"/>
      <c r="J76" s="7"/>
      <c r="K76" s="7"/>
      <c r="L76" s="7"/>
      <c r="M76" s="13"/>
      <c r="N76" s="7"/>
      <c r="O76" s="7"/>
      <c r="P76" s="31"/>
      <c r="Q76" s="7"/>
      <c r="R76" s="7"/>
      <c r="S76" s="7"/>
      <c r="T76" s="11"/>
      <c r="U76" s="12"/>
      <c r="V76" s="7"/>
      <c r="W76" s="7"/>
      <c r="X76" s="7"/>
      <c r="Y76" s="7"/>
      <c r="Z76" s="7"/>
      <c r="AA76" s="21"/>
    </row>
    <row r="77" spans="1:27" x14ac:dyDescent="0.2">
      <c r="A77" s="115"/>
      <c r="B77" s="147" t="s">
        <v>55</v>
      </c>
      <c r="C77" s="147"/>
      <c r="D77" s="31"/>
      <c r="E77" s="7"/>
      <c r="F77" s="7"/>
      <c r="G77" s="7"/>
      <c r="H77" s="35">
        <f>H$24</f>
        <v>0.2</v>
      </c>
      <c r="I77" s="7"/>
      <c r="J77" s="7"/>
      <c r="K77" s="7"/>
      <c r="L77" s="7"/>
      <c r="M77" s="13"/>
      <c r="N77" s="7"/>
      <c r="O77" s="11"/>
      <c r="P77" s="124"/>
      <c r="Q77" s="11"/>
      <c r="R77" s="11"/>
      <c r="S77" s="11"/>
      <c r="T77" s="11"/>
      <c r="U77" s="12"/>
      <c r="V77" s="7"/>
      <c r="W77" s="7"/>
      <c r="X77" s="7"/>
      <c r="Y77" s="11"/>
      <c r="Z77" s="11"/>
      <c r="AA77" s="21"/>
    </row>
    <row r="78" spans="1:27" ht="12" customHeight="1" x14ac:dyDescent="0.2">
      <c r="A78" s="115"/>
      <c r="B78" s="41"/>
      <c r="C78" s="74"/>
      <c r="D78" s="45"/>
      <c r="E78" s="43"/>
      <c r="F78" s="7"/>
      <c r="G78" s="7"/>
      <c r="H78" s="13">
        <f>H$77</f>
        <v>0.2</v>
      </c>
      <c r="I78" s="7" t="str">
        <f>IF(E78&gt;0,MIN(E78*H78,G78)," ")</f>
        <v xml:space="preserve"> </v>
      </c>
      <c r="J78" s="7" t="str">
        <f>IF(E78&gt;0,F78+I78," ")</f>
        <v xml:space="preserve"> </v>
      </c>
      <c r="K78" s="7" t="str">
        <f>IF(E78&gt;0,E78-J78," ")</f>
        <v xml:space="preserve"> </v>
      </c>
      <c r="L78" s="7"/>
      <c r="M78" s="13"/>
      <c r="N78" s="7"/>
      <c r="O78" s="11"/>
      <c r="P78" s="124">
        <f>IF(B78&gt;0,IF(B78&gt;[1]Admin!$N$11,[1]Admin!$G$7,[1]Admin!$G$5),[1]Admin!$G$5)</f>
        <v>100</v>
      </c>
      <c r="Q78" s="11" t="str">
        <f>IF(E78&gt;0,E78*P78/100," ")</f>
        <v xml:space="preserve"> </v>
      </c>
      <c r="R78" s="11"/>
      <c r="S78" s="11" t="str">
        <f>IF(E78&gt;0,E78-Q78," ")</f>
        <v xml:space="preserve"> </v>
      </c>
      <c r="T78" s="11"/>
      <c r="U78" s="41"/>
      <c r="V78" s="43"/>
      <c r="W78" s="7" t="str">
        <f>IF(V78&gt;0,E78," ")</f>
        <v xml:space="preserve"> </v>
      </c>
      <c r="X78" s="7" t="str">
        <f>IF(V78&gt;0,J78," ")</f>
        <v xml:space="preserve"> </v>
      </c>
      <c r="Y78" s="11" t="str">
        <f>IF((U78+V78)&gt;0,IF(V78&lt;S78,S78-V78," ")," ")</f>
        <v xml:space="preserve"> </v>
      </c>
      <c r="Z78" s="11" t="str">
        <f>IF((U78+V78)&gt;0,IF(V78&gt;S78,V78-S78," ")," ")</f>
        <v xml:space="preserve"> </v>
      </c>
      <c r="AA78" s="21"/>
    </row>
    <row r="79" spans="1:27" x14ac:dyDescent="0.2">
      <c r="A79" s="115"/>
      <c r="B79" s="41"/>
      <c r="C79" s="74"/>
      <c r="D79" s="45"/>
      <c r="E79" s="43"/>
      <c r="F79" s="7"/>
      <c r="G79" s="7"/>
      <c r="H79" s="13">
        <f>H$77</f>
        <v>0.2</v>
      </c>
      <c r="I79" s="7" t="str">
        <f>IF(E79&gt;0,MIN(E79*H79,G79)," ")</f>
        <v xml:space="preserve"> </v>
      </c>
      <c r="J79" s="7" t="str">
        <f>IF(E79&gt;0,F79+I79," ")</f>
        <v xml:space="preserve"> </v>
      </c>
      <c r="K79" s="7" t="str">
        <f>IF(E79&gt;0,E79-J79," ")</f>
        <v xml:space="preserve"> </v>
      </c>
      <c r="L79" s="7"/>
      <c r="M79" s="13"/>
      <c r="N79" s="7"/>
      <c r="O79" s="11"/>
      <c r="P79" s="124">
        <f>IF(B79&gt;0,IF(B79&gt;[1]Admin!$N$11,[1]Admin!$G$7,[1]Admin!$G$5),[1]Admin!$G$5)</f>
        <v>100</v>
      </c>
      <c r="Q79" s="11" t="str">
        <f>IF(E79&gt;0,E79*P79/100," ")</f>
        <v xml:space="preserve"> </v>
      </c>
      <c r="R79" s="11"/>
      <c r="S79" s="11" t="str">
        <f>IF(E79&gt;0,E79-Q79," ")</f>
        <v xml:space="preserve"> </v>
      </c>
      <c r="T79" s="11"/>
      <c r="U79" s="41"/>
      <c r="V79" s="43"/>
      <c r="W79" s="7" t="str">
        <f>IF(V79&gt;0,E79," ")</f>
        <v xml:space="preserve"> </v>
      </c>
      <c r="X79" s="7" t="str">
        <f>IF(V79&gt;0,J79," ")</f>
        <v xml:space="preserve"> </v>
      </c>
      <c r="Y79" s="11" t="str">
        <f>IF((U79+V79)&gt;0,IF(V79&lt;S79,S79-V79," ")," ")</f>
        <v xml:space="preserve"> </v>
      </c>
      <c r="Z79" s="11" t="str">
        <f>IF((U79+V79)&gt;0,IF(V79&gt;S79,V79-S79," ")," ")</f>
        <v xml:space="preserve"> </v>
      </c>
      <c r="AA79" s="21"/>
    </row>
    <row r="80" spans="1:27" x14ac:dyDescent="0.2">
      <c r="A80" s="115"/>
      <c r="B80" s="41"/>
      <c r="C80" s="74"/>
      <c r="D80" s="45"/>
      <c r="E80" s="43"/>
      <c r="F80" s="7"/>
      <c r="G80" s="7"/>
      <c r="H80" s="13">
        <f>H$77</f>
        <v>0.2</v>
      </c>
      <c r="I80" s="7" t="str">
        <f>IF(E80&gt;0,MIN(E80*H80,G80)," ")</f>
        <v xml:space="preserve"> </v>
      </c>
      <c r="J80" s="7" t="str">
        <f>IF(E80&gt;0,F80+I80," ")</f>
        <v xml:space="preserve"> </v>
      </c>
      <c r="K80" s="7" t="str">
        <f>IF(E80&gt;0,E80-J80," ")</f>
        <v xml:space="preserve"> </v>
      </c>
      <c r="L80" s="7"/>
      <c r="M80" s="13"/>
      <c r="N80" s="7"/>
      <c r="O80" s="11"/>
      <c r="P80" s="124">
        <f>IF(B80&gt;0,IF(B80&gt;[1]Admin!$N$11,[1]Admin!$G$7,[1]Admin!$G$5),[1]Admin!$G$5)</f>
        <v>100</v>
      </c>
      <c r="Q80" s="11" t="str">
        <f>IF(E80&gt;0,E80*P80/100," ")</f>
        <v xml:space="preserve"> </v>
      </c>
      <c r="R80" s="11"/>
      <c r="S80" s="11" t="str">
        <f>IF(E80&gt;0,E80-Q80," ")</f>
        <v xml:space="preserve"> </v>
      </c>
      <c r="T80" s="11"/>
      <c r="U80" s="41"/>
      <c r="V80" s="43"/>
      <c r="W80" s="7" t="str">
        <f>IF(V80&gt;0,E80," ")</f>
        <v xml:space="preserve"> </v>
      </c>
      <c r="X80" s="7" t="str">
        <f>IF(V80&gt;0,J80," ")</f>
        <v xml:space="preserve"> </v>
      </c>
      <c r="Y80" s="11" t="str">
        <f>IF((U80+V80)&gt;0,IF(V80&lt;S80,S80-V80," ")," ")</f>
        <v xml:space="preserve"> </v>
      </c>
      <c r="Z80" s="11" t="str">
        <f>IF((U80+V80)&gt;0,IF(V80&gt;S80,V80-S80," ")," ")</f>
        <v xml:space="preserve"> </v>
      </c>
      <c r="AA80" s="21"/>
    </row>
    <row r="81" spans="1:27" x14ac:dyDescent="0.2">
      <c r="A81" s="115"/>
      <c r="B81" s="41"/>
      <c r="C81" s="74"/>
      <c r="D81" s="45"/>
      <c r="E81" s="43"/>
      <c r="F81" s="7"/>
      <c r="G81" s="7"/>
      <c r="H81" s="13">
        <f>H$77</f>
        <v>0.2</v>
      </c>
      <c r="I81" s="7" t="str">
        <f>IF(E81&gt;0,MIN(E81*H81,G81)," ")</f>
        <v xml:space="preserve"> </v>
      </c>
      <c r="J81" s="7" t="str">
        <f>IF(E81&gt;0,F81+I81," ")</f>
        <v xml:space="preserve"> </v>
      </c>
      <c r="K81" s="7" t="str">
        <f>IF(E81&gt;0,E81-J81," ")</f>
        <v xml:space="preserve"> </v>
      </c>
      <c r="L81" s="7"/>
      <c r="M81" s="13"/>
      <c r="N81" s="7"/>
      <c r="O81" s="11"/>
      <c r="P81" s="124">
        <f>IF(B81&gt;0,IF(B81&gt;[1]Admin!$N$11,[1]Admin!$G$7,[1]Admin!$G$5),[1]Admin!$G$5)</f>
        <v>100</v>
      </c>
      <c r="Q81" s="11" t="str">
        <f>IF(E81&gt;0,E81*P81/100," ")</f>
        <v xml:space="preserve"> </v>
      </c>
      <c r="R81" s="11"/>
      <c r="S81" s="11" t="str">
        <f>IF(E81&gt;0,E81-Q81," ")</f>
        <v xml:space="preserve"> </v>
      </c>
      <c r="T81" s="11"/>
      <c r="U81" s="41"/>
      <c r="V81" s="43"/>
      <c r="W81" s="7" t="str">
        <f>IF(V81&gt;0,E81," ")</f>
        <v xml:space="preserve"> </v>
      </c>
      <c r="X81" s="7" t="str">
        <f>IF(V81&gt;0,J81," ")</f>
        <v xml:space="preserve"> </v>
      </c>
      <c r="Y81" s="11" t="str">
        <f>IF((U81+V81)&gt;0,IF(V81&lt;S81,S81-V81," ")," ")</f>
        <v xml:space="preserve"> </v>
      </c>
      <c r="Z81" s="11" t="str">
        <f>IF((U81+V81)&gt;0,IF(V81&gt;S81,V81-S81," ")," ")</f>
        <v xml:space="preserve"> </v>
      </c>
      <c r="AA81" s="21"/>
    </row>
    <row r="82" spans="1:27" x14ac:dyDescent="0.2">
      <c r="A82" s="115"/>
      <c r="B82" s="41"/>
      <c r="C82" s="74"/>
      <c r="D82" s="45"/>
      <c r="E82" s="43"/>
      <c r="F82" s="7"/>
      <c r="G82" s="7"/>
      <c r="H82" s="13">
        <f>H$77</f>
        <v>0.2</v>
      </c>
      <c r="I82" s="7" t="str">
        <f>IF(E82&gt;0,MIN(E82*H82,G82)," ")</f>
        <v xml:space="preserve"> </v>
      </c>
      <c r="J82" s="7" t="str">
        <f>IF(E82&gt;0,F82+I82," ")</f>
        <v xml:space="preserve"> </v>
      </c>
      <c r="K82" s="7" t="str">
        <f>IF(E82&gt;0,E82-J82," ")</f>
        <v xml:space="preserve"> </v>
      </c>
      <c r="L82" s="7"/>
      <c r="M82" s="13"/>
      <c r="N82" s="7"/>
      <c r="O82" s="11"/>
      <c r="P82" s="124">
        <f>IF(B82&gt;0,IF(B82&gt;[1]Admin!$N$11,[1]Admin!$G$7,[1]Admin!$G$5),[1]Admin!$G$5)</f>
        <v>100</v>
      </c>
      <c r="Q82" s="11" t="str">
        <f>IF(E82&gt;0,E82*P82/100," ")</f>
        <v xml:space="preserve"> </v>
      </c>
      <c r="R82" s="11"/>
      <c r="S82" s="11" t="str">
        <f>IF(E82&gt;0,E82-Q82," ")</f>
        <v xml:space="preserve"> </v>
      </c>
      <c r="T82" s="11"/>
      <c r="U82" s="41"/>
      <c r="V82" s="43"/>
      <c r="W82" s="7" t="str">
        <f>IF(V82&gt;0,E82," ")</f>
        <v xml:space="preserve"> </v>
      </c>
      <c r="X82" s="7" t="str">
        <f>IF(V82&gt;0,J82," ")</f>
        <v xml:space="preserve"> </v>
      </c>
      <c r="Y82" s="11" t="str">
        <f>IF((U82+V82)&gt;0,IF(V82&lt;S82,S82-V82," ")," ")</f>
        <v xml:space="preserve"> </v>
      </c>
      <c r="Z82" s="11" t="str">
        <f>IF((U82+V82)&gt;0,IF(V82&gt;S82,V82-S82," ")," ")</f>
        <v xml:space="preserve"> </v>
      </c>
      <c r="AA82" s="21"/>
    </row>
    <row r="83" spans="1:27" x14ac:dyDescent="0.2">
      <c r="A83" s="115"/>
      <c r="B83" s="148" t="s">
        <v>13</v>
      </c>
      <c r="C83" s="149"/>
      <c r="D83" s="150"/>
      <c r="E83" s="40">
        <f>SUM(E78:E82)</f>
        <v>0</v>
      </c>
      <c r="F83" s="16">
        <f>SUM(F78:F82)</f>
        <v>0</v>
      </c>
      <c r="G83" s="16">
        <f>SUM(G78:G82)</f>
        <v>0</v>
      </c>
      <c r="H83" s="13"/>
      <c r="I83" s="16">
        <f>SUM(I78:I82)</f>
        <v>0</v>
      </c>
      <c r="J83" s="16">
        <f>SUM(J78:J82)</f>
        <v>0</v>
      </c>
      <c r="K83" s="16">
        <f>SUM(K78:K82)</f>
        <v>0</v>
      </c>
      <c r="L83" s="7"/>
      <c r="M83" s="13"/>
      <c r="N83" s="7"/>
      <c r="O83" s="16">
        <f>SUM(O78:O82)</f>
        <v>0</v>
      </c>
      <c r="P83" s="31"/>
      <c r="Q83" s="16">
        <f>SUM(Q78:Q82)</f>
        <v>0</v>
      </c>
      <c r="R83" s="16">
        <f>SUM(R78:R82)</f>
        <v>0</v>
      </c>
      <c r="S83" s="16">
        <f>SUM(S78:S82)</f>
        <v>0</v>
      </c>
      <c r="T83" s="11"/>
      <c r="U83" s="12"/>
      <c r="V83" s="40">
        <f>SUM(V78:V82)</f>
        <v>0</v>
      </c>
      <c r="W83" s="16">
        <f>SUM(W78:W82)</f>
        <v>0</v>
      </c>
      <c r="X83" s="16">
        <f>SUM(X78:X82)</f>
        <v>0</v>
      </c>
      <c r="Y83" s="16">
        <f>SUM(Y78:Y82)</f>
        <v>0</v>
      </c>
      <c r="Z83" s="16">
        <f>SUM(Z78:Z82)</f>
        <v>0</v>
      </c>
      <c r="AA83" s="21"/>
    </row>
    <row r="84" spans="1:27" ht="6" customHeight="1" x14ac:dyDescent="0.2">
      <c r="A84" s="115"/>
      <c r="B84" s="36"/>
      <c r="C84" s="75"/>
      <c r="D84" s="37"/>
      <c r="E84" s="7"/>
      <c r="F84" s="7"/>
      <c r="G84" s="7"/>
      <c r="H84" s="13"/>
      <c r="I84" s="7"/>
      <c r="J84" s="7"/>
      <c r="K84" s="7"/>
      <c r="L84" s="7"/>
      <c r="M84" s="13"/>
      <c r="N84" s="7"/>
      <c r="O84" s="7"/>
      <c r="P84" s="31"/>
      <c r="Q84" s="7"/>
      <c r="R84" s="7"/>
      <c r="S84" s="7"/>
      <c r="T84" s="11"/>
      <c r="U84" s="12"/>
      <c r="V84" s="7"/>
      <c r="W84" s="7"/>
      <c r="X84" s="7"/>
      <c r="Y84" s="7"/>
      <c r="Z84" s="7"/>
      <c r="AA84" s="21"/>
    </row>
    <row r="85" spans="1:27" x14ac:dyDescent="0.2">
      <c r="A85" s="115"/>
      <c r="B85" s="147" t="s">
        <v>6</v>
      </c>
      <c r="C85" s="147"/>
      <c r="D85" s="32"/>
      <c r="E85" s="7"/>
      <c r="F85" s="7"/>
      <c r="G85" s="7"/>
      <c r="H85" s="35">
        <f>H$32</f>
        <v>0.33</v>
      </c>
      <c r="I85" s="7"/>
      <c r="J85" s="7"/>
      <c r="K85" s="7"/>
      <c r="L85" s="7"/>
      <c r="M85" s="13"/>
      <c r="N85" s="7"/>
      <c r="O85" s="11"/>
      <c r="P85" s="124"/>
      <c r="Q85" s="11"/>
      <c r="R85" s="11"/>
      <c r="S85" s="11"/>
      <c r="T85" s="11"/>
      <c r="U85" s="12"/>
      <c r="V85" s="7"/>
      <c r="W85" s="7"/>
      <c r="X85" s="7"/>
      <c r="Y85" s="11"/>
      <c r="Z85" s="11"/>
      <c r="AA85" s="21"/>
    </row>
    <row r="86" spans="1:27" x14ac:dyDescent="0.2">
      <c r="A86" s="115"/>
      <c r="B86" s="41"/>
      <c r="C86" s="74"/>
      <c r="D86" s="45"/>
      <c r="E86" s="43"/>
      <c r="F86" s="7"/>
      <c r="G86" s="7"/>
      <c r="H86" s="13">
        <f t="shared" ref="H86:H93" si="42">H$85</f>
        <v>0.33</v>
      </c>
      <c r="I86" s="7" t="str">
        <f t="shared" ref="I86:I93" si="43">IF(E86&gt;0,MIN(E86*H86,G86)," ")</f>
        <v xml:space="preserve"> </v>
      </c>
      <c r="J86" s="7" t="str">
        <f t="shared" ref="J86:J93" si="44">IF(E86&gt;0,F86+I86," ")</f>
        <v xml:space="preserve"> </v>
      </c>
      <c r="K86" s="7" t="str">
        <f t="shared" ref="K86:K93" si="45">IF(E86&gt;0,E86-J86," ")</f>
        <v xml:space="preserve"> </v>
      </c>
      <c r="L86" s="7"/>
      <c r="M86" s="13"/>
      <c r="N86" s="7"/>
      <c r="O86" s="11"/>
      <c r="P86" s="124">
        <f>IF(B86&gt;0,IF(B86&gt;[1]Admin!$N$11,[1]Admin!$G$7,[1]Admin!$G$5),[1]Admin!$G$5)</f>
        <v>100</v>
      </c>
      <c r="Q86" s="11" t="str">
        <f t="shared" ref="Q86:Q93" si="46">IF(E86&gt;0,E86*P86/100," ")</f>
        <v xml:space="preserve"> </v>
      </c>
      <c r="R86" s="11"/>
      <c r="S86" s="11" t="str">
        <f>IF(E86&gt;0,E86-Q86," ")</f>
        <v xml:space="preserve"> </v>
      </c>
      <c r="T86" s="11"/>
      <c r="U86" s="41"/>
      <c r="V86" s="43"/>
      <c r="W86" s="7" t="str">
        <f t="shared" ref="W86:W93" si="47">IF(V86&gt;0,E86," ")</f>
        <v xml:space="preserve"> </v>
      </c>
      <c r="X86" s="7" t="str">
        <f t="shared" ref="X86:X93" si="48">IF(V86&gt;0,J86," ")</f>
        <v xml:space="preserve"> </v>
      </c>
      <c r="Y86" s="11" t="str">
        <f t="shared" ref="Y86:Y93" si="49">IF((U86+V86)&gt;0,IF(V86&lt;S86,S86-V86," ")," ")</f>
        <v xml:space="preserve"> </v>
      </c>
      <c r="Z86" s="11" t="str">
        <f t="shared" ref="Z86:Z93" si="50">IF((U86+V86)&gt;0,IF(V86&gt;S86,V86-S86," ")," ")</f>
        <v xml:space="preserve"> </v>
      </c>
      <c r="AA86" s="21"/>
    </row>
    <row r="87" spans="1:27" x14ac:dyDescent="0.2">
      <c r="A87" s="115"/>
      <c r="B87" s="41"/>
      <c r="C87" s="74"/>
      <c r="D87" s="45"/>
      <c r="E87" s="43"/>
      <c r="F87" s="7"/>
      <c r="G87" s="7"/>
      <c r="H87" s="13">
        <f t="shared" si="42"/>
        <v>0.33</v>
      </c>
      <c r="I87" s="7" t="str">
        <f t="shared" si="43"/>
        <v xml:space="preserve"> </v>
      </c>
      <c r="J87" s="7" t="str">
        <f t="shared" si="44"/>
        <v xml:space="preserve"> </v>
      </c>
      <c r="K87" s="7" t="str">
        <f t="shared" si="45"/>
        <v xml:space="preserve"> </v>
      </c>
      <c r="L87" s="7"/>
      <c r="M87" s="13"/>
      <c r="N87" s="7"/>
      <c r="O87" s="11"/>
      <c r="P87" s="124">
        <f>IF(B87&gt;0,IF(B87&gt;[1]Admin!$N$11,[1]Admin!$G$7,[1]Admin!$G$5),[1]Admin!$G$5)</f>
        <v>100</v>
      </c>
      <c r="Q87" s="11" t="str">
        <f t="shared" si="46"/>
        <v xml:space="preserve"> </v>
      </c>
      <c r="R87" s="11"/>
      <c r="S87" s="11" t="str">
        <f t="shared" ref="S87:S93" si="51">IF(E87&gt;0,E87-Q87," ")</f>
        <v xml:space="preserve"> </v>
      </c>
      <c r="T87" s="11"/>
      <c r="U87" s="41"/>
      <c r="V87" s="43"/>
      <c r="W87" s="7" t="str">
        <f t="shared" si="47"/>
        <v xml:space="preserve"> </v>
      </c>
      <c r="X87" s="7" t="str">
        <f t="shared" si="48"/>
        <v xml:space="preserve"> </v>
      </c>
      <c r="Y87" s="11" t="str">
        <f t="shared" si="49"/>
        <v xml:space="preserve"> </v>
      </c>
      <c r="Z87" s="11" t="str">
        <f t="shared" si="50"/>
        <v xml:space="preserve"> </v>
      </c>
      <c r="AA87" s="21"/>
    </row>
    <row r="88" spans="1:27" x14ac:dyDescent="0.2">
      <c r="A88" s="115"/>
      <c r="B88" s="41"/>
      <c r="C88" s="74"/>
      <c r="D88" s="45"/>
      <c r="E88" s="43"/>
      <c r="F88" s="7"/>
      <c r="G88" s="7"/>
      <c r="H88" s="13">
        <f t="shared" si="42"/>
        <v>0.33</v>
      </c>
      <c r="I88" s="7" t="str">
        <f t="shared" si="43"/>
        <v xml:space="preserve"> </v>
      </c>
      <c r="J88" s="7" t="str">
        <f t="shared" si="44"/>
        <v xml:space="preserve"> </v>
      </c>
      <c r="K88" s="7" t="str">
        <f t="shared" si="45"/>
        <v xml:space="preserve"> </v>
      </c>
      <c r="L88" s="7"/>
      <c r="M88" s="13"/>
      <c r="N88" s="7"/>
      <c r="O88" s="11"/>
      <c r="P88" s="124">
        <f>IF(B88&gt;0,IF(B88&gt;[1]Admin!$N$11,[1]Admin!$G$7,[1]Admin!$G$5),[1]Admin!$G$5)</f>
        <v>100</v>
      </c>
      <c r="Q88" s="11" t="str">
        <f t="shared" si="46"/>
        <v xml:space="preserve"> </v>
      </c>
      <c r="R88" s="11"/>
      <c r="S88" s="11" t="str">
        <f t="shared" si="51"/>
        <v xml:space="preserve"> </v>
      </c>
      <c r="T88" s="11"/>
      <c r="U88" s="41"/>
      <c r="V88" s="43"/>
      <c r="W88" s="7" t="str">
        <f t="shared" si="47"/>
        <v xml:space="preserve"> </v>
      </c>
      <c r="X88" s="7" t="str">
        <f t="shared" si="48"/>
        <v xml:space="preserve"> </v>
      </c>
      <c r="Y88" s="11" t="str">
        <f t="shared" si="49"/>
        <v xml:space="preserve"> </v>
      </c>
      <c r="Z88" s="11" t="str">
        <f t="shared" si="50"/>
        <v xml:space="preserve"> </v>
      </c>
      <c r="AA88" s="21"/>
    </row>
    <row r="89" spans="1:27" x14ac:dyDescent="0.2">
      <c r="A89" s="115"/>
      <c r="B89" s="41"/>
      <c r="C89" s="74"/>
      <c r="D89" s="45"/>
      <c r="E89" s="43"/>
      <c r="F89" s="7"/>
      <c r="G89" s="7"/>
      <c r="H89" s="13">
        <f t="shared" si="42"/>
        <v>0.33</v>
      </c>
      <c r="I89" s="7" t="str">
        <f t="shared" si="43"/>
        <v xml:space="preserve"> </v>
      </c>
      <c r="J89" s="7" t="str">
        <f t="shared" si="44"/>
        <v xml:space="preserve"> </v>
      </c>
      <c r="K89" s="7" t="str">
        <f t="shared" si="45"/>
        <v xml:space="preserve"> </v>
      </c>
      <c r="L89" s="7"/>
      <c r="M89" s="13"/>
      <c r="N89" s="7"/>
      <c r="O89" s="11"/>
      <c r="P89" s="124">
        <f>IF(B89&gt;0,IF(B89&gt;[1]Admin!$N$11,[1]Admin!$G$7,[1]Admin!$G$5),[1]Admin!$G$5)</f>
        <v>100</v>
      </c>
      <c r="Q89" s="11" t="str">
        <f t="shared" si="46"/>
        <v xml:space="preserve"> </v>
      </c>
      <c r="R89" s="11"/>
      <c r="S89" s="11" t="str">
        <f t="shared" si="51"/>
        <v xml:space="preserve"> </v>
      </c>
      <c r="T89" s="11"/>
      <c r="U89" s="41"/>
      <c r="V89" s="43"/>
      <c r="W89" s="7" t="str">
        <f t="shared" si="47"/>
        <v xml:space="preserve"> </v>
      </c>
      <c r="X89" s="7" t="str">
        <f t="shared" si="48"/>
        <v xml:space="preserve"> </v>
      </c>
      <c r="Y89" s="11" t="str">
        <f t="shared" si="49"/>
        <v xml:space="preserve"> </v>
      </c>
      <c r="Z89" s="11" t="str">
        <f t="shared" si="50"/>
        <v xml:space="preserve"> </v>
      </c>
      <c r="AA89" s="21"/>
    </row>
    <row r="90" spans="1:27" x14ac:dyDescent="0.2">
      <c r="A90" s="115"/>
      <c r="B90" s="41"/>
      <c r="C90" s="74"/>
      <c r="D90" s="45"/>
      <c r="E90" s="43"/>
      <c r="F90" s="7"/>
      <c r="G90" s="7"/>
      <c r="H90" s="13">
        <f t="shared" si="42"/>
        <v>0.33</v>
      </c>
      <c r="I90" s="7" t="str">
        <f t="shared" si="43"/>
        <v xml:space="preserve"> </v>
      </c>
      <c r="J90" s="7" t="str">
        <f t="shared" si="44"/>
        <v xml:space="preserve"> </v>
      </c>
      <c r="K90" s="7" t="str">
        <f t="shared" si="45"/>
        <v xml:space="preserve"> </v>
      </c>
      <c r="L90" s="7"/>
      <c r="M90" s="13"/>
      <c r="N90" s="7"/>
      <c r="O90" s="11"/>
      <c r="P90" s="124">
        <f>IF(B90&gt;0,IF(B90&gt;[1]Admin!$N$11,[1]Admin!$G$7,[1]Admin!$G$5),[1]Admin!$G$5)</f>
        <v>100</v>
      </c>
      <c r="Q90" s="11" t="str">
        <f t="shared" si="46"/>
        <v xml:space="preserve"> </v>
      </c>
      <c r="R90" s="11"/>
      <c r="S90" s="11" t="str">
        <f t="shared" si="51"/>
        <v xml:space="preserve"> </v>
      </c>
      <c r="T90" s="11"/>
      <c r="U90" s="41"/>
      <c r="V90" s="43"/>
      <c r="W90" s="7" t="str">
        <f t="shared" si="47"/>
        <v xml:space="preserve"> </v>
      </c>
      <c r="X90" s="7" t="str">
        <f t="shared" si="48"/>
        <v xml:space="preserve"> </v>
      </c>
      <c r="Y90" s="11" t="str">
        <f t="shared" si="49"/>
        <v xml:space="preserve"> </v>
      </c>
      <c r="Z90" s="11" t="str">
        <f t="shared" si="50"/>
        <v xml:space="preserve"> </v>
      </c>
      <c r="AA90" s="21"/>
    </row>
    <row r="91" spans="1:27" x14ac:dyDescent="0.2">
      <c r="A91" s="115"/>
      <c r="B91" s="41"/>
      <c r="C91" s="74"/>
      <c r="D91" s="45"/>
      <c r="E91" s="43"/>
      <c r="F91" s="7"/>
      <c r="G91" s="7"/>
      <c r="H91" s="13">
        <f t="shared" si="42"/>
        <v>0.33</v>
      </c>
      <c r="I91" s="7" t="str">
        <f t="shared" si="43"/>
        <v xml:space="preserve"> </v>
      </c>
      <c r="J91" s="7" t="str">
        <f t="shared" si="44"/>
        <v xml:space="preserve"> </v>
      </c>
      <c r="K91" s="7" t="str">
        <f t="shared" si="45"/>
        <v xml:space="preserve"> </v>
      </c>
      <c r="L91" s="7"/>
      <c r="M91" s="13"/>
      <c r="N91" s="7"/>
      <c r="O91" s="11"/>
      <c r="P91" s="124">
        <f>IF(B91&gt;0,IF(B91&gt;[1]Admin!$N$11,[1]Admin!$G$7,[1]Admin!$G$5),[1]Admin!$G$5)</f>
        <v>100</v>
      </c>
      <c r="Q91" s="11" t="str">
        <f t="shared" si="46"/>
        <v xml:space="preserve"> </v>
      </c>
      <c r="R91" s="11"/>
      <c r="S91" s="11" t="str">
        <f t="shared" si="51"/>
        <v xml:space="preserve"> </v>
      </c>
      <c r="T91" s="11"/>
      <c r="U91" s="41"/>
      <c r="V91" s="43"/>
      <c r="W91" s="7" t="str">
        <f t="shared" si="47"/>
        <v xml:space="preserve"> </v>
      </c>
      <c r="X91" s="7" t="str">
        <f t="shared" si="48"/>
        <v xml:space="preserve"> </v>
      </c>
      <c r="Y91" s="11" t="str">
        <f t="shared" si="49"/>
        <v xml:space="preserve"> </v>
      </c>
      <c r="Z91" s="11" t="str">
        <f t="shared" si="50"/>
        <v xml:space="preserve"> </v>
      </c>
      <c r="AA91" s="21"/>
    </row>
    <row r="92" spans="1:27" x14ac:dyDescent="0.2">
      <c r="A92" s="115"/>
      <c r="B92" s="41"/>
      <c r="C92" s="74"/>
      <c r="D92" s="45"/>
      <c r="E92" s="43"/>
      <c r="F92" s="7"/>
      <c r="G92" s="7"/>
      <c r="H92" s="13">
        <f t="shared" si="42"/>
        <v>0.33</v>
      </c>
      <c r="I92" s="7" t="str">
        <f t="shared" si="43"/>
        <v xml:space="preserve"> </v>
      </c>
      <c r="J92" s="7" t="str">
        <f t="shared" si="44"/>
        <v xml:space="preserve"> </v>
      </c>
      <c r="K92" s="7" t="str">
        <f t="shared" si="45"/>
        <v xml:space="preserve"> </v>
      </c>
      <c r="L92" s="7"/>
      <c r="M92" s="13"/>
      <c r="N92" s="7"/>
      <c r="O92" s="11"/>
      <c r="P92" s="124">
        <f>IF(B92&gt;0,IF(B92&gt;[1]Admin!$N$11,[1]Admin!$G$7,[1]Admin!$G$5),[1]Admin!$G$5)</f>
        <v>100</v>
      </c>
      <c r="Q92" s="11" t="str">
        <f t="shared" si="46"/>
        <v xml:space="preserve"> </v>
      </c>
      <c r="R92" s="11"/>
      <c r="S92" s="11" t="str">
        <f t="shared" si="51"/>
        <v xml:space="preserve"> </v>
      </c>
      <c r="T92" s="11"/>
      <c r="U92" s="41"/>
      <c r="V92" s="43"/>
      <c r="W92" s="7" t="str">
        <f t="shared" si="47"/>
        <v xml:space="preserve"> </v>
      </c>
      <c r="X92" s="7" t="str">
        <f t="shared" si="48"/>
        <v xml:space="preserve"> </v>
      </c>
      <c r="Y92" s="11" t="str">
        <f t="shared" si="49"/>
        <v xml:space="preserve"> </v>
      </c>
      <c r="Z92" s="11" t="str">
        <f t="shared" si="50"/>
        <v xml:space="preserve"> </v>
      </c>
      <c r="AA92" s="21"/>
    </row>
    <row r="93" spans="1:27" x14ac:dyDescent="0.2">
      <c r="A93" s="115"/>
      <c r="B93" s="41"/>
      <c r="C93" s="74"/>
      <c r="D93" s="45"/>
      <c r="E93" s="43"/>
      <c r="F93" s="7"/>
      <c r="G93" s="7"/>
      <c r="H93" s="13">
        <f t="shared" si="42"/>
        <v>0.33</v>
      </c>
      <c r="I93" s="7" t="str">
        <f t="shared" si="43"/>
        <v xml:space="preserve"> </v>
      </c>
      <c r="J93" s="7" t="str">
        <f t="shared" si="44"/>
        <v xml:space="preserve"> </v>
      </c>
      <c r="K93" s="7" t="str">
        <f t="shared" si="45"/>
        <v xml:space="preserve"> </v>
      </c>
      <c r="L93" s="7"/>
      <c r="M93" s="13"/>
      <c r="N93" s="7"/>
      <c r="O93" s="11"/>
      <c r="P93" s="124">
        <f>IF(B93&gt;0,IF(B93&gt;[1]Admin!$N$11,[1]Admin!$G$7,[1]Admin!$G$5),[1]Admin!$G$5)</f>
        <v>100</v>
      </c>
      <c r="Q93" s="11" t="str">
        <f t="shared" si="46"/>
        <v xml:space="preserve"> </v>
      </c>
      <c r="R93" s="11"/>
      <c r="S93" s="11" t="str">
        <f t="shared" si="51"/>
        <v xml:space="preserve"> </v>
      </c>
      <c r="T93" s="11"/>
      <c r="U93" s="41"/>
      <c r="V93" s="43"/>
      <c r="W93" s="7" t="str">
        <f t="shared" si="47"/>
        <v xml:space="preserve"> </v>
      </c>
      <c r="X93" s="7" t="str">
        <f t="shared" si="48"/>
        <v xml:space="preserve"> </v>
      </c>
      <c r="Y93" s="11" t="str">
        <f t="shared" si="49"/>
        <v xml:space="preserve"> </v>
      </c>
      <c r="Z93" s="11" t="str">
        <f t="shared" si="50"/>
        <v xml:space="preserve"> </v>
      </c>
      <c r="AA93" s="21"/>
    </row>
    <row r="94" spans="1:27" x14ac:dyDescent="0.2">
      <c r="A94" s="115"/>
      <c r="B94" s="148" t="s">
        <v>14</v>
      </c>
      <c r="C94" s="149"/>
      <c r="D94" s="150"/>
      <c r="E94" s="40">
        <f>SUM(E86:E93)</f>
        <v>0</v>
      </c>
      <c r="F94" s="16">
        <f>SUM(F86:F93)</f>
        <v>0</v>
      </c>
      <c r="G94" s="16">
        <f>SUM(G86:G93)</f>
        <v>0</v>
      </c>
      <c r="H94" s="13"/>
      <c r="I94" s="16">
        <f>SUM(I86:I93)</f>
        <v>0</v>
      </c>
      <c r="J94" s="16">
        <f>SUM(J86:J93)</f>
        <v>0</v>
      </c>
      <c r="K94" s="16">
        <f>SUM(K86:K93)</f>
        <v>0</v>
      </c>
      <c r="L94" s="7"/>
      <c r="M94" s="13"/>
      <c r="N94" s="7"/>
      <c r="O94" s="16">
        <f>SUM(O86:O93)</f>
        <v>0</v>
      </c>
      <c r="P94" s="31"/>
      <c r="Q94" s="16">
        <f>SUM(Q86:Q93)</f>
        <v>0</v>
      </c>
      <c r="R94" s="16">
        <f>SUM(R86:R93)</f>
        <v>0</v>
      </c>
      <c r="S94" s="16">
        <f>SUM(S86:S93)</f>
        <v>0</v>
      </c>
      <c r="T94" s="11"/>
      <c r="U94" s="12"/>
      <c r="V94" s="40">
        <f>SUM(V86:V93)</f>
        <v>0</v>
      </c>
      <c r="W94" s="16">
        <f>SUM(W86:W93)</f>
        <v>0</v>
      </c>
      <c r="X94" s="16">
        <f>SUM(X86:X93)</f>
        <v>0</v>
      </c>
      <c r="Y94" s="16">
        <f>SUM(Y86:Y93)</f>
        <v>0</v>
      </c>
      <c r="Z94" s="16">
        <f>SUM(Z86:Z93)</f>
        <v>0</v>
      </c>
      <c r="AA94" s="21"/>
    </row>
    <row r="95" spans="1:27" ht="6" customHeight="1" x14ac:dyDescent="0.2">
      <c r="A95" s="115"/>
      <c r="B95" s="36"/>
      <c r="C95" s="75"/>
      <c r="D95" s="37"/>
      <c r="E95" s="7"/>
      <c r="F95" s="7"/>
      <c r="G95" s="7"/>
      <c r="H95" s="13"/>
      <c r="I95" s="7"/>
      <c r="J95" s="7"/>
      <c r="K95" s="7"/>
      <c r="L95" s="7"/>
      <c r="M95" s="13"/>
      <c r="N95" s="7"/>
      <c r="O95" s="7"/>
      <c r="P95" s="31"/>
      <c r="Q95" s="7"/>
      <c r="R95" s="7"/>
      <c r="S95" s="7"/>
      <c r="T95" s="11"/>
      <c r="U95" s="12"/>
      <c r="V95" s="7"/>
      <c r="W95" s="7"/>
      <c r="X95" s="7"/>
      <c r="Y95" s="7"/>
      <c r="Z95" s="7"/>
      <c r="AA95" s="21"/>
    </row>
    <row r="96" spans="1:27" ht="12" customHeight="1" x14ac:dyDescent="0.2">
      <c r="A96" s="115"/>
      <c r="B96" s="147" t="s">
        <v>53</v>
      </c>
      <c r="C96" s="147"/>
      <c r="D96" s="32"/>
      <c r="E96" s="7"/>
      <c r="F96" s="7"/>
      <c r="G96" s="7"/>
      <c r="H96" s="35">
        <f>H$43</f>
        <v>0.25</v>
      </c>
      <c r="I96" s="7"/>
      <c r="J96" s="7"/>
      <c r="K96" s="7"/>
      <c r="L96" s="7"/>
      <c r="M96" s="13"/>
      <c r="N96" s="7"/>
      <c r="O96" s="11"/>
      <c r="P96" s="31"/>
      <c r="Q96" s="11"/>
      <c r="R96" s="11"/>
      <c r="S96" s="11"/>
      <c r="T96" s="11"/>
      <c r="U96" s="12"/>
      <c r="V96" s="7"/>
      <c r="W96" s="7"/>
      <c r="X96" s="7"/>
      <c r="Y96" s="11"/>
      <c r="Z96" s="11"/>
      <c r="AA96" s="21"/>
    </row>
    <row r="97" spans="1:27" x14ac:dyDescent="0.2">
      <c r="A97" s="115"/>
      <c r="B97" s="41"/>
      <c r="C97" s="74"/>
      <c r="D97" s="45"/>
      <c r="E97" s="43"/>
      <c r="F97" s="7"/>
      <c r="G97" s="7"/>
      <c r="H97" s="13">
        <f t="shared" ref="H97:H107" si="52">H$96</f>
        <v>0.25</v>
      </c>
      <c r="I97" s="7" t="str">
        <f t="shared" ref="I97:I107" si="53">IF(E97&gt;0,MIN(E97*H97,G97)," ")</f>
        <v xml:space="preserve"> </v>
      </c>
      <c r="J97" s="7" t="str">
        <f t="shared" ref="J97:J107" si="54">IF(E97&gt;0,F97+I97," ")</f>
        <v xml:space="preserve"> </v>
      </c>
      <c r="K97" s="7" t="str">
        <f t="shared" ref="K97:K107" si="55">IF(E97&gt;0,E97-J97," ")</f>
        <v xml:space="preserve"> </v>
      </c>
      <c r="L97" s="7"/>
      <c r="M97" s="28">
        <v>0</v>
      </c>
      <c r="N97" s="7"/>
      <c r="O97" s="11"/>
      <c r="P97" s="124"/>
      <c r="Q97" s="11"/>
      <c r="R97" s="11" t="str">
        <f>IF(E97&gt;0,IF(E97&gt;[1]Admin!$E$11,[1]Admin!$G$11*(1-M97),E97*R$4/100)*(1-M97)," ")</f>
        <v xml:space="preserve"> </v>
      </c>
      <c r="S97" s="11" t="str">
        <f>IF(E97&gt;0,E97-R97," ")</f>
        <v xml:space="preserve"> </v>
      </c>
      <c r="T97" s="11"/>
      <c r="U97" s="41"/>
      <c r="V97" s="43"/>
      <c r="W97" s="7" t="str">
        <f t="shared" ref="W97:W107" si="56">IF(V97&gt;0,E97," ")</f>
        <v xml:space="preserve"> </v>
      </c>
      <c r="X97" s="7" t="str">
        <f t="shared" ref="X97:X107" si="57">IF(V97&gt;0,J97," ")</f>
        <v xml:space="preserve"> </v>
      </c>
      <c r="Y97" s="11" t="str">
        <f t="shared" ref="Y97:Y107" si="58">IF((U97+V97)&gt;0,IF(V97&lt;S97,(S97-V97)*(1-M97)," ")," ")</f>
        <v xml:space="preserve"> </v>
      </c>
      <c r="Z97" s="11" t="str">
        <f t="shared" ref="Z97:Z107" si="59">IF((U97+V97)&gt;0,IF(V97&gt;S97,(V97-S97)*(1-M97)," ")," ")</f>
        <v xml:space="preserve"> </v>
      </c>
      <c r="AA97" s="21"/>
    </row>
    <row r="98" spans="1:27" x14ac:dyDescent="0.2">
      <c r="A98" s="115"/>
      <c r="B98" s="41"/>
      <c r="C98" s="74"/>
      <c r="D98" s="45"/>
      <c r="E98" s="43"/>
      <c r="F98" s="7"/>
      <c r="G98" s="7"/>
      <c r="H98" s="13">
        <f t="shared" si="52"/>
        <v>0.25</v>
      </c>
      <c r="I98" s="7" t="str">
        <f t="shared" si="53"/>
        <v xml:space="preserve"> </v>
      </c>
      <c r="J98" s="7" t="str">
        <f t="shared" si="54"/>
        <v xml:space="preserve"> </v>
      </c>
      <c r="K98" s="7" t="str">
        <f t="shared" si="55"/>
        <v xml:space="preserve"> </v>
      </c>
      <c r="L98" s="7"/>
      <c r="M98" s="28">
        <v>0</v>
      </c>
      <c r="N98" s="7"/>
      <c r="O98" s="11"/>
      <c r="P98" s="124"/>
      <c r="Q98" s="11"/>
      <c r="R98" s="11" t="str">
        <f>IF(E98&gt;0,IF(E98&gt;[1]Admin!$E$11,[1]Admin!$G$11*(1-M98),E98*R$4/100)*(1-M98)," ")</f>
        <v xml:space="preserve"> </v>
      </c>
      <c r="S98" s="11" t="str">
        <f>IF(E98&gt;0,E98-R98," ")</f>
        <v xml:space="preserve"> </v>
      </c>
      <c r="T98" s="11"/>
      <c r="U98" s="41"/>
      <c r="V98" s="43"/>
      <c r="W98" s="7" t="str">
        <f t="shared" si="56"/>
        <v xml:space="preserve"> </v>
      </c>
      <c r="X98" s="7" t="str">
        <f t="shared" si="57"/>
        <v xml:space="preserve"> </v>
      </c>
      <c r="Y98" s="11" t="str">
        <f t="shared" si="58"/>
        <v xml:space="preserve"> </v>
      </c>
      <c r="Z98" s="11" t="str">
        <f t="shared" si="59"/>
        <v xml:space="preserve"> </v>
      </c>
      <c r="AA98" s="21"/>
    </row>
    <row r="99" spans="1:27" x14ac:dyDescent="0.2">
      <c r="A99" s="115"/>
      <c r="B99" s="41"/>
      <c r="C99" s="74"/>
      <c r="D99" s="45"/>
      <c r="E99" s="43"/>
      <c r="F99" s="7"/>
      <c r="G99" s="7"/>
      <c r="H99" s="13">
        <f t="shared" si="52"/>
        <v>0.25</v>
      </c>
      <c r="I99" s="7" t="str">
        <f>IF(E99&gt;0,MIN(E99*H99,G99)," ")</f>
        <v xml:space="preserve"> </v>
      </c>
      <c r="J99" s="7" t="str">
        <f>IF(E99&gt;0,F99+I99," ")</f>
        <v xml:space="preserve"> </v>
      </c>
      <c r="K99" s="7" t="str">
        <f>IF(E99&gt;0,E99-J99," ")</f>
        <v xml:space="preserve"> </v>
      </c>
      <c r="L99" s="7"/>
      <c r="M99" s="28">
        <v>0</v>
      </c>
      <c r="N99" s="7"/>
      <c r="O99" s="11"/>
      <c r="P99" s="124"/>
      <c r="Q99" s="11"/>
      <c r="R99" s="11" t="str">
        <f>IF(E99&gt;0,IF(E99&gt;[1]Admin!$E$11,[1]Admin!$G$11*(1-M99),E99*R$4/100)*(1-M99)," ")</f>
        <v xml:space="preserve"> </v>
      </c>
      <c r="S99" s="11" t="str">
        <f>IF(E99&gt;0,E99-R99," ")</f>
        <v xml:space="preserve"> </v>
      </c>
      <c r="T99" s="11"/>
      <c r="U99" s="41"/>
      <c r="V99" s="43"/>
      <c r="W99" s="7" t="str">
        <f>IF(V99&gt;0,E99," ")</f>
        <v xml:space="preserve"> </v>
      </c>
      <c r="X99" s="7" t="str">
        <f>IF(V99&gt;0,J99," ")</f>
        <v xml:space="preserve"> </v>
      </c>
      <c r="Y99" s="11" t="str">
        <f>IF((U99+V99)&gt;0,IF(V99&lt;S99,(S99-V99)*(1-M99)," ")," ")</f>
        <v xml:space="preserve"> </v>
      </c>
      <c r="Z99" s="11" t="str">
        <f>IF((U99+V99)&gt;0,IF(V99&gt;S99,(V99-S99)*(1-M99)," ")," ")</f>
        <v xml:space="preserve"> </v>
      </c>
      <c r="AA99" s="21"/>
    </row>
    <row r="100" spans="1:27" x14ac:dyDescent="0.2">
      <c r="A100" s="115"/>
      <c r="B100" s="41"/>
      <c r="C100" s="74"/>
      <c r="D100" s="45"/>
      <c r="E100" s="43"/>
      <c r="F100" s="7"/>
      <c r="G100" s="7"/>
      <c r="H100" s="13">
        <f t="shared" si="52"/>
        <v>0.25</v>
      </c>
      <c r="I100" s="7" t="str">
        <f>IF(E100&gt;0,MIN(E100*H100,G100)," ")</f>
        <v xml:space="preserve"> </v>
      </c>
      <c r="J100" s="7" t="str">
        <f>IF(E100&gt;0,F100+I100," ")</f>
        <v xml:space="preserve"> </v>
      </c>
      <c r="K100" s="7" t="str">
        <f>IF(E100&gt;0,E100-J100," ")</f>
        <v xml:space="preserve"> </v>
      </c>
      <c r="L100" s="7"/>
      <c r="M100" s="28">
        <v>0</v>
      </c>
      <c r="N100" s="7"/>
      <c r="O100" s="11"/>
      <c r="P100" s="124"/>
      <c r="Q100" s="11"/>
      <c r="R100" s="11" t="str">
        <f>IF(E100&gt;0,IF(E100&gt;[1]Admin!$E$11,[1]Admin!$G$11*(1-M100),E100*R$4/100)*(1-M100)," ")</f>
        <v xml:space="preserve"> </v>
      </c>
      <c r="S100" s="11" t="str">
        <f>IF(E100&gt;0,E100-R100," ")</f>
        <v xml:space="preserve"> </v>
      </c>
      <c r="T100" s="11"/>
      <c r="U100" s="41"/>
      <c r="V100" s="43"/>
      <c r="W100" s="7" t="str">
        <f>IF(V100&gt;0,E100," ")</f>
        <v xml:space="preserve"> </v>
      </c>
      <c r="X100" s="7" t="str">
        <f>IF(V100&gt;0,J100," ")</f>
        <v xml:space="preserve"> </v>
      </c>
      <c r="Y100" s="11" t="str">
        <f>IF((U100+V100)&gt;0,IF(V100&lt;S100,(S100-V100)*(1-M100)," ")," ")</f>
        <v xml:space="preserve"> </v>
      </c>
      <c r="Z100" s="11" t="str">
        <f>IF((U100+V100)&gt;0,IF(V100&gt;S100,(V100-S100)*(1-M100)," ")," ")</f>
        <v xml:space="preserve"> </v>
      </c>
      <c r="AA100" s="21"/>
    </row>
    <row r="101" spans="1:27" x14ac:dyDescent="0.2">
      <c r="A101" s="115"/>
      <c r="B101" s="41"/>
      <c r="C101" s="74"/>
      <c r="D101" s="45"/>
      <c r="E101" s="43"/>
      <c r="F101" s="7"/>
      <c r="G101" s="7"/>
      <c r="H101" s="13">
        <f t="shared" si="52"/>
        <v>0.25</v>
      </c>
      <c r="I101" s="7" t="str">
        <f>IF(E101&gt;0,MIN(E101*H101,G101)," ")</f>
        <v xml:space="preserve"> </v>
      </c>
      <c r="J101" s="7" t="str">
        <f>IF(E101&gt;0,F101+I101," ")</f>
        <v xml:space="preserve"> </v>
      </c>
      <c r="K101" s="7" t="str">
        <f>IF(E101&gt;0,E101-J101," ")</f>
        <v xml:space="preserve"> </v>
      </c>
      <c r="L101" s="7"/>
      <c r="M101" s="28">
        <v>0</v>
      </c>
      <c r="N101" s="7"/>
      <c r="O101" s="11"/>
      <c r="P101" s="124"/>
      <c r="Q101" s="11"/>
      <c r="R101" s="11" t="str">
        <f>IF(E101&gt;0,IF(E101&gt;[1]Admin!$E$11,[1]Admin!$G$11*(1-M101),E101*R$4/100)*(1-M101)," ")</f>
        <v xml:space="preserve"> </v>
      </c>
      <c r="S101" s="11" t="str">
        <f>IF(E101&gt;0,E101-R101," ")</f>
        <v xml:space="preserve"> </v>
      </c>
      <c r="T101" s="11"/>
      <c r="U101" s="41"/>
      <c r="V101" s="43"/>
      <c r="W101" s="7" t="str">
        <f>IF(V101&gt;0,E101," ")</f>
        <v xml:space="preserve"> </v>
      </c>
      <c r="X101" s="7" t="str">
        <f>IF(V101&gt;0,J101," ")</f>
        <v xml:space="preserve"> </v>
      </c>
      <c r="Y101" s="11" t="str">
        <f>IF((U101+V101)&gt;0,IF(V101&lt;S101,(S101-V101)*(1-M101)," ")," ")</f>
        <v xml:space="preserve"> </v>
      </c>
      <c r="Z101" s="11" t="str">
        <f>IF((U101+V101)&gt;0,IF(V101&gt;S101,(V101-S101)*(1-M101)," ")," ")</f>
        <v xml:space="preserve"> </v>
      </c>
      <c r="AA101" s="21"/>
    </row>
    <row r="102" spans="1:27" x14ac:dyDescent="0.2">
      <c r="A102" s="115"/>
      <c r="B102" s="147" t="s">
        <v>54</v>
      </c>
      <c r="C102" s="147"/>
      <c r="D102" s="32"/>
      <c r="E102" s="7"/>
      <c r="F102" s="7"/>
      <c r="G102" s="7"/>
      <c r="H102" s="13"/>
      <c r="I102" s="7"/>
      <c r="J102" s="7"/>
      <c r="K102" s="7"/>
      <c r="L102" s="7"/>
      <c r="M102" s="13"/>
      <c r="N102" s="7"/>
      <c r="O102" s="11"/>
      <c r="P102" s="124"/>
      <c r="Q102" s="11"/>
      <c r="R102" s="11"/>
      <c r="S102" s="11"/>
      <c r="T102" s="11"/>
      <c r="U102" s="12"/>
      <c r="V102" s="7"/>
      <c r="W102" s="7"/>
      <c r="X102" s="7"/>
      <c r="Y102" s="11"/>
      <c r="Z102" s="11"/>
      <c r="AA102" s="21"/>
    </row>
    <row r="103" spans="1:27" x14ac:dyDescent="0.2">
      <c r="A103" s="115"/>
      <c r="B103" s="41"/>
      <c r="C103" s="74"/>
      <c r="D103" s="45"/>
      <c r="E103" s="43"/>
      <c r="F103" s="7"/>
      <c r="G103" s="7"/>
      <c r="H103" s="13">
        <f t="shared" si="52"/>
        <v>0.25</v>
      </c>
      <c r="I103" s="7" t="str">
        <f t="shared" si="53"/>
        <v xml:space="preserve"> </v>
      </c>
      <c r="J103" s="7" t="str">
        <f t="shared" si="54"/>
        <v xml:space="preserve"> </v>
      </c>
      <c r="K103" s="7" t="str">
        <f t="shared" si="55"/>
        <v xml:space="preserve"> </v>
      </c>
      <c r="L103" s="7"/>
      <c r="M103" s="28">
        <v>0</v>
      </c>
      <c r="N103" s="7"/>
      <c r="O103" s="11"/>
      <c r="P103" s="124">
        <f>IF(B103&gt;0,IF(B103&gt;[1]Admin!$N$11,[1]Admin!$G$7,[1]Admin!$G$5),[1]Admin!$G$5)</f>
        <v>100</v>
      </c>
      <c r="Q103" s="11" t="str">
        <f>IF(E103&gt;0,E103*P103/100," ")</f>
        <v xml:space="preserve"> </v>
      </c>
      <c r="R103" s="11"/>
      <c r="S103" s="11" t="str">
        <f>IF(E103&gt;0,E103-Q103," ")</f>
        <v xml:space="preserve"> </v>
      </c>
      <c r="T103" s="11"/>
      <c r="U103" s="41"/>
      <c r="V103" s="43"/>
      <c r="W103" s="7" t="str">
        <f t="shared" si="56"/>
        <v xml:space="preserve"> </v>
      </c>
      <c r="X103" s="7" t="str">
        <f t="shared" si="57"/>
        <v xml:space="preserve"> </v>
      </c>
      <c r="Y103" s="11" t="str">
        <f t="shared" si="58"/>
        <v xml:space="preserve"> </v>
      </c>
      <c r="Z103" s="11" t="str">
        <f t="shared" si="59"/>
        <v xml:space="preserve"> </v>
      </c>
      <c r="AA103" s="21"/>
    </row>
    <row r="104" spans="1:27" x14ac:dyDescent="0.2">
      <c r="A104" s="115"/>
      <c r="B104" s="41"/>
      <c r="C104" s="74"/>
      <c r="D104" s="45"/>
      <c r="E104" s="43"/>
      <c r="F104" s="7"/>
      <c r="G104" s="7"/>
      <c r="H104" s="13">
        <f t="shared" si="52"/>
        <v>0.25</v>
      </c>
      <c r="I104" s="7" t="str">
        <f t="shared" si="53"/>
        <v xml:space="preserve"> </v>
      </c>
      <c r="J104" s="7" t="str">
        <f t="shared" si="54"/>
        <v xml:space="preserve"> </v>
      </c>
      <c r="K104" s="7" t="str">
        <f t="shared" si="55"/>
        <v xml:space="preserve"> </v>
      </c>
      <c r="L104" s="7"/>
      <c r="M104" s="28">
        <v>0</v>
      </c>
      <c r="N104" s="7"/>
      <c r="O104" s="11"/>
      <c r="P104" s="124">
        <f>IF(B104&gt;0,IF(B104&gt;[1]Admin!$N$11,[1]Admin!$G$7,[1]Admin!$G$5),[1]Admin!$G$5)</f>
        <v>100</v>
      </c>
      <c r="Q104" s="11" t="str">
        <f>IF(E104&gt;0,E104*P104/100," ")</f>
        <v xml:space="preserve"> </v>
      </c>
      <c r="R104" s="11"/>
      <c r="S104" s="11" t="str">
        <f>IF(E104&gt;0,E104-Q104," ")</f>
        <v xml:space="preserve"> </v>
      </c>
      <c r="T104" s="11"/>
      <c r="U104" s="41"/>
      <c r="V104" s="43"/>
      <c r="W104" s="7" t="str">
        <f t="shared" si="56"/>
        <v xml:space="preserve"> </v>
      </c>
      <c r="X104" s="7" t="str">
        <f t="shared" si="57"/>
        <v xml:space="preserve"> </v>
      </c>
      <c r="Y104" s="11" t="str">
        <f t="shared" si="58"/>
        <v xml:space="preserve"> </v>
      </c>
      <c r="Z104" s="11" t="str">
        <f t="shared" si="59"/>
        <v xml:space="preserve"> </v>
      </c>
      <c r="AA104" s="21"/>
    </row>
    <row r="105" spans="1:27" x14ac:dyDescent="0.2">
      <c r="A105" s="115"/>
      <c r="B105" s="41"/>
      <c r="C105" s="74"/>
      <c r="D105" s="45"/>
      <c r="E105" s="43"/>
      <c r="F105" s="7"/>
      <c r="G105" s="7"/>
      <c r="H105" s="13">
        <f t="shared" si="52"/>
        <v>0.25</v>
      </c>
      <c r="I105" s="7" t="str">
        <f t="shared" si="53"/>
        <v xml:space="preserve"> </v>
      </c>
      <c r="J105" s="7" t="str">
        <f t="shared" si="54"/>
        <v xml:space="preserve"> </v>
      </c>
      <c r="K105" s="7" t="str">
        <f t="shared" si="55"/>
        <v xml:space="preserve"> </v>
      </c>
      <c r="L105" s="7"/>
      <c r="M105" s="28">
        <v>0</v>
      </c>
      <c r="N105" s="7"/>
      <c r="O105" s="11"/>
      <c r="P105" s="124">
        <f>IF(B105&gt;0,IF(B105&gt;[1]Admin!$N$11,[1]Admin!$G$7,[1]Admin!$G$5),[1]Admin!$G$5)</f>
        <v>100</v>
      </c>
      <c r="Q105" s="11" t="str">
        <f>IF(E105&gt;0,E105*P105/100," ")</f>
        <v xml:space="preserve"> </v>
      </c>
      <c r="R105" s="11"/>
      <c r="S105" s="11" t="str">
        <f>IF(E105&gt;0,E105-Q105," ")</f>
        <v xml:space="preserve"> </v>
      </c>
      <c r="T105" s="11"/>
      <c r="U105" s="41"/>
      <c r="V105" s="43"/>
      <c r="W105" s="7" t="str">
        <f t="shared" si="56"/>
        <v xml:space="preserve"> </v>
      </c>
      <c r="X105" s="7" t="str">
        <f t="shared" si="57"/>
        <v xml:space="preserve"> </v>
      </c>
      <c r="Y105" s="11" t="str">
        <f t="shared" si="58"/>
        <v xml:space="preserve"> </v>
      </c>
      <c r="Z105" s="11" t="str">
        <f t="shared" si="59"/>
        <v xml:space="preserve"> </v>
      </c>
      <c r="AA105" s="21"/>
    </row>
    <row r="106" spans="1:27" x14ac:dyDescent="0.2">
      <c r="A106" s="115"/>
      <c r="B106" s="41"/>
      <c r="C106" s="74"/>
      <c r="D106" s="45"/>
      <c r="E106" s="43"/>
      <c r="F106" s="7"/>
      <c r="G106" s="7"/>
      <c r="H106" s="13">
        <f t="shared" si="52"/>
        <v>0.25</v>
      </c>
      <c r="I106" s="7" t="str">
        <f t="shared" si="53"/>
        <v xml:space="preserve"> </v>
      </c>
      <c r="J106" s="7" t="str">
        <f t="shared" si="54"/>
        <v xml:space="preserve"> </v>
      </c>
      <c r="K106" s="7" t="str">
        <f t="shared" si="55"/>
        <v xml:space="preserve"> </v>
      </c>
      <c r="L106" s="7"/>
      <c r="M106" s="28">
        <v>0</v>
      </c>
      <c r="N106" s="7"/>
      <c r="O106" s="11"/>
      <c r="P106" s="124">
        <f>IF(B106&gt;0,IF(B106&gt;[1]Admin!$N$11,[1]Admin!$G$7,[1]Admin!$G$5),[1]Admin!$G$5)</f>
        <v>100</v>
      </c>
      <c r="Q106" s="11" t="str">
        <f>IF(E106&gt;0,E106*P106/100," ")</f>
        <v xml:space="preserve"> </v>
      </c>
      <c r="R106" s="11"/>
      <c r="S106" s="11" t="str">
        <f>IF(E106&gt;0,E106-Q106," ")</f>
        <v xml:space="preserve"> </v>
      </c>
      <c r="T106" s="11"/>
      <c r="U106" s="41"/>
      <c r="V106" s="43"/>
      <c r="W106" s="7" t="str">
        <f t="shared" si="56"/>
        <v xml:space="preserve"> </v>
      </c>
      <c r="X106" s="7" t="str">
        <f t="shared" si="57"/>
        <v xml:space="preserve"> </v>
      </c>
      <c r="Y106" s="11" t="str">
        <f t="shared" si="58"/>
        <v xml:space="preserve"> </v>
      </c>
      <c r="Z106" s="11" t="str">
        <f t="shared" si="59"/>
        <v xml:space="preserve"> </v>
      </c>
      <c r="AA106" s="21"/>
    </row>
    <row r="107" spans="1:27" x14ac:dyDescent="0.2">
      <c r="A107" s="115"/>
      <c r="B107" s="41"/>
      <c r="C107" s="74"/>
      <c r="D107" s="45"/>
      <c r="E107" s="43"/>
      <c r="F107" s="7"/>
      <c r="G107" s="7"/>
      <c r="H107" s="13">
        <f t="shared" si="52"/>
        <v>0.25</v>
      </c>
      <c r="I107" s="7" t="str">
        <f t="shared" si="53"/>
        <v xml:space="preserve"> </v>
      </c>
      <c r="J107" s="7" t="str">
        <f t="shared" si="54"/>
        <v xml:space="preserve"> </v>
      </c>
      <c r="K107" s="7" t="str">
        <f t="shared" si="55"/>
        <v xml:space="preserve"> </v>
      </c>
      <c r="L107" s="7"/>
      <c r="M107" s="28">
        <v>0</v>
      </c>
      <c r="N107" s="7"/>
      <c r="O107" s="11"/>
      <c r="P107" s="124">
        <f>IF(B107&gt;0,IF(B107&gt;[1]Admin!$N$11,[1]Admin!$G$7,[1]Admin!$G$5),[1]Admin!$G$5)</f>
        <v>100</v>
      </c>
      <c r="Q107" s="11" t="str">
        <f>IF(E107&gt;0,E107*P107/100," ")</f>
        <v xml:space="preserve"> </v>
      </c>
      <c r="R107" s="11"/>
      <c r="S107" s="11" t="str">
        <f>IF(E107&gt;0,E107-Q107," ")</f>
        <v xml:space="preserve"> </v>
      </c>
      <c r="T107" s="11"/>
      <c r="U107" s="41"/>
      <c r="V107" s="43"/>
      <c r="W107" s="7" t="str">
        <f t="shared" si="56"/>
        <v xml:space="preserve"> </v>
      </c>
      <c r="X107" s="7" t="str">
        <f t="shared" si="57"/>
        <v xml:space="preserve"> </v>
      </c>
      <c r="Y107" s="11" t="str">
        <f t="shared" si="58"/>
        <v xml:space="preserve"> </v>
      </c>
      <c r="Z107" s="11" t="str">
        <f t="shared" si="59"/>
        <v xml:space="preserve"> </v>
      </c>
      <c r="AA107" s="21"/>
    </row>
    <row r="108" spans="1:27" x14ac:dyDescent="0.2">
      <c r="A108" s="115"/>
      <c r="B108" s="148" t="s">
        <v>15</v>
      </c>
      <c r="C108" s="149"/>
      <c r="D108" s="150"/>
      <c r="E108" s="40">
        <f>SUM(E97:E107)</f>
        <v>0</v>
      </c>
      <c r="F108" s="16">
        <f>SUM(F97:F107)</f>
        <v>0</v>
      </c>
      <c r="G108" s="16">
        <f>SUM(G97:G107)</f>
        <v>0</v>
      </c>
      <c r="H108" s="13"/>
      <c r="I108" s="16">
        <f>SUM(I97:I107)</f>
        <v>0</v>
      </c>
      <c r="J108" s="16">
        <f>SUM(J97:J107)</f>
        <v>0</v>
      </c>
      <c r="K108" s="16">
        <f>SUM(K97:K107)</f>
        <v>0</v>
      </c>
      <c r="L108" s="7"/>
      <c r="M108" s="13"/>
      <c r="N108" s="7"/>
      <c r="O108" s="16">
        <f>SUM(O97:O107)</f>
        <v>0</v>
      </c>
      <c r="P108" s="31"/>
      <c r="Q108" s="16">
        <f>SUM(Q97:Q107)</f>
        <v>0</v>
      </c>
      <c r="R108" s="16">
        <f>SUM(R97:R107)</f>
        <v>0</v>
      </c>
      <c r="S108" s="16">
        <f>SUM(S97:S107)</f>
        <v>0</v>
      </c>
      <c r="T108" s="11"/>
      <c r="U108" s="12"/>
      <c r="V108" s="40">
        <f>SUM(V97:V107)</f>
        <v>0</v>
      </c>
      <c r="W108" s="16">
        <f>SUM(W97:W107)</f>
        <v>0</v>
      </c>
      <c r="X108" s="16">
        <f>SUM(X97:X107)</f>
        <v>0</v>
      </c>
      <c r="Y108" s="16">
        <f>SUM(Y97:Y107)</f>
        <v>0</v>
      </c>
      <c r="Z108" s="16">
        <f>SUM(Z97:Z107)</f>
        <v>0</v>
      </c>
      <c r="AA108" s="21"/>
    </row>
    <row r="109" spans="1:27" ht="9" customHeight="1" thickBot="1" x14ac:dyDescent="0.25">
      <c r="A109" s="115"/>
      <c r="B109" s="12"/>
      <c r="C109" s="76"/>
      <c r="D109" s="32"/>
      <c r="E109" s="7"/>
      <c r="F109" s="7"/>
      <c r="G109" s="7"/>
      <c r="H109" s="13"/>
      <c r="I109" s="7"/>
      <c r="J109" s="7"/>
      <c r="K109" s="7"/>
      <c r="L109" s="7"/>
      <c r="M109" s="13"/>
      <c r="N109" s="7"/>
      <c r="O109" s="11"/>
      <c r="P109" s="124"/>
      <c r="Q109" s="11"/>
      <c r="R109" s="11"/>
      <c r="S109" s="11"/>
      <c r="T109" s="11"/>
      <c r="U109" s="12"/>
      <c r="V109" s="7"/>
      <c r="W109" s="11"/>
      <c r="X109" s="11"/>
      <c r="Y109" s="11"/>
      <c r="Z109" s="11"/>
      <c r="AA109" s="21"/>
    </row>
    <row r="110" spans="1:27" ht="13.5" customHeight="1" thickBot="1" x14ac:dyDescent="0.25">
      <c r="A110" s="115"/>
      <c r="B110" s="138" t="s">
        <v>60</v>
      </c>
      <c r="C110" s="139"/>
      <c r="D110" s="130">
        <f>F59</f>
        <v>41364</v>
      </c>
      <c r="E110" s="18">
        <f>E64+E75+E83+E94+E108</f>
        <v>0</v>
      </c>
      <c r="F110" s="18">
        <f>F64+F75+F83+F94+F108</f>
        <v>0</v>
      </c>
      <c r="G110" s="18">
        <f>G64+G75+G83+G94+G108</f>
        <v>0</v>
      </c>
      <c r="H110" s="13"/>
      <c r="I110" s="18">
        <f>I64+I75+I83+I94+I108</f>
        <v>0</v>
      </c>
      <c r="J110" s="18">
        <f>J64+J75+J83+J94+J108</f>
        <v>0</v>
      </c>
      <c r="K110" s="18">
        <f>K64+K75+K83+K94+K108</f>
        <v>0</v>
      </c>
      <c r="L110" s="7"/>
      <c r="M110" s="13"/>
      <c r="N110" s="7"/>
      <c r="O110" s="18">
        <f>O64+O75+O83+O94+O108</f>
        <v>0</v>
      </c>
      <c r="P110" s="31"/>
      <c r="Q110" s="18">
        <f>Q64+Q75+Q83+Q94+Q108</f>
        <v>0</v>
      </c>
      <c r="R110" s="18">
        <f>R64+R75+R83+R94+R108</f>
        <v>0</v>
      </c>
      <c r="S110" s="18">
        <f>S64+S75+S83+S94+S108</f>
        <v>0</v>
      </c>
      <c r="T110" s="11"/>
      <c r="U110" s="12"/>
      <c r="V110" s="18">
        <f>V64+V75+V83+V94+V108</f>
        <v>0</v>
      </c>
      <c r="W110" s="18">
        <f>W64+W75+W83+W94+W108</f>
        <v>0</v>
      </c>
      <c r="X110" s="18">
        <f>X64+X75+X83+X94+X108</f>
        <v>0</v>
      </c>
      <c r="Y110" s="18">
        <f>Y64+Y75+Y83+Y94+Y108</f>
        <v>0</v>
      </c>
      <c r="Z110" s="18">
        <f>Z64+Z75+Z83+Z94+Z108</f>
        <v>0</v>
      </c>
      <c r="AA110" s="21"/>
    </row>
    <row r="111" spans="1:27" ht="7.5" customHeight="1" thickBot="1" x14ac:dyDescent="0.25">
      <c r="A111" s="116"/>
      <c r="B111" s="23"/>
      <c r="C111" s="78"/>
      <c r="D111" s="34"/>
      <c r="E111" s="24"/>
      <c r="F111" s="24"/>
      <c r="G111" s="24"/>
      <c r="H111" s="25"/>
      <c r="I111" s="24"/>
      <c r="J111" s="24"/>
      <c r="K111" s="24"/>
      <c r="L111" s="24"/>
      <c r="M111" s="25"/>
      <c r="N111" s="24"/>
      <c r="O111" s="26"/>
      <c r="P111" s="126"/>
      <c r="Q111" s="26"/>
      <c r="R111" s="26"/>
      <c r="S111" s="26"/>
      <c r="T111" s="26"/>
      <c r="U111" s="23"/>
      <c r="V111" s="24"/>
      <c r="W111" s="24"/>
      <c r="X111" s="24"/>
      <c r="Y111" s="26"/>
      <c r="Z111" s="26"/>
      <c r="AA111" s="27"/>
    </row>
  </sheetData>
  <mergeCells count="54">
    <mergeCell ref="Z2:Z4"/>
    <mergeCell ref="U1:U4"/>
    <mergeCell ref="C2:C4"/>
    <mergeCell ref="D2:D4"/>
    <mergeCell ref="E2:E4"/>
    <mergeCell ref="S2:S3"/>
    <mergeCell ref="R2:R3"/>
    <mergeCell ref="L1:L4"/>
    <mergeCell ref="Q2:Q4"/>
    <mergeCell ref="O2:O3"/>
    <mergeCell ref="N1:N4"/>
    <mergeCell ref="P1:P3"/>
    <mergeCell ref="Y2:Y4"/>
    <mergeCell ref="T1:T4"/>
    <mergeCell ref="X2:X4"/>
    <mergeCell ref="V2:V4"/>
    <mergeCell ref="W2:W4"/>
    <mergeCell ref="B24:C24"/>
    <mergeCell ref="B32:C32"/>
    <mergeCell ref="B41:D41"/>
    <mergeCell ref="B7:C7"/>
    <mergeCell ref="B30:D30"/>
    <mergeCell ref="A1:A4"/>
    <mergeCell ref="B108:D108"/>
    <mergeCell ref="B43:C43"/>
    <mergeCell ref="C1:D1"/>
    <mergeCell ref="I2:I4"/>
    <mergeCell ref="B13:C13"/>
    <mergeCell ref="B77:C77"/>
    <mergeCell ref="B11:D11"/>
    <mergeCell ref="B22:D22"/>
    <mergeCell ref="B1:B4"/>
    <mergeCell ref="B6:C6"/>
    <mergeCell ref="D6:E6"/>
    <mergeCell ref="B57:C57"/>
    <mergeCell ref="B59:C59"/>
    <mergeCell ref="B66:C66"/>
    <mergeCell ref="B75:D75"/>
    <mergeCell ref="B110:C110"/>
    <mergeCell ref="M1:M4"/>
    <mergeCell ref="H1:H4"/>
    <mergeCell ref="F2:F3"/>
    <mergeCell ref="G2:G3"/>
    <mergeCell ref="J2:J3"/>
    <mergeCell ref="K2:K3"/>
    <mergeCell ref="B102:C102"/>
    <mergeCell ref="B94:D94"/>
    <mergeCell ref="B96:C96"/>
    <mergeCell ref="B55:D55"/>
    <mergeCell ref="B60:C60"/>
    <mergeCell ref="B64:D64"/>
    <mergeCell ref="B85:C85"/>
    <mergeCell ref="B83:D83"/>
    <mergeCell ref="B49:C49"/>
  </mergeCells>
  <phoneticPr fontId="1" type="noConversion"/>
  <printOptions horizontalCentered="1" verticalCentered="1"/>
  <pageMargins left="0.15748031496062992" right="0.15748031496062992" top="0.55118110236220474" bottom="0.6692913385826772" header="0.31496062992125984" footer="0.11811023622047245"/>
  <pageSetup paperSize="9" scale="75" fitToWidth="2" fitToHeight="2" orientation="landscape" r:id="rId1"/>
  <headerFooter alignWithMargins="0">
    <oddHeader xml:space="preserve">&amp;C&amp;"Arial,Bold"&amp;12Fixed Assets Capital Allowances&amp;"Arial,Regular"&amp;10
</oddHeader>
    <oddFooter>&amp;L&amp;D  &amp;T&amp;C&amp;P  of  &amp;N&amp;R&amp;F  &amp;A</oddFooter>
  </headerFooter>
  <rowBreaks count="2" manualBreakCount="2">
    <brk id="57" max="16383" man="1"/>
    <brk id="111" max="16383"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17"/>
  <sheetViews>
    <sheetView workbookViewId="0">
      <selection activeCell="M4" sqref="M4:N15"/>
    </sheetView>
  </sheetViews>
  <sheetFormatPr defaultRowHeight="12" x14ac:dyDescent="0.2"/>
  <cols>
    <col min="1" max="1" width="1.7109375" style="119" customWidth="1"/>
    <col min="2" max="2" width="27.140625" style="119" bestFit="1" customWidth="1"/>
    <col min="3" max="3" width="9.140625" style="119"/>
    <col min="4" max="4" width="3.7109375" style="119" customWidth="1"/>
    <col min="5" max="5" width="11.5703125" style="119" customWidth="1"/>
    <col min="6" max="6" width="5.42578125" style="119" customWidth="1"/>
    <col min="7" max="9" width="9.140625" style="119"/>
    <col min="10" max="10" width="6.5703125" style="119" customWidth="1"/>
    <col min="11" max="11" width="11.7109375" style="119" customWidth="1"/>
    <col min="12" max="12" width="2.7109375" style="119" customWidth="1"/>
    <col min="13" max="14" width="9.7109375" style="119" customWidth="1"/>
    <col min="15" max="15" width="1.5703125" style="119" customWidth="1"/>
    <col min="16" max="16384" width="9.140625" style="119"/>
  </cols>
  <sheetData>
    <row r="1" spans="1:24" s="5" customFormat="1" ht="9" customHeight="1" x14ac:dyDescent="0.2">
      <c r="A1" s="181"/>
      <c r="B1" s="182"/>
      <c r="C1" s="182"/>
      <c r="D1" s="182"/>
      <c r="E1" s="182"/>
      <c r="F1" s="182"/>
      <c r="G1" s="182"/>
      <c r="H1" s="182"/>
      <c r="I1" s="182"/>
      <c r="J1" s="182"/>
      <c r="K1" s="182"/>
      <c r="L1" s="182"/>
      <c r="M1" s="182"/>
      <c r="N1" s="182"/>
      <c r="O1" s="70"/>
      <c r="P1" s="2"/>
      <c r="Q1" s="2"/>
      <c r="R1" s="2"/>
      <c r="S1" s="2"/>
      <c r="T1" s="4"/>
      <c r="U1" s="3"/>
      <c r="V1" s="3"/>
      <c r="W1" s="2"/>
      <c r="X1" s="2"/>
    </row>
    <row r="2" spans="1:24" s="5" customFormat="1" ht="15" customHeight="1" x14ac:dyDescent="0.2">
      <c r="A2" s="63"/>
      <c r="B2" s="46"/>
      <c r="C2" s="47"/>
      <c r="D2" s="48"/>
      <c r="E2" s="191" t="s">
        <v>17</v>
      </c>
      <c r="F2" s="192"/>
      <c r="G2" s="193"/>
      <c r="H2" s="194"/>
      <c r="I2" s="49"/>
      <c r="J2" s="49"/>
      <c r="K2" s="49"/>
      <c r="L2" s="49"/>
      <c r="M2" s="50"/>
      <c r="N2" s="49"/>
      <c r="O2" s="71"/>
      <c r="P2" s="2"/>
      <c r="Q2" s="2"/>
      <c r="R2" s="2"/>
      <c r="S2" s="2"/>
      <c r="T2" s="4"/>
      <c r="U2" s="3"/>
      <c r="V2" s="3"/>
      <c r="W2" s="2"/>
      <c r="X2" s="2"/>
    </row>
    <row r="3" spans="1:24" s="5" customFormat="1" ht="15" customHeight="1" x14ac:dyDescent="0.2">
      <c r="A3" s="63"/>
      <c r="B3" s="46"/>
      <c r="C3" s="47"/>
      <c r="D3" s="48"/>
      <c r="E3" s="51"/>
      <c r="F3" s="51"/>
      <c r="G3" s="117"/>
      <c r="H3" s="117"/>
      <c r="I3" s="49"/>
      <c r="J3" s="49"/>
      <c r="K3" s="49"/>
      <c r="L3" s="49"/>
      <c r="M3" s="50"/>
      <c r="N3" s="49"/>
      <c r="O3" s="71"/>
      <c r="P3" s="2"/>
      <c r="Q3" s="2"/>
      <c r="R3" s="2"/>
      <c r="S3" s="2"/>
      <c r="T3" s="4"/>
      <c r="U3" s="3"/>
      <c r="V3" s="3"/>
      <c r="W3" s="2"/>
      <c r="X3" s="2"/>
    </row>
    <row r="4" spans="1:24" s="5" customFormat="1" ht="15" customHeight="1" x14ac:dyDescent="0.2">
      <c r="A4" s="63"/>
      <c r="B4" s="121" t="s">
        <v>51</v>
      </c>
      <c r="C4" s="47"/>
      <c r="D4" s="48"/>
      <c r="E4" s="122" t="s">
        <v>3</v>
      </c>
      <c r="F4" s="49"/>
      <c r="G4" s="178" t="s">
        <v>52</v>
      </c>
      <c r="H4" s="179"/>
      <c r="I4" s="180"/>
      <c r="J4" s="49"/>
      <c r="K4" s="122" t="s">
        <v>26</v>
      </c>
      <c r="L4" s="49"/>
      <c r="M4" s="175" t="s">
        <v>65</v>
      </c>
      <c r="N4" s="176"/>
      <c r="O4" s="71"/>
      <c r="P4" s="2"/>
      <c r="Q4" s="2"/>
      <c r="R4" s="2"/>
      <c r="S4" s="2"/>
      <c r="T4" s="4"/>
      <c r="U4" s="3"/>
      <c r="V4" s="3"/>
      <c r="W4" s="2"/>
      <c r="X4" s="2"/>
    </row>
    <row r="5" spans="1:24" s="5" customFormat="1" ht="15" customHeight="1" x14ac:dyDescent="0.2">
      <c r="A5" s="63"/>
      <c r="B5" s="46" t="s">
        <v>18</v>
      </c>
      <c r="C5" s="47"/>
      <c r="D5" s="48"/>
      <c r="E5" s="49"/>
      <c r="F5" s="49"/>
      <c r="G5" s="46" t="s">
        <v>20</v>
      </c>
      <c r="H5" s="47"/>
      <c r="I5" s="48"/>
      <c r="J5" s="49"/>
      <c r="K5" s="49"/>
      <c r="L5" s="49"/>
      <c r="M5" s="176"/>
      <c r="N5" s="176"/>
      <c r="O5" s="71"/>
      <c r="P5" s="2"/>
      <c r="Q5" s="2"/>
      <c r="R5" s="2"/>
      <c r="S5" s="2"/>
      <c r="T5" s="4"/>
      <c r="U5" s="3"/>
      <c r="V5" s="3"/>
      <c r="W5" s="2"/>
      <c r="X5" s="2"/>
    </row>
    <row r="6" spans="1:24" s="5" customFormat="1" ht="15" customHeight="1" x14ac:dyDescent="0.2">
      <c r="A6" s="63"/>
      <c r="B6" s="183" t="s">
        <v>11</v>
      </c>
      <c r="C6" s="184"/>
      <c r="D6" s="197"/>
      <c r="E6" s="52">
        <f>Schedule!E64</f>
        <v>0</v>
      </c>
      <c r="F6" s="49"/>
      <c r="G6" s="183" t="s">
        <v>21</v>
      </c>
      <c r="H6" s="184"/>
      <c r="I6" s="184"/>
      <c r="J6" s="185"/>
      <c r="K6" s="52">
        <f>Schedule!V11+Schedule!V64</f>
        <v>0</v>
      </c>
      <c r="L6" s="49"/>
      <c r="M6" s="176"/>
      <c r="N6" s="176"/>
      <c r="O6" s="71"/>
      <c r="P6" s="2"/>
      <c r="Q6" s="2"/>
      <c r="R6" s="2"/>
      <c r="S6" s="2"/>
      <c r="T6" s="4"/>
      <c r="U6" s="3"/>
      <c r="V6" s="3"/>
      <c r="W6" s="2"/>
      <c r="X6" s="2"/>
    </row>
    <row r="7" spans="1:24" s="5" customFormat="1" ht="15" customHeight="1" x14ac:dyDescent="0.2">
      <c r="A7" s="63"/>
      <c r="B7" s="183" t="s">
        <v>12</v>
      </c>
      <c r="C7" s="184"/>
      <c r="D7" s="197"/>
      <c r="E7" s="52">
        <f>Schedule!E75</f>
        <v>0</v>
      </c>
      <c r="F7" s="49"/>
      <c r="G7" s="183" t="s">
        <v>22</v>
      </c>
      <c r="H7" s="184"/>
      <c r="I7" s="184"/>
      <c r="J7" s="185"/>
      <c r="K7" s="52">
        <f>Schedule!V22+Schedule!V75</f>
        <v>0</v>
      </c>
      <c r="L7" s="49"/>
      <c r="M7" s="176"/>
      <c r="N7" s="176"/>
      <c r="O7" s="71"/>
      <c r="P7" s="2"/>
      <c r="Q7" s="2"/>
      <c r="R7" s="2"/>
      <c r="S7" s="2"/>
      <c r="T7" s="4"/>
      <c r="U7" s="3"/>
      <c r="V7" s="3"/>
      <c r="W7" s="2"/>
      <c r="X7" s="2"/>
    </row>
    <row r="8" spans="1:24" s="5" customFormat="1" ht="15" customHeight="1" x14ac:dyDescent="0.2">
      <c r="A8" s="63"/>
      <c r="B8" s="183" t="s">
        <v>13</v>
      </c>
      <c r="C8" s="184"/>
      <c r="D8" s="197"/>
      <c r="E8" s="52">
        <f>Schedule!E83</f>
        <v>0</v>
      </c>
      <c r="F8" s="49"/>
      <c r="G8" s="183" t="s">
        <v>23</v>
      </c>
      <c r="H8" s="184"/>
      <c r="I8" s="184"/>
      <c r="J8" s="185"/>
      <c r="K8" s="52">
        <f>Schedule!V30+Schedule!V83</f>
        <v>0</v>
      </c>
      <c r="L8" s="49"/>
      <c r="M8" s="176"/>
      <c r="N8" s="176"/>
      <c r="O8" s="71"/>
      <c r="P8" s="2"/>
      <c r="Q8" s="2"/>
      <c r="R8" s="2"/>
      <c r="S8" s="2"/>
      <c r="T8" s="4"/>
      <c r="U8" s="3"/>
      <c r="V8" s="3"/>
      <c r="W8" s="2"/>
      <c r="X8" s="2"/>
    </row>
    <row r="9" spans="1:24" s="5" customFormat="1" ht="15" customHeight="1" x14ac:dyDescent="0.2">
      <c r="A9" s="63"/>
      <c r="B9" s="183" t="s">
        <v>14</v>
      </c>
      <c r="C9" s="184"/>
      <c r="D9" s="197"/>
      <c r="E9" s="52">
        <f>Schedule!E94</f>
        <v>0</v>
      </c>
      <c r="F9" s="49"/>
      <c r="G9" s="183" t="s">
        <v>24</v>
      </c>
      <c r="H9" s="184"/>
      <c r="I9" s="184"/>
      <c r="J9" s="185"/>
      <c r="K9" s="52">
        <f>Schedule!V41+Schedule!V94</f>
        <v>0</v>
      </c>
      <c r="L9" s="49"/>
      <c r="M9" s="176"/>
      <c r="N9" s="176"/>
      <c r="O9" s="71"/>
      <c r="P9" s="2"/>
      <c r="Q9" s="2"/>
      <c r="R9" s="2"/>
      <c r="S9" s="2"/>
      <c r="T9" s="4"/>
      <c r="U9" s="3"/>
      <c r="V9" s="3"/>
      <c r="W9" s="2"/>
      <c r="X9" s="2"/>
    </row>
    <row r="10" spans="1:24" s="5" customFormat="1" ht="15" customHeight="1" thickBot="1" x14ac:dyDescent="0.25">
      <c r="A10" s="63"/>
      <c r="B10" s="183" t="s">
        <v>15</v>
      </c>
      <c r="C10" s="184"/>
      <c r="D10" s="197"/>
      <c r="E10" s="52">
        <f>Schedule!E108</f>
        <v>0</v>
      </c>
      <c r="F10" s="49"/>
      <c r="G10" s="183" t="s">
        <v>25</v>
      </c>
      <c r="H10" s="184"/>
      <c r="I10" s="184"/>
      <c r="J10" s="185"/>
      <c r="K10" s="52">
        <f>Schedule!V55+Schedule!V108</f>
        <v>0</v>
      </c>
      <c r="L10" s="49"/>
      <c r="M10" s="176"/>
      <c r="N10" s="176"/>
      <c r="O10" s="71"/>
      <c r="P10" s="2"/>
      <c r="Q10" s="2"/>
      <c r="R10" s="2"/>
      <c r="S10" s="2"/>
      <c r="T10" s="4"/>
      <c r="U10" s="3"/>
      <c r="V10" s="3"/>
      <c r="W10" s="2"/>
      <c r="X10" s="2"/>
    </row>
    <row r="11" spans="1:24" s="5" customFormat="1" ht="15" customHeight="1" thickBot="1" x14ac:dyDescent="0.25">
      <c r="A11" s="63"/>
      <c r="B11" s="195" t="s">
        <v>19</v>
      </c>
      <c r="C11" s="195"/>
      <c r="D11" s="196"/>
      <c r="E11" s="53">
        <f>SUM(E6:E10)</f>
        <v>0</v>
      </c>
      <c r="F11" s="49"/>
      <c r="G11" s="189" t="s">
        <v>19</v>
      </c>
      <c r="H11" s="189"/>
      <c r="I11" s="189"/>
      <c r="J11" s="190"/>
      <c r="K11" s="53">
        <f>SUM(K6:K10)</f>
        <v>0</v>
      </c>
      <c r="L11" s="49"/>
      <c r="M11" s="176"/>
      <c r="N11" s="176"/>
      <c r="O11" s="71"/>
      <c r="P11" s="2"/>
      <c r="Q11" s="2"/>
      <c r="R11" s="2"/>
      <c r="S11" s="2"/>
      <c r="T11" s="4"/>
      <c r="U11" s="3"/>
      <c r="V11" s="3"/>
      <c r="W11" s="2"/>
      <c r="X11" s="2"/>
    </row>
    <row r="12" spans="1:24" s="5" customFormat="1" ht="15" customHeight="1" thickBot="1" x14ac:dyDescent="0.25">
      <c r="A12" s="63"/>
      <c r="B12" s="46"/>
      <c r="C12" s="47"/>
      <c r="D12" s="48"/>
      <c r="E12" s="49"/>
      <c r="F12" s="49"/>
      <c r="G12" s="46"/>
      <c r="H12" s="47"/>
      <c r="I12" s="48"/>
      <c r="J12" s="49"/>
      <c r="K12" s="49"/>
      <c r="L12" s="49"/>
      <c r="M12" s="176"/>
      <c r="N12" s="176"/>
      <c r="O12" s="71"/>
      <c r="P12" s="2"/>
      <c r="Q12" s="2"/>
      <c r="R12" s="2"/>
      <c r="S12" s="2"/>
      <c r="T12" s="4"/>
      <c r="U12" s="3"/>
      <c r="V12" s="3"/>
      <c r="W12" s="2"/>
      <c r="X12" s="2"/>
    </row>
    <row r="13" spans="1:24" s="5" customFormat="1" ht="15" customHeight="1" thickBot="1" x14ac:dyDescent="0.25">
      <c r="A13" s="63"/>
      <c r="B13" s="195" t="s">
        <v>28</v>
      </c>
      <c r="C13" s="195"/>
      <c r="D13" s="196"/>
      <c r="E13" s="53">
        <f>[2]Mar13!$AI$2</f>
        <v>0</v>
      </c>
      <c r="F13" s="49"/>
      <c r="G13" s="189" t="s">
        <v>27</v>
      </c>
      <c r="H13" s="189"/>
      <c r="I13" s="189"/>
      <c r="J13" s="190"/>
      <c r="K13" s="53">
        <f>[3]Mar13!$U$2</f>
        <v>0</v>
      </c>
      <c r="L13" s="49"/>
      <c r="M13" s="177"/>
      <c r="N13" s="177"/>
      <c r="O13" s="71"/>
      <c r="P13" s="2"/>
      <c r="Q13" s="2"/>
      <c r="R13" s="2"/>
      <c r="S13" s="2"/>
      <c r="T13" s="4"/>
      <c r="U13" s="3"/>
      <c r="V13" s="3"/>
      <c r="W13" s="2"/>
      <c r="X13" s="2"/>
    </row>
    <row r="14" spans="1:24" s="5" customFormat="1" ht="15" customHeight="1" thickBot="1" x14ac:dyDescent="0.25">
      <c r="A14" s="63"/>
      <c r="B14" s="46"/>
      <c r="C14" s="47"/>
      <c r="D14" s="48"/>
      <c r="E14" s="49"/>
      <c r="F14" s="49"/>
      <c r="G14" s="46"/>
      <c r="H14" s="47"/>
      <c r="I14" s="48"/>
      <c r="J14" s="49"/>
      <c r="K14" s="49"/>
      <c r="L14" s="49"/>
      <c r="M14" s="177"/>
      <c r="N14" s="177"/>
      <c r="O14" s="71"/>
      <c r="P14" s="2"/>
      <c r="Q14" s="2"/>
      <c r="R14" s="2"/>
      <c r="S14" s="2"/>
      <c r="T14" s="4"/>
      <c r="U14" s="3"/>
      <c r="V14" s="3"/>
      <c r="W14" s="2"/>
      <c r="X14" s="2"/>
    </row>
    <row r="15" spans="1:24" s="5" customFormat="1" ht="30" customHeight="1" thickTop="1" thickBot="1" x14ac:dyDescent="0.25">
      <c r="A15" s="63"/>
      <c r="B15" s="186" t="str">
        <f>IF(E15&gt;0,"Purchases exceed Assets listed on Schedule",IF(E15&lt;0,"Assets listed on Schedule exceed Purchase values","Purchases reconcile with Fixed asset Schedule"))</f>
        <v>Purchases reconcile with Fixed asset Schedule</v>
      </c>
      <c r="C15" s="187"/>
      <c r="D15" s="188"/>
      <c r="E15" s="120">
        <f>E13-E11</f>
        <v>0</v>
      </c>
      <c r="F15" s="49"/>
      <c r="G15" s="186" t="str">
        <f>IF(K15&gt;0,"Sales exceed Assets listed on Schedule",IF(K15&lt;0,"Assets listed on Schedule exceed Sales values","Sales reconcile with Fixed asset Schedule"))</f>
        <v>Sales reconcile with Fixed asset Schedule</v>
      </c>
      <c r="H15" s="187"/>
      <c r="I15" s="187"/>
      <c r="J15" s="188"/>
      <c r="K15" s="120">
        <f>K13-K11</f>
        <v>0</v>
      </c>
      <c r="L15" s="49"/>
      <c r="M15" s="177"/>
      <c r="N15" s="177"/>
      <c r="O15" s="71"/>
      <c r="P15" s="2"/>
      <c r="Q15" s="2"/>
      <c r="R15" s="2"/>
      <c r="S15" s="2"/>
      <c r="T15" s="4"/>
      <c r="U15" s="3"/>
      <c r="V15" s="3"/>
      <c r="W15" s="2"/>
      <c r="X15" s="2"/>
    </row>
    <row r="16" spans="1:24" s="5" customFormat="1" ht="9" customHeight="1" thickTop="1" thickBot="1" x14ac:dyDescent="0.25">
      <c r="A16" s="64"/>
      <c r="B16" s="65"/>
      <c r="C16" s="66"/>
      <c r="D16" s="67"/>
      <c r="E16" s="68"/>
      <c r="F16" s="68"/>
      <c r="G16" s="65"/>
      <c r="H16" s="66"/>
      <c r="I16" s="67"/>
      <c r="J16" s="68"/>
      <c r="K16" s="68"/>
      <c r="L16" s="68"/>
      <c r="M16" s="69"/>
      <c r="N16" s="68"/>
      <c r="O16" s="72"/>
      <c r="P16" s="2"/>
      <c r="Q16" s="2"/>
      <c r="R16" s="2"/>
      <c r="S16" s="2"/>
      <c r="T16" s="4"/>
      <c r="U16" s="3"/>
      <c r="V16" s="3"/>
      <c r="W16" s="2"/>
      <c r="X16" s="2"/>
    </row>
    <row r="17" spans="15:16" x14ac:dyDescent="0.2">
      <c r="O17" s="118"/>
      <c r="P17" s="118"/>
    </row>
  </sheetData>
  <mergeCells count="20">
    <mergeCell ref="B6:D6"/>
    <mergeCell ref="B7:D7"/>
    <mergeCell ref="B8:D8"/>
    <mergeCell ref="B9:D9"/>
    <mergeCell ref="M4:N15"/>
    <mergeCell ref="G4:I4"/>
    <mergeCell ref="A1:N1"/>
    <mergeCell ref="G6:J6"/>
    <mergeCell ref="G15:J15"/>
    <mergeCell ref="G7:J7"/>
    <mergeCell ref="G8:J8"/>
    <mergeCell ref="G9:J9"/>
    <mergeCell ref="G10:J10"/>
    <mergeCell ref="G13:J13"/>
    <mergeCell ref="B15:D15"/>
    <mergeCell ref="G11:J11"/>
    <mergeCell ref="E2:H2"/>
    <mergeCell ref="B13:D13"/>
    <mergeCell ref="B10:D10"/>
    <mergeCell ref="B11:D11"/>
  </mergeCells>
  <phoneticPr fontId="1" type="noConversion"/>
  <printOptions horizontalCentered="1"/>
  <pageMargins left="0.35433070866141736" right="0.35433070866141736" top="0.78740157480314965" bottom="0.78740157480314965" header="0.51181102362204722" footer="0.51181102362204722"/>
  <pageSetup paperSize="9" orientation="landscape" horizontalDpi="0" verticalDpi="0" r:id="rId1"/>
  <headerFooter alignWithMargins="0">
    <oddHeader xml:space="preserve">&amp;CReconciliation between Fixed Assets entered on Sales and Purchase spreadsheets with the Fixed Asset Schedule
</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4"/>
  <sheetViews>
    <sheetView workbookViewId="0">
      <selection activeCell="D31" sqref="D31:D32"/>
    </sheetView>
  </sheetViews>
  <sheetFormatPr defaultRowHeight="12" x14ac:dyDescent="0.2"/>
  <cols>
    <col min="1" max="1" width="1.42578125" style="82" customWidth="1"/>
    <col min="2" max="2" width="10.7109375" style="98" customWidth="1"/>
    <col min="3" max="4" width="18.7109375" style="106" customWidth="1"/>
    <col min="5" max="5" width="13.85546875" style="82" customWidth="1"/>
    <col min="6" max="7" width="8.7109375" style="82" customWidth="1"/>
    <col min="8" max="8" width="6.7109375" style="90" customWidth="1"/>
    <col min="9" max="11" width="8.7109375" style="88" customWidth="1"/>
    <col min="12" max="12" width="18.7109375" style="106" customWidth="1"/>
    <col min="13" max="13" width="1.42578125" style="82" customWidth="1"/>
    <col min="14" max="16384" width="9.140625" style="82"/>
  </cols>
  <sheetData>
    <row r="1" spans="1:13" ht="6" customHeight="1" x14ac:dyDescent="0.2">
      <c r="A1" s="92"/>
      <c r="B1" s="97"/>
      <c r="C1" s="105"/>
      <c r="D1" s="105"/>
      <c r="E1" s="92"/>
      <c r="F1" s="92"/>
      <c r="G1" s="92"/>
      <c r="H1" s="94"/>
      <c r="I1" s="93"/>
      <c r="J1" s="93"/>
      <c r="K1" s="93"/>
      <c r="L1" s="105"/>
      <c r="M1" s="92"/>
    </row>
    <row r="2" spans="1:13" ht="15" customHeight="1" x14ac:dyDescent="0.2">
      <c r="A2" s="92"/>
      <c r="B2" s="80"/>
      <c r="C2" s="202" t="s">
        <v>47</v>
      </c>
      <c r="D2" s="203"/>
      <c r="E2" s="113">
        <f>SUM(E8:E26)</f>
        <v>0</v>
      </c>
      <c r="F2" s="87"/>
      <c r="G2" s="198" t="s">
        <v>48</v>
      </c>
      <c r="H2" s="199"/>
      <c r="I2" s="199"/>
      <c r="J2" s="199"/>
      <c r="K2" s="199"/>
      <c r="L2" s="89"/>
      <c r="M2" s="92"/>
    </row>
    <row r="3" spans="1:13" ht="18" customHeight="1" x14ac:dyDescent="0.2">
      <c r="A3" s="92"/>
      <c r="B3" s="101" t="s">
        <v>39</v>
      </c>
      <c r="C3" s="103"/>
      <c r="D3" s="102"/>
      <c r="E3" s="87"/>
      <c r="F3" s="87"/>
      <c r="G3" s="199"/>
      <c r="H3" s="199"/>
      <c r="I3" s="199"/>
      <c r="J3" s="199"/>
      <c r="K3" s="199"/>
      <c r="L3" s="89"/>
      <c r="M3" s="92"/>
    </row>
    <row r="4" spans="1:13" ht="9" customHeight="1" x14ac:dyDescent="0.2">
      <c r="A4" s="112"/>
      <c r="B4" s="95"/>
      <c r="C4" s="103"/>
      <c r="D4" s="103"/>
      <c r="E4" s="80"/>
      <c r="F4" s="80"/>
      <c r="G4" s="80"/>
      <c r="H4" s="89"/>
      <c r="I4" s="81"/>
      <c r="J4" s="81"/>
      <c r="K4" s="81"/>
      <c r="L4" s="107"/>
      <c r="M4" s="92"/>
    </row>
    <row r="5" spans="1:13" s="86" customFormat="1" ht="15" customHeight="1" x14ac:dyDescent="0.2">
      <c r="A5" s="109"/>
      <c r="B5" s="156" t="s">
        <v>38</v>
      </c>
      <c r="C5" s="166" t="s">
        <v>33</v>
      </c>
      <c r="D5" s="166" t="s">
        <v>66</v>
      </c>
      <c r="E5" s="200" t="s">
        <v>44</v>
      </c>
      <c r="F5" s="200" t="s">
        <v>43</v>
      </c>
      <c r="G5" s="200" t="s">
        <v>37</v>
      </c>
      <c r="H5" s="166" t="s">
        <v>35</v>
      </c>
      <c r="I5" s="200" t="s">
        <v>46</v>
      </c>
      <c r="J5" s="201"/>
      <c r="K5" s="201"/>
      <c r="L5" s="166" t="s">
        <v>45</v>
      </c>
      <c r="M5" s="100"/>
    </row>
    <row r="6" spans="1:13" s="86" customFormat="1" ht="30.75" customHeight="1" x14ac:dyDescent="0.2">
      <c r="A6" s="109"/>
      <c r="B6" s="204"/>
      <c r="C6" s="204"/>
      <c r="D6" s="204"/>
      <c r="E6" s="204"/>
      <c r="F6" s="204"/>
      <c r="G6" s="204"/>
      <c r="H6" s="204"/>
      <c r="I6" s="85" t="s">
        <v>34</v>
      </c>
      <c r="J6" s="85" t="s">
        <v>41</v>
      </c>
      <c r="K6" s="85" t="s">
        <v>36</v>
      </c>
      <c r="L6" s="204"/>
      <c r="M6" s="100"/>
    </row>
    <row r="7" spans="1:13" x14ac:dyDescent="0.2">
      <c r="A7" s="112"/>
      <c r="B7" s="95"/>
      <c r="C7" s="103"/>
      <c r="D7" s="103"/>
      <c r="E7" s="80"/>
      <c r="F7" s="80"/>
      <c r="G7" s="80"/>
      <c r="H7" s="89"/>
      <c r="I7" s="81"/>
      <c r="J7" s="81"/>
      <c r="K7" s="81"/>
      <c r="L7" s="103"/>
      <c r="M7" s="92"/>
    </row>
    <row r="8" spans="1:13" ht="15" customHeight="1" x14ac:dyDescent="0.2">
      <c r="A8" s="92"/>
      <c r="B8" s="96"/>
      <c r="C8" s="104"/>
      <c r="D8" s="104"/>
      <c r="E8" s="84"/>
      <c r="F8" s="84"/>
      <c r="G8" s="84"/>
      <c r="H8" s="91"/>
      <c r="I8" s="87" t="str">
        <f>IF(E8&gt;0,(E8+F8+G8)/H8," ")</f>
        <v xml:space="preserve"> </v>
      </c>
      <c r="J8" s="87" t="str">
        <f>IF(H8&gt;0,I8-K8," ")</f>
        <v xml:space="preserve"> </v>
      </c>
      <c r="K8" s="87" t="str">
        <f>IF(H8&gt;0,G8/H8," ")</f>
        <v xml:space="preserve"> </v>
      </c>
      <c r="L8" s="104"/>
      <c r="M8" s="92"/>
    </row>
    <row r="9" spans="1:13" x14ac:dyDescent="0.2">
      <c r="A9" s="92"/>
      <c r="B9" s="95"/>
      <c r="C9" s="103"/>
      <c r="D9" s="103"/>
      <c r="E9" s="80"/>
      <c r="F9" s="80"/>
      <c r="G9" s="80"/>
      <c r="H9" s="89"/>
      <c r="I9" s="87"/>
      <c r="J9" s="87"/>
      <c r="K9" s="87"/>
      <c r="L9" s="103"/>
      <c r="M9" s="92"/>
    </row>
    <row r="10" spans="1:13" ht="15" customHeight="1" x14ac:dyDescent="0.2">
      <c r="A10" s="92"/>
      <c r="B10" s="96"/>
      <c r="C10" s="104"/>
      <c r="D10" s="104"/>
      <c r="E10" s="84"/>
      <c r="F10" s="84"/>
      <c r="G10" s="84"/>
      <c r="H10" s="91"/>
      <c r="I10" s="87" t="str">
        <f>IF(H10&gt;0,#REF!/H10," ")</f>
        <v xml:space="preserve"> </v>
      </c>
      <c r="J10" s="87" t="str">
        <f>IF(H10&gt;0,I10-K10," ")</f>
        <v xml:space="preserve"> </v>
      </c>
      <c r="K10" s="87" t="str">
        <f>IF(H10&gt;0,G10/H10," ")</f>
        <v xml:space="preserve"> </v>
      </c>
      <c r="L10" s="104"/>
      <c r="M10" s="92"/>
    </row>
    <row r="11" spans="1:13" x14ac:dyDescent="0.2">
      <c r="A11" s="92"/>
      <c r="B11" s="95"/>
      <c r="C11" s="103"/>
      <c r="D11" s="103"/>
      <c r="E11" s="80"/>
      <c r="F11" s="80"/>
      <c r="G11" s="80"/>
      <c r="H11" s="89"/>
      <c r="I11" s="87"/>
      <c r="J11" s="87"/>
      <c r="K11" s="87"/>
      <c r="L11" s="103"/>
      <c r="M11" s="92"/>
    </row>
    <row r="12" spans="1:13" ht="15" customHeight="1" x14ac:dyDescent="0.2">
      <c r="A12" s="92"/>
      <c r="B12" s="96"/>
      <c r="C12" s="104"/>
      <c r="D12" s="104"/>
      <c r="E12" s="84"/>
      <c r="F12" s="84"/>
      <c r="G12" s="84"/>
      <c r="H12" s="91"/>
      <c r="I12" s="87" t="str">
        <f>IF(H12&gt;0,#REF!/H12," ")</f>
        <v xml:space="preserve"> </v>
      </c>
      <c r="J12" s="87" t="str">
        <f>IF(H12&gt;0,I12-K12," ")</f>
        <v xml:space="preserve"> </v>
      </c>
      <c r="K12" s="87" t="str">
        <f>IF(H12&gt;0,G12/H12," ")</f>
        <v xml:space="preserve"> </v>
      </c>
      <c r="L12" s="104"/>
      <c r="M12" s="92"/>
    </row>
    <row r="13" spans="1:13" x14ac:dyDescent="0.2">
      <c r="A13" s="92"/>
      <c r="B13" s="95"/>
      <c r="C13" s="103"/>
      <c r="D13" s="103"/>
      <c r="E13" s="80"/>
      <c r="F13" s="80"/>
      <c r="G13" s="80"/>
      <c r="H13" s="89"/>
      <c r="I13" s="87"/>
      <c r="J13" s="87"/>
      <c r="K13" s="87"/>
      <c r="L13" s="103"/>
      <c r="M13" s="92"/>
    </row>
    <row r="14" spans="1:13" ht="15" customHeight="1" x14ac:dyDescent="0.2">
      <c r="A14" s="92"/>
      <c r="B14" s="96"/>
      <c r="C14" s="104"/>
      <c r="D14" s="104"/>
      <c r="E14" s="84"/>
      <c r="F14" s="84"/>
      <c r="G14" s="84"/>
      <c r="H14" s="91"/>
      <c r="I14" s="87" t="str">
        <f>IF(H14&gt;0,#REF!/H14," ")</f>
        <v xml:space="preserve"> </v>
      </c>
      <c r="J14" s="87" t="str">
        <f>IF(H14&gt;0,I14-K14," ")</f>
        <v xml:space="preserve"> </v>
      </c>
      <c r="K14" s="87" t="str">
        <f>IF(H14&gt;0,G14/H14," ")</f>
        <v xml:space="preserve"> </v>
      </c>
      <c r="L14" s="104"/>
      <c r="M14" s="92"/>
    </row>
    <row r="15" spans="1:13" x14ac:dyDescent="0.2">
      <c r="A15" s="92"/>
      <c r="B15" s="95"/>
      <c r="C15" s="103"/>
      <c r="D15" s="103"/>
      <c r="E15" s="80"/>
      <c r="F15" s="80"/>
      <c r="G15" s="80"/>
      <c r="H15" s="89"/>
      <c r="I15" s="87"/>
      <c r="J15" s="87"/>
      <c r="K15" s="87"/>
      <c r="L15" s="103"/>
      <c r="M15" s="92"/>
    </row>
    <row r="16" spans="1:13" ht="15" customHeight="1" x14ac:dyDescent="0.2">
      <c r="A16" s="92"/>
      <c r="B16" s="96"/>
      <c r="C16" s="104"/>
      <c r="D16" s="104"/>
      <c r="E16" s="84"/>
      <c r="F16" s="84"/>
      <c r="G16" s="84"/>
      <c r="H16" s="91"/>
      <c r="I16" s="87" t="str">
        <f>IF(H16&gt;0,#REF!/H16," ")</f>
        <v xml:space="preserve"> </v>
      </c>
      <c r="J16" s="87" t="str">
        <f>IF(H16&gt;0,I16-K16," ")</f>
        <v xml:space="preserve"> </v>
      </c>
      <c r="K16" s="87" t="str">
        <f>IF(H16&gt;0,G16/H16," ")</f>
        <v xml:space="preserve"> </v>
      </c>
      <c r="L16" s="104"/>
      <c r="M16" s="92"/>
    </row>
    <row r="17" spans="1:13" x14ac:dyDescent="0.2">
      <c r="A17" s="92"/>
      <c r="B17" s="95"/>
      <c r="C17" s="103"/>
      <c r="D17" s="103"/>
      <c r="E17" s="80"/>
      <c r="F17" s="80"/>
      <c r="G17" s="80"/>
      <c r="H17" s="89"/>
      <c r="I17" s="87"/>
      <c r="J17" s="87"/>
      <c r="K17" s="87"/>
      <c r="L17" s="103"/>
      <c r="M17" s="92"/>
    </row>
    <row r="18" spans="1:13" ht="15" customHeight="1" x14ac:dyDescent="0.2">
      <c r="A18" s="92"/>
      <c r="B18" s="96"/>
      <c r="C18" s="104"/>
      <c r="D18" s="104"/>
      <c r="E18" s="84"/>
      <c r="F18" s="84"/>
      <c r="G18" s="84"/>
      <c r="H18" s="91"/>
      <c r="I18" s="87" t="str">
        <f>IF(H18&gt;0,#REF!/H18," ")</f>
        <v xml:space="preserve"> </v>
      </c>
      <c r="J18" s="87" t="str">
        <f>IF(H18&gt;0,I18-K18," ")</f>
        <v xml:space="preserve"> </v>
      </c>
      <c r="K18" s="87" t="str">
        <f>IF(H18&gt;0,G18/H18," ")</f>
        <v xml:space="preserve"> </v>
      </c>
      <c r="L18" s="104"/>
      <c r="M18" s="92"/>
    </row>
    <row r="19" spans="1:13" x14ac:dyDescent="0.2">
      <c r="A19" s="92"/>
      <c r="B19" s="95"/>
      <c r="C19" s="103"/>
      <c r="D19" s="103"/>
      <c r="E19" s="80"/>
      <c r="F19" s="80"/>
      <c r="G19" s="80"/>
      <c r="H19" s="89"/>
      <c r="I19" s="87"/>
      <c r="J19" s="87"/>
      <c r="K19" s="87"/>
      <c r="L19" s="103"/>
      <c r="M19" s="92"/>
    </row>
    <row r="20" spans="1:13" ht="15" customHeight="1" x14ac:dyDescent="0.2">
      <c r="A20" s="92"/>
      <c r="B20" s="96"/>
      <c r="C20" s="104"/>
      <c r="D20" s="104"/>
      <c r="E20" s="84"/>
      <c r="F20" s="84"/>
      <c r="G20" s="84"/>
      <c r="H20" s="91"/>
      <c r="I20" s="87" t="str">
        <f>IF(H20&gt;0,#REF!/H20," ")</f>
        <v xml:space="preserve"> </v>
      </c>
      <c r="J20" s="87" t="str">
        <f>IF(H20&gt;0,I20-K20," ")</f>
        <v xml:space="preserve"> </v>
      </c>
      <c r="K20" s="87" t="str">
        <f>IF(H20&gt;0,G20/H20," ")</f>
        <v xml:space="preserve"> </v>
      </c>
      <c r="L20" s="104"/>
      <c r="M20" s="92"/>
    </row>
    <row r="21" spans="1:13" x14ac:dyDescent="0.2">
      <c r="A21" s="92"/>
      <c r="B21" s="95"/>
      <c r="C21" s="103"/>
      <c r="D21" s="103"/>
      <c r="E21" s="80"/>
      <c r="F21" s="80"/>
      <c r="G21" s="80"/>
      <c r="H21" s="89"/>
      <c r="I21" s="87"/>
      <c r="J21" s="87"/>
      <c r="K21" s="87"/>
      <c r="L21" s="103"/>
      <c r="M21" s="92"/>
    </row>
    <row r="22" spans="1:13" ht="15" customHeight="1" x14ac:dyDescent="0.2">
      <c r="A22" s="92"/>
      <c r="B22" s="96"/>
      <c r="C22" s="104"/>
      <c r="D22" s="104"/>
      <c r="E22" s="84"/>
      <c r="F22" s="84"/>
      <c r="G22" s="84"/>
      <c r="H22" s="91"/>
      <c r="I22" s="87" t="str">
        <f>IF(H22&gt;0,#REF!/H22," ")</f>
        <v xml:space="preserve"> </v>
      </c>
      <c r="J22" s="87" t="str">
        <f>IF(H22&gt;0,I22-K22," ")</f>
        <v xml:space="preserve"> </v>
      </c>
      <c r="K22" s="87" t="str">
        <f>IF(H22&gt;0,G22/H22," ")</f>
        <v xml:space="preserve"> </v>
      </c>
      <c r="L22" s="104"/>
      <c r="M22" s="92"/>
    </row>
    <row r="23" spans="1:13" x14ac:dyDescent="0.2">
      <c r="A23" s="92"/>
      <c r="B23" s="95"/>
      <c r="C23" s="103"/>
      <c r="D23" s="103"/>
      <c r="E23" s="80"/>
      <c r="F23" s="80"/>
      <c r="G23" s="80"/>
      <c r="H23" s="89"/>
      <c r="I23" s="87"/>
      <c r="J23" s="87"/>
      <c r="K23" s="87"/>
      <c r="L23" s="103"/>
      <c r="M23" s="92"/>
    </row>
    <row r="24" spans="1:13" ht="15" customHeight="1" x14ac:dyDescent="0.2">
      <c r="A24" s="92"/>
      <c r="B24" s="96"/>
      <c r="C24" s="104"/>
      <c r="D24" s="104"/>
      <c r="E24" s="84"/>
      <c r="F24" s="84"/>
      <c r="G24" s="84"/>
      <c r="H24" s="91"/>
      <c r="I24" s="87" t="str">
        <f>IF(H24&gt;0,#REF!/H24," ")</f>
        <v xml:space="preserve"> </v>
      </c>
      <c r="J24" s="87" t="str">
        <f>IF(H24&gt;0,I24-K24," ")</f>
        <v xml:space="preserve"> </v>
      </c>
      <c r="K24" s="87" t="str">
        <f>IF(H24&gt;0,G24/H24," ")</f>
        <v xml:space="preserve"> </v>
      </c>
      <c r="L24" s="104"/>
      <c r="M24" s="92"/>
    </row>
    <row r="25" spans="1:13" x14ac:dyDescent="0.2">
      <c r="A25" s="92"/>
      <c r="B25" s="95"/>
      <c r="C25" s="103"/>
      <c r="D25" s="103"/>
      <c r="E25" s="80"/>
      <c r="F25" s="80"/>
      <c r="G25" s="80"/>
      <c r="H25" s="89"/>
      <c r="I25" s="87"/>
      <c r="J25" s="87"/>
      <c r="K25" s="87"/>
      <c r="L25" s="103"/>
      <c r="M25" s="92"/>
    </row>
    <row r="26" spans="1:13" ht="15" customHeight="1" x14ac:dyDescent="0.2">
      <c r="A26" s="92"/>
      <c r="B26" s="96"/>
      <c r="C26" s="104"/>
      <c r="D26" s="104"/>
      <c r="E26" s="84"/>
      <c r="F26" s="84"/>
      <c r="G26" s="84"/>
      <c r="H26" s="91"/>
      <c r="I26" s="87" t="str">
        <f>IF(H26&gt;0,#REF!/H26," ")</f>
        <v xml:space="preserve"> </v>
      </c>
      <c r="J26" s="87" t="str">
        <f>IF(H26&gt;0,I26-K26," ")</f>
        <v xml:space="preserve"> </v>
      </c>
      <c r="K26" s="87" t="str">
        <f>IF(H26&gt;0,G26/H26," ")</f>
        <v xml:space="preserve"> </v>
      </c>
      <c r="L26" s="104"/>
      <c r="M26" s="92"/>
    </row>
    <row r="27" spans="1:13" x14ac:dyDescent="0.2">
      <c r="A27" s="92"/>
      <c r="B27" s="95"/>
      <c r="C27" s="103"/>
      <c r="D27" s="103"/>
      <c r="E27" s="80"/>
      <c r="F27" s="80"/>
      <c r="G27" s="80"/>
      <c r="H27" s="89"/>
      <c r="I27" s="87"/>
      <c r="J27" s="87"/>
      <c r="K27" s="87"/>
      <c r="L27" s="103"/>
      <c r="M27" s="92"/>
    </row>
    <row r="28" spans="1:13" ht="6" customHeight="1" x14ac:dyDescent="0.2">
      <c r="A28" s="92"/>
      <c r="B28" s="97"/>
      <c r="C28" s="105"/>
      <c r="D28" s="105"/>
      <c r="E28" s="92"/>
      <c r="F28" s="92"/>
      <c r="G28" s="92"/>
      <c r="H28" s="94"/>
      <c r="I28" s="93"/>
      <c r="J28" s="93"/>
      <c r="K28" s="93"/>
      <c r="L28" s="105"/>
      <c r="M28" s="92"/>
    </row>
    <row r="29" spans="1:13" ht="19.5" customHeight="1" x14ac:dyDescent="0.2">
      <c r="A29" s="92"/>
      <c r="B29" s="101" t="s">
        <v>40</v>
      </c>
      <c r="C29" s="103"/>
      <c r="D29" s="102"/>
      <c r="E29" s="83"/>
      <c r="F29" s="83"/>
      <c r="G29" s="83"/>
      <c r="H29" s="31" t="s">
        <v>42</v>
      </c>
      <c r="I29" s="99"/>
      <c r="J29" s="99"/>
      <c r="K29" s="99"/>
      <c r="L29" s="31"/>
      <c r="M29" s="92"/>
    </row>
    <row r="30" spans="1:13" x14ac:dyDescent="0.2">
      <c r="A30" s="92"/>
      <c r="B30" s="95"/>
      <c r="C30" s="103"/>
      <c r="D30" s="103"/>
      <c r="E30" s="80"/>
      <c r="F30" s="80"/>
      <c r="G30" s="80"/>
      <c r="H30" s="89"/>
      <c r="I30" s="81"/>
      <c r="J30" s="81"/>
      <c r="K30" s="81"/>
      <c r="L30" s="103"/>
      <c r="M30" s="92"/>
    </row>
    <row r="31" spans="1:13" s="86" customFormat="1" ht="15" customHeight="1" x14ac:dyDescent="0.2">
      <c r="A31" s="109"/>
      <c r="B31" s="156" t="s">
        <v>38</v>
      </c>
      <c r="C31" s="166" t="s">
        <v>33</v>
      </c>
      <c r="D31" s="166" t="s">
        <v>66</v>
      </c>
      <c r="E31" s="200" t="s">
        <v>44</v>
      </c>
      <c r="F31" s="200" t="s">
        <v>43</v>
      </c>
      <c r="G31" s="200" t="s">
        <v>37</v>
      </c>
      <c r="H31" s="166" t="s">
        <v>35</v>
      </c>
      <c r="I31" s="200" t="s">
        <v>46</v>
      </c>
      <c r="J31" s="201"/>
      <c r="K31" s="201"/>
      <c r="L31" s="166" t="s">
        <v>45</v>
      </c>
      <c r="M31" s="100"/>
    </row>
    <row r="32" spans="1:13" s="86" customFormat="1" ht="30.75" customHeight="1" x14ac:dyDescent="0.2">
      <c r="A32" s="109"/>
      <c r="B32" s="204"/>
      <c r="C32" s="204"/>
      <c r="D32" s="204"/>
      <c r="E32" s="204"/>
      <c r="F32" s="204"/>
      <c r="G32" s="204"/>
      <c r="H32" s="204"/>
      <c r="I32" s="85" t="s">
        <v>34</v>
      </c>
      <c r="J32" s="85" t="s">
        <v>41</v>
      </c>
      <c r="K32" s="85" t="s">
        <v>36</v>
      </c>
      <c r="L32" s="204"/>
      <c r="M32" s="100"/>
    </row>
    <row r="33" spans="1:13" s="86" customFormat="1" ht="12.75" customHeight="1" x14ac:dyDescent="0.2">
      <c r="A33" s="109"/>
      <c r="B33" s="110"/>
      <c r="C33" s="110"/>
      <c r="D33" s="110"/>
      <c r="E33" s="110"/>
      <c r="F33" s="110"/>
      <c r="G33" s="110"/>
      <c r="H33" s="110"/>
      <c r="I33" s="108"/>
      <c r="J33" s="108"/>
      <c r="K33" s="108"/>
      <c r="L33" s="110"/>
      <c r="M33" s="100"/>
    </row>
    <row r="34" spans="1:13" ht="15" customHeight="1" x14ac:dyDescent="0.2">
      <c r="A34" s="92"/>
      <c r="B34" s="96"/>
      <c r="C34" s="104"/>
      <c r="D34" s="104"/>
      <c r="E34" s="84"/>
      <c r="F34" s="84"/>
      <c r="G34" s="84"/>
      <c r="H34" s="91"/>
      <c r="I34" s="87" t="str">
        <f>IF(E34&gt;0,(E34+F34+G34)/H34," ")</f>
        <v xml:space="preserve"> </v>
      </c>
      <c r="J34" s="87" t="str">
        <f>IF(H34&gt;0,I34-K34," ")</f>
        <v xml:space="preserve"> </v>
      </c>
      <c r="K34" s="87" t="str">
        <f>IF(H34&gt;0,G34/H34," ")</f>
        <v xml:space="preserve"> </v>
      </c>
      <c r="L34" s="104"/>
      <c r="M34" s="92"/>
    </row>
    <row r="35" spans="1:13" ht="12.75" customHeight="1" x14ac:dyDescent="0.2">
      <c r="A35" s="92"/>
      <c r="B35" s="95"/>
      <c r="C35" s="103"/>
      <c r="D35" s="103"/>
      <c r="E35" s="80"/>
      <c r="F35" s="80"/>
      <c r="G35" s="80"/>
      <c r="H35" s="89"/>
      <c r="I35" s="87"/>
      <c r="J35" s="87"/>
      <c r="K35" s="87"/>
      <c r="L35" s="103"/>
      <c r="M35" s="92"/>
    </row>
    <row r="36" spans="1:13" ht="15" customHeight="1" x14ac:dyDescent="0.2">
      <c r="A36" s="92"/>
      <c r="B36" s="96"/>
      <c r="C36" s="104"/>
      <c r="D36" s="104"/>
      <c r="E36" s="84"/>
      <c r="F36" s="84"/>
      <c r="G36" s="84"/>
      <c r="H36" s="91"/>
      <c r="I36" s="87" t="str">
        <f>IF(H36&gt;0,#REF!/H36," ")</f>
        <v xml:space="preserve"> </v>
      </c>
      <c r="J36" s="87" t="str">
        <f>IF(H36&gt;0,I36-K36," ")</f>
        <v xml:space="preserve"> </v>
      </c>
      <c r="K36" s="87" t="str">
        <f>IF(H36&gt;0,G36/H36," ")</f>
        <v xml:space="preserve"> </v>
      </c>
      <c r="L36" s="104"/>
      <c r="M36" s="92"/>
    </row>
    <row r="37" spans="1:13" x14ac:dyDescent="0.2">
      <c r="A37" s="92"/>
      <c r="B37" s="95"/>
      <c r="C37" s="103"/>
      <c r="D37" s="103"/>
      <c r="E37" s="80"/>
      <c r="F37" s="80"/>
      <c r="G37" s="80"/>
      <c r="H37" s="89"/>
      <c r="I37" s="87"/>
      <c r="J37" s="87"/>
      <c r="K37" s="87"/>
      <c r="L37" s="103"/>
      <c r="M37" s="92"/>
    </row>
    <row r="38" spans="1:13" ht="15" customHeight="1" x14ac:dyDescent="0.2">
      <c r="A38" s="92"/>
      <c r="B38" s="96"/>
      <c r="C38" s="104"/>
      <c r="D38" s="104"/>
      <c r="E38" s="84"/>
      <c r="F38" s="84"/>
      <c r="G38" s="84"/>
      <c r="H38" s="91"/>
      <c r="I38" s="87" t="str">
        <f>IF(H38&gt;0,#REF!/H38," ")</f>
        <v xml:space="preserve"> </v>
      </c>
      <c r="J38" s="87" t="str">
        <f>IF(H38&gt;0,I38-K38," ")</f>
        <v xml:space="preserve"> </v>
      </c>
      <c r="K38" s="87" t="str">
        <f>IF(H38&gt;0,G38/H38," ")</f>
        <v xml:space="preserve"> </v>
      </c>
      <c r="L38" s="104"/>
      <c r="M38" s="92"/>
    </row>
    <row r="39" spans="1:13" x14ac:dyDescent="0.2">
      <c r="A39" s="92"/>
      <c r="B39" s="95"/>
      <c r="C39" s="103"/>
      <c r="D39" s="103"/>
      <c r="E39" s="80"/>
      <c r="F39" s="80"/>
      <c r="G39" s="80"/>
      <c r="H39" s="89"/>
      <c r="I39" s="87"/>
      <c r="J39" s="87"/>
      <c r="K39" s="87"/>
      <c r="L39" s="103"/>
      <c r="M39" s="92"/>
    </row>
    <row r="40" spans="1:13" ht="15" customHeight="1" x14ac:dyDescent="0.2">
      <c r="A40" s="92"/>
      <c r="B40" s="96"/>
      <c r="C40" s="104"/>
      <c r="D40" s="104"/>
      <c r="E40" s="84"/>
      <c r="F40" s="84"/>
      <c r="G40" s="84"/>
      <c r="H40" s="91"/>
      <c r="I40" s="87" t="str">
        <f>IF(H40&gt;0,#REF!/H40," ")</f>
        <v xml:space="preserve"> </v>
      </c>
      <c r="J40" s="87" t="str">
        <f>IF(H40&gt;0,I40-K40," ")</f>
        <v xml:space="preserve"> </v>
      </c>
      <c r="K40" s="87" t="str">
        <f>IF(H40&gt;0,G40/H40," ")</f>
        <v xml:space="preserve"> </v>
      </c>
      <c r="L40" s="104"/>
      <c r="M40" s="92"/>
    </row>
    <row r="41" spans="1:13" x14ac:dyDescent="0.2">
      <c r="A41" s="92"/>
      <c r="B41" s="95"/>
      <c r="C41" s="103"/>
      <c r="D41" s="103"/>
      <c r="E41" s="80"/>
      <c r="F41" s="80"/>
      <c r="G41" s="80"/>
      <c r="H41" s="89"/>
      <c r="I41" s="87"/>
      <c r="J41" s="87"/>
      <c r="K41" s="87"/>
      <c r="L41" s="103"/>
      <c r="M41" s="92"/>
    </row>
    <row r="42" spans="1:13" ht="15" customHeight="1" x14ac:dyDescent="0.2">
      <c r="A42" s="92"/>
      <c r="B42" s="96"/>
      <c r="C42" s="104"/>
      <c r="D42" s="104"/>
      <c r="E42" s="84"/>
      <c r="F42" s="84"/>
      <c r="G42" s="84"/>
      <c r="H42" s="91"/>
      <c r="I42" s="87" t="str">
        <f>IF(H42&gt;0,#REF!/H42," ")</f>
        <v xml:space="preserve"> </v>
      </c>
      <c r="J42" s="87" t="str">
        <f>IF(H42&gt;0,I42-K42," ")</f>
        <v xml:space="preserve"> </v>
      </c>
      <c r="K42" s="87" t="str">
        <f>IF(H42&gt;0,G42/H42," ")</f>
        <v xml:space="preserve"> </v>
      </c>
      <c r="L42" s="104"/>
      <c r="M42" s="92"/>
    </row>
    <row r="43" spans="1:13" x14ac:dyDescent="0.2">
      <c r="A43" s="92"/>
      <c r="B43" s="95"/>
      <c r="C43" s="103"/>
      <c r="D43" s="103"/>
      <c r="E43" s="80"/>
      <c r="F43" s="80"/>
      <c r="G43" s="80"/>
      <c r="H43" s="89"/>
      <c r="I43" s="87"/>
      <c r="J43" s="87"/>
      <c r="K43" s="87"/>
      <c r="L43" s="103"/>
      <c r="M43" s="92"/>
    </row>
    <row r="44" spans="1:13" ht="15" customHeight="1" x14ac:dyDescent="0.2">
      <c r="A44" s="92"/>
      <c r="B44" s="96"/>
      <c r="C44" s="104"/>
      <c r="D44" s="104"/>
      <c r="E44" s="84"/>
      <c r="F44" s="84"/>
      <c r="G44" s="84"/>
      <c r="H44" s="91"/>
      <c r="I44" s="87" t="str">
        <f>IF(H44&gt;0,#REF!/H44," ")</f>
        <v xml:space="preserve"> </v>
      </c>
      <c r="J44" s="87" t="str">
        <f>IF(H44&gt;0,I44-K44," ")</f>
        <v xml:space="preserve"> </v>
      </c>
      <c r="K44" s="87" t="str">
        <f>IF(H44&gt;0,G44/H44," ")</f>
        <v xml:space="preserve"> </v>
      </c>
      <c r="L44" s="104"/>
      <c r="M44" s="92"/>
    </row>
    <row r="45" spans="1:13" x14ac:dyDescent="0.2">
      <c r="A45" s="92"/>
      <c r="B45" s="95"/>
      <c r="C45" s="103"/>
      <c r="D45" s="103"/>
      <c r="E45" s="80"/>
      <c r="F45" s="80"/>
      <c r="G45" s="80"/>
      <c r="H45" s="89"/>
      <c r="I45" s="87"/>
      <c r="J45" s="87"/>
      <c r="K45" s="87"/>
      <c r="L45" s="103"/>
      <c r="M45" s="92"/>
    </row>
    <row r="46" spans="1:13" ht="15" customHeight="1" x14ac:dyDescent="0.2">
      <c r="A46" s="92"/>
      <c r="B46" s="96"/>
      <c r="C46" s="104"/>
      <c r="D46" s="104"/>
      <c r="E46" s="84"/>
      <c r="F46" s="84"/>
      <c r="G46" s="84"/>
      <c r="H46" s="91"/>
      <c r="I46" s="87" t="str">
        <f>IF(H46&gt;0,#REF!/H46," ")</f>
        <v xml:space="preserve"> </v>
      </c>
      <c r="J46" s="87" t="str">
        <f>IF(H46&gt;0,I46-K46," ")</f>
        <v xml:space="preserve"> </v>
      </c>
      <c r="K46" s="87" t="str">
        <f>IF(H46&gt;0,G46/H46," ")</f>
        <v xml:space="preserve"> </v>
      </c>
      <c r="L46" s="104"/>
      <c r="M46" s="92"/>
    </row>
    <row r="47" spans="1:13" x14ac:dyDescent="0.2">
      <c r="A47" s="92"/>
      <c r="B47" s="95"/>
      <c r="C47" s="103"/>
      <c r="D47" s="103"/>
      <c r="E47" s="80"/>
      <c r="F47" s="80"/>
      <c r="G47" s="80"/>
      <c r="H47" s="89"/>
      <c r="I47" s="87"/>
      <c r="J47" s="87"/>
      <c r="K47" s="87"/>
      <c r="L47" s="103"/>
      <c r="M47" s="92"/>
    </row>
    <row r="48" spans="1:13" ht="15" customHeight="1" x14ac:dyDescent="0.2">
      <c r="A48" s="92"/>
      <c r="B48" s="96"/>
      <c r="C48" s="104"/>
      <c r="D48" s="104"/>
      <c r="E48" s="84"/>
      <c r="F48" s="84"/>
      <c r="G48" s="84"/>
      <c r="H48" s="91"/>
      <c r="I48" s="87" t="str">
        <f>IF(H48&gt;0,#REF!/H48," ")</f>
        <v xml:space="preserve"> </v>
      </c>
      <c r="J48" s="87" t="str">
        <f>IF(H48&gt;0,I48-K48," ")</f>
        <v xml:space="preserve"> </v>
      </c>
      <c r="K48" s="87" t="str">
        <f>IF(H48&gt;0,G48/H48," ")</f>
        <v xml:space="preserve"> </v>
      </c>
      <c r="L48" s="104"/>
      <c r="M48" s="92"/>
    </row>
    <row r="49" spans="1:13" x14ac:dyDescent="0.2">
      <c r="A49" s="92"/>
      <c r="B49" s="95"/>
      <c r="C49" s="103"/>
      <c r="D49" s="103"/>
      <c r="E49" s="80"/>
      <c r="F49" s="80"/>
      <c r="G49" s="80"/>
      <c r="H49" s="89"/>
      <c r="I49" s="87"/>
      <c r="J49" s="87"/>
      <c r="K49" s="87"/>
      <c r="L49" s="103"/>
      <c r="M49" s="92"/>
    </row>
    <row r="50" spans="1:13" ht="15" customHeight="1" x14ac:dyDescent="0.2">
      <c r="A50" s="92"/>
      <c r="B50" s="96"/>
      <c r="C50" s="104"/>
      <c r="D50" s="104"/>
      <c r="E50" s="84"/>
      <c r="F50" s="84"/>
      <c r="G50" s="84"/>
      <c r="H50" s="91"/>
      <c r="I50" s="87" t="str">
        <f>IF(H50&gt;0,#REF!/H50," ")</f>
        <v xml:space="preserve"> </v>
      </c>
      <c r="J50" s="87" t="str">
        <f>IF(H50&gt;0,I50-K50," ")</f>
        <v xml:space="preserve"> </v>
      </c>
      <c r="K50" s="87" t="str">
        <f>IF(H50&gt;0,G50/H50," ")</f>
        <v xml:space="preserve"> </v>
      </c>
      <c r="L50" s="104"/>
      <c r="M50" s="92"/>
    </row>
    <row r="51" spans="1:13" x14ac:dyDescent="0.2">
      <c r="A51" s="92"/>
      <c r="B51" s="95"/>
      <c r="C51" s="103"/>
      <c r="D51" s="103"/>
      <c r="E51" s="80"/>
      <c r="F51" s="80"/>
      <c r="G51" s="80"/>
      <c r="H51" s="89"/>
      <c r="I51" s="87"/>
      <c r="J51" s="87"/>
      <c r="K51" s="87"/>
      <c r="L51" s="103"/>
      <c r="M51" s="92"/>
    </row>
    <row r="52" spans="1:13" ht="15" customHeight="1" x14ac:dyDescent="0.2">
      <c r="A52" s="92"/>
      <c r="B52" s="96"/>
      <c r="C52" s="104"/>
      <c r="D52" s="104"/>
      <c r="E52" s="84"/>
      <c r="F52" s="84"/>
      <c r="G52" s="84"/>
      <c r="H52" s="91"/>
      <c r="I52" s="87" t="str">
        <f>IF(H52&gt;0,#REF!/H52," ")</f>
        <v xml:space="preserve"> </v>
      </c>
      <c r="J52" s="87" t="str">
        <f>IF(H52&gt;0,I52-K52," ")</f>
        <v xml:space="preserve"> </v>
      </c>
      <c r="K52" s="87" t="str">
        <f>IF(H52&gt;0,G52/H52," ")</f>
        <v xml:space="preserve"> </v>
      </c>
      <c r="L52" s="104"/>
      <c r="M52" s="92"/>
    </row>
    <row r="53" spans="1:13" x14ac:dyDescent="0.2">
      <c r="A53" s="92"/>
      <c r="B53" s="95"/>
      <c r="C53" s="103"/>
      <c r="D53" s="103"/>
      <c r="E53" s="80"/>
      <c r="F53" s="80"/>
      <c r="G53" s="80"/>
      <c r="H53" s="89"/>
      <c r="I53" s="87"/>
      <c r="J53" s="87"/>
      <c r="K53" s="87"/>
      <c r="L53" s="103"/>
      <c r="M53" s="92"/>
    </row>
    <row r="54" spans="1:13" ht="6" customHeight="1" x14ac:dyDescent="0.2">
      <c r="A54" s="92"/>
      <c r="B54" s="97"/>
      <c r="C54" s="105"/>
      <c r="D54" s="105"/>
      <c r="E54" s="92"/>
      <c r="F54" s="92"/>
      <c r="G54" s="92"/>
      <c r="H54" s="94"/>
      <c r="I54" s="111"/>
      <c r="J54" s="111"/>
      <c r="K54" s="111"/>
      <c r="L54" s="105"/>
      <c r="M54" s="92"/>
    </row>
  </sheetData>
  <mergeCells count="20">
    <mergeCell ref="L31:L32"/>
    <mergeCell ref="L5:L6"/>
    <mergeCell ref="I5:K5"/>
    <mergeCell ref="B31:B32"/>
    <mergeCell ref="C31:C32"/>
    <mergeCell ref="D31:D32"/>
    <mergeCell ref="E31:E32"/>
    <mergeCell ref="F31:F32"/>
    <mergeCell ref="G31:G32"/>
    <mergeCell ref="H31:H32"/>
    <mergeCell ref="G2:K3"/>
    <mergeCell ref="I31:K31"/>
    <mergeCell ref="C2:D2"/>
    <mergeCell ref="B5:B6"/>
    <mergeCell ref="C5:C6"/>
    <mergeCell ref="D5:D6"/>
    <mergeCell ref="E5:E6"/>
    <mergeCell ref="F5:F6"/>
    <mergeCell ref="G5:G6"/>
    <mergeCell ref="H5:H6"/>
  </mergeCells>
  <phoneticPr fontId="1" type="noConversion"/>
  <printOptions horizontalCentered="1" verticalCentered="1"/>
  <pageMargins left="0.15748031496062992" right="0.15748031496062992" top="0.39370078740157483" bottom="0.39370078740157483" header="0.11811023622047245" footer="0.11811023622047245"/>
  <pageSetup paperSize="9" orientation="landscape" horizontalDpi="0" verticalDpi="0" r:id="rId1"/>
  <headerFooter alignWithMargins="0">
    <oddHeader>&amp;C&amp;"Arial,Bold"&amp;11LONG TERM FINANCE AGREEMENTS</oddHeader>
    <oddFooter>&amp;L&amp;D  &amp;T&amp;C&amp;P  of  &amp;N&amp;R&amp;F  &amp;A</oddFooter>
  </headerFooter>
  <rowBreaks count="1" manualBreakCount="1">
    <brk id="2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Schedule</vt:lpstr>
      <vt:lpstr>FAreconciliation</vt:lpstr>
      <vt:lpstr>HPfinance</vt:lpstr>
      <vt:lpstr>Schedule!Print_Titles</vt:lpstr>
    </vt:vector>
  </TitlesOfParts>
  <Company>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Antony Cartwright</cp:lastModifiedBy>
  <cp:lastPrinted>2007-03-03T22:52:10Z</cp:lastPrinted>
  <dcterms:created xsi:type="dcterms:W3CDTF">2002-12-30T15:31:19Z</dcterms:created>
  <dcterms:modified xsi:type="dcterms:W3CDTF">2012-01-27T15:23:39Z</dcterms:modified>
</cp:coreProperties>
</file>