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D124" i="18" l="1"/>
  <c r="C8" i="8" l="1"/>
  <c r="S21" i="17" l="1"/>
  <c r="S16" i="17"/>
  <c r="D7" i="6" l="1"/>
  <c r="E11" i="6"/>
  <c r="F7" i="14" s="1"/>
  <c r="F24" i="14" s="1"/>
  <c r="E8" i="6"/>
  <c r="F8" i="6"/>
  <c r="H29" i="6"/>
  <c r="I11" i="6"/>
  <c r="J7" i="14" s="1"/>
  <c r="J24" i="14" s="1"/>
  <c r="K8" i="6"/>
  <c r="V26" i="13"/>
  <c r="M29" i="6"/>
  <c r="P28" i="13"/>
  <c r="J30" i="13"/>
  <c r="N11" i="6"/>
  <c r="O7" i="14" s="1"/>
  <c r="O24" i="14" s="1"/>
  <c r="J8" i="6"/>
  <c r="J12" i="13"/>
  <c r="D29" i="6"/>
  <c r="F8" i="13"/>
  <c r="F10" i="13"/>
  <c r="F12" i="13"/>
  <c r="F14" i="13"/>
  <c r="F16" i="13"/>
  <c r="F18" i="13"/>
  <c r="F20" i="13"/>
  <c r="F22" i="13"/>
  <c r="F24" i="13"/>
  <c r="F26" i="13"/>
  <c r="F28" i="13"/>
  <c r="F30" i="13"/>
  <c r="C4" i="12"/>
  <c r="H4" i="12"/>
  <c r="I4" i="12"/>
  <c r="C5" i="12"/>
  <c r="H5" i="12"/>
  <c r="I5" i="12"/>
  <c r="C6" i="12"/>
  <c r="H6" i="12"/>
  <c r="I6" i="12"/>
  <c r="C7" i="12"/>
  <c r="H7" i="12"/>
  <c r="I7" i="12"/>
  <c r="C8" i="12"/>
  <c r="H8" i="12"/>
  <c r="I8" i="12"/>
  <c r="C9" i="12"/>
  <c r="H9" i="12"/>
  <c r="I9" i="12"/>
  <c r="C10" i="12"/>
  <c r="H10" i="12"/>
  <c r="I10" i="12"/>
  <c r="C11" i="12"/>
  <c r="H11" i="12"/>
  <c r="I11" i="12"/>
  <c r="C12" i="12"/>
  <c r="H12" i="12"/>
  <c r="I12" i="12"/>
  <c r="C13" i="12"/>
  <c r="H13" i="12"/>
  <c r="I13" i="12"/>
  <c r="C14" i="12"/>
  <c r="H14" i="12"/>
  <c r="I14" i="12"/>
  <c r="C15" i="12"/>
  <c r="H15" i="12"/>
  <c r="I15" i="12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8" i="6"/>
  <c r="D16" i="14" s="1"/>
  <c r="D33" i="14" s="1"/>
  <c r="D38" i="6"/>
  <c r="E16" i="14" s="1"/>
  <c r="E38" i="6"/>
  <c r="F16" i="14" s="1"/>
  <c r="F33" i="14" s="1"/>
  <c r="F38" i="6"/>
  <c r="G16" i="14" s="1"/>
  <c r="G33" i="14" s="1"/>
  <c r="G38" i="6"/>
  <c r="H16" i="14" s="1"/>
  <c r="H33" i="14" s="1"/>
  <c r="H38" i="6"/>
  <c r="I16" i="14" s="1"/>
  <c r="I33" i="14" s="1"/>
  <c r="I38" i="6"/>
  <c r="J16" i="14" s="1"/>
  <c r="J33" i="14" s="1"/>
  <c r="J38" i="6"/>
  <c r="K16" i="14" s="1"/>
  <c r="K33" i="14" s="1"/>
  <c r="K38" i="6"/>
  <c r="L16" i="14" s="1"/>
  <c r="L33" i="14" s="1"/>
  <c r="L38" i="6"/>
  <c r="M38" i="6"/>
  <c r="N16" i="14" s="1"/>
  <c r="N33" i="14" s="1"/>
  <c r="N38" i="6"/>
  <c r="O16" i="14" s="1"/>
  <c r="O33" i="14" s="1"/>
  <c r="G2" i="15"/>
  <c r="G288" i="16" s="1"/>
  <c r="J280" i="16"/>
  <c r="D169" i="16"/>
  <c r="G141" i="16"/>
  <c r="H136" i="16"/>
  <c r="D94" i="18"/>
  <c r="N43" i="6"/>
  <c r="M43" i="6"/>
  <c r="L43" i="6"/>
  <c r="K43" i="6"/>
  <c r="J43" i="6"/>
  <c r="I43" i="6"/>
  <c r="H43" i="6"/>
  <c r="G43" i="6"/>
  <c r="F43" i="6"/>
  <c r="E43" i="6"/>
  <c r="D43" i="6"/>
  <c r="C43" i="6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N46" i="6"/>
  <c r="N42" i="6"/>
  <c r="M46" i="6"/>
  <c r="M42" i="6"/>
  <c r="L46" i="6"/>
  <c r="L42" i="6"/>
  <c r="K46" i="6"/>
  <c r="K42" i="6"/>
  <c r="J46" i="6"/>
  <c r="J42" i="6"/>
  <c r="I46" i="6"/>
  <c r="I42" i="6"/>
  <c r="H46" i="6"/>
  <c r="H42" i="6"/>
  <c r="G46" i="6"/>
  <c r="G42" i="6"/>
  <c r="F46" i="6"/>
  <c r="F42" i="6"/>
  <c r="E46" i="6"/>
  <c r="E42" i="6"/>
  <c r="D46" i="6"/>
  <c r="D42" i="6"/>
  <c r="C46" i="6"/>
  <c r="C4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M16" i="14"/>
  <c r="M33" i="14" s="1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O19" i="14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8" i="6"/>
  <c r="D11" i="6"/>
  <c r="E7" i="14" s="1"/>
  <c r="E24" i="14" s="1"/>
  <c r="V10" i="13"/>
  <c r="D6" i="6"/>
  <c r="P10" i="13"/>
  <c r="M6" i="6"/>
  <c r="N5" i="6"/>
  <c r="D222" i="16" l="1"/>
  <c r="N41" i="17"/>
  <c r="L14" i="15"/>
  <c r="R116" i="18"/>
  <c r="B42" i="6"/>
  <c r="G9" i="12"/>
  <c r="Q192" i="16"/>
  <c r="G13" i="12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G8" i="12"/>
  <c r="G4" i="12"/>
  <c r="G5" i="12"/>
  <c r="J20" i="13"/>
  <c r="I5" i="6"/>
  <c r="P18" i="13"/>
  <c r="H6" i="6"/>
  <c r="V16" i="13"/>
  <c r="G7" i="6"/>
  <c r="P16" i="13"/>
  <c r="G6" i="6"/>
  <c r="M11" i="6"/>
  <c r="N7" i="14" s="1"/>
  <c r="N24" i="14" s="1"/>
  <c r="L8" i="6"/>
  <c r="L29" i="6"/>
  <c r="K29" i="6"/>
  <c r="K11" i="6"/>
  <c r="L7" i="14" s="1"/>
  <c r="L24" i="14" s="1"/>
  <c r="I8" i="6"/>
  <c r="F11" i="6"/>
  <c r="G7" i="14" s="1"/>
  <c r="G24" i="14" s="1"/>
  <c r="E29" i="6"/>
  <c r="J10" i="13"/>
  <c r="L10" i="13" s="1"/>
  <c r="D5" i="6"/>
  <c r="D9" i="6" s="1"/>
  <c r="N29" i="6"/>
  <c r="L11" i="6"/>
  <c r="M7" i="14" s="1"/>
  <c r="M24" i="14" s="1"/>
  <c r="G8" i="6"/>
  <c r="G11" i="6"/>
  <c r="H7" i="14" s="1"/>
  <c r="H24" i="14" s="1"/>
  <c r="G29" i="6"/>
  <c r="F29" i="6"/>
  <c r="L7" i="6"/>
  <c r="E5" i="6"/>
  <c r="N8" i="6"/>
  <c r="M8" i="6"/>
  <c r="J29" i="6"/>
  <c r="J11" i="6"/>
  <c r="K7" i="14" s="1"/>
  <c r="K24" i="14" s="1"/>
  <c r="I29" i="6"/>
  <c r="H8" i="6"/>
  <c r="H11" i="6"/>
  <c r="I7" i="14" s="1"/>
  <c r="I24" i="14" s="1"/>
  <c r="B43" i="6"/>
  <c r="G6" i="12"/>
  <c r="G11" i="12"/>
  <c r="G7" i="12"/>
  <c r="G10" i="12"/>
  <c r="G15" i="12"/>
  <c r="G14" i="12"/>
  <c r="G12" i="12"/>
  <c r="O55" i="16"/>
  <c r="N16" i="13"/>
  <c r="H14" i="13"/>
  <c r="L12" i="13"/>
  <c r="T14" i="13"/>
  <c r="T16" i="13" s="1"/>
  <c r="T18" i="13" s="1"/>
  <c r="T20" i="13" s="1"/>
  <c r="X10" i="13"/>
  <c r="E33" i="14"/>
  <c r="C33" i="14" s="1"/>
  <c r="E11" i="8" l="1"/>
  <c r="D231" i="16"/>
  <c r="O124" i="18"/>
  <c r="I6" i="6"/>
  <c r="P20" i="13"/>
  <c r="J24" i="13"/>
  <c r="K5" i="6"/>
  <c r="P26" i="13"/>
  <c r="L6" i="6"/>
  <c r="F7" i="6"/>
  <c r="V14" i="13"/>
  <c r="V28" i="13"/>
  <c r="M7" i="6"/>
  <c r="F6" i="6"/>
  <c r="P14" i="13"/>
  <c r="R14" i="13" s="1"/>
  <c r="H5" i="6"/>
  <c r="J18" i="13"/>
  <c r="J22" i="13"/>
  <c r="J5" i="6"/>
  <c r="F5" i="6"/>
  <c r="J14" i="13"/>
  <c r="J28" i="13"/>
  <c r="M5" i="6"/>
  <c r="C8" i="6"/>
  <c r="B8" i="6" s="1"/>
  <c r="V12" i="13"/>
  <c r="X12" i="13" s="1"/>
  <c r="E7" i="6"/>
  <c r="C11" i="6"/>
  <c r="H7" i="6"/>
  <c r="V18" i="13"/>
  <c r="X18" i="13" s="1"/>
  <c r="L5" i="6"/>
  <c r="J26" i="13"/>
  <c r="J16" i="13"/>
  <c r="G5" i="6"/>
  <c r="G9" i="6" s="1"/>
  <c r="N7" i="6"/>
  <c r="V30" i="13"/>
  <c r="C29" i="6"/>
  <c r="B29" i="6" s="1"/>
  <c r="D106" i="16" s="1"/>
  <c r="V24" i="13"/>
  <c r="K7" i="6"/>
  <c r="P30" i="13"/>
  <c r="N6" i="6"/>
  <c r="J7" i="6"/>
  <c r="V22" i="13"/>
  <c r="V20" i="13"/>
  <c r="X20" i="13" s="1"/>
  <c r="I7" i="6"/>
  <c r="K6" i="6"/>
  <c r="P24" i="13"/>
  <c r="E6" i="6"/>
  <c r="E9" i="6" s="1"/>
  <c r="P12" i="13"/>
  <c r="R12" i="13" s="1"/>
  <c r="P22" i="13"/>
  <c r="J6" i="6"/>
  <c r="T22" i="13"/>
  <c r="H16" i="13"/>
  <c r="L14" i="13"/>
  <c r="E5" i="14"/>
  <c r="D44" i="6"/>
  <c r="X14" i="13"/>
  <c r="N18" i="13"/>
  <c r="R16" i="13"/>
  <c r="X16" i="13"/>
  <c r="L9" i="6" l="1"/>
  <c r="L44" i="6" s="1"/>
  <c r="J9" i="6"/>
  <c r="K5" i="14" s="1"/>
  <c r="K21" i="14" s="1"/>
  <c r="N9" i="6"/>
  <c r="N44" i="6" s="1"/>
  <c r="M9" i="6"/>
  <c r="N5" i="14" s="1"/>
  <c r="N21" i="14" s="1"/>
  <c r="P8" i="13"/>
  <c r="R8" i="13" s="1"/>
  <c r="C6" i="6"/>
  <c r="B6" i="6" s="1"/>
  <c r="H9" i="6"/>
  <c r="I9" i="6"/>
  <c r="C7" i="6"/>
  <c r="B7" i="6" s="1"/>
  <c r="V8" i="13"/>
  <c r="X8" i="13" s="1"/>
  <c r="F9" i="6"/>
  <c r="G44" i="6"/>
  <c r="H5" i="14"/>
  <c r="H21" i="14" s="1"/>
  <c r="D7" i="14"/>
  <c r="B11" i="6"/>
  <c r="C5" i="6"/>
  <c r="J8" i="13"/>
  <c r="L8" i="13" s="1"/>
  <c r="F5" i="14"/>
  <c r="F21" i="14" s="1"/>
  <c r="E44" i="6"/>
  <c r="K9" i="6"/>
  <c r="T24" i="13"/>
  <c r="X22" i="13"/>
  <c r="N20" i="13"/>
  <c r="R18" i="13"/>
  <c r="E21" i="14"/>
  <c r="H18" i="13"/>
  <c r="L16" i="13"/>
  <c r="M5" i="14" l="1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44" i="6" l="1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T28" i="13"/>
  <c r="X26" i="13"/>
  <c r="L20" i="13"/>
  <c r="H22" i="13"/>
  <c r="N24" i="13"/>
  <c r="R22" i="13"/>
  <c r="C5" i="14" l="1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AB14" i="13" l="1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M28" i="14" l="1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AB18" i="13" l="1"/>
  <c r="Z16" i="13"/>
  <c r="D18" i="13" s="1"/>
  <c r="C28" i="14"/>
  <c r="D32" i="14"/>
  <c r="H30" i="13"/>
  <c r="L30" i="13" s="1"/>
  <c r="L28" i="13"/>
  <c r="D34" i="14" l="1"/>
  <c r="C34" i="14" s="1"/>
  <c r="C32" i="14"/>
  <c r="AB20" i="13"/>
  <c r="Z18" i="13"/>
  <c r="D20" i="13" s="1"/>
  <c r="Z20" i="13" l="1"/>
  <c r="D22" i="13" s="1"/>
  <c r="AB22" i="13"/>
  <c r="AB24" i="13" l="1"/>
  <c r="Z22" i="13"/>
  <c r="D24" i="13" s="1"/>
  <c r="AB26" i="13" l="1"/>
  <c r="Z24" i="13"/>
  <c r="D26" i="13" s="1"/>
  <c r="Z26" i="13" l="1"/>
  <c r="D28" i="13" s="1"/>
  <c r="AB28" i="13"/>
  <c r="Z28" i="13" l="1"/>
  <c r="D30" i="13" s="1"/>
  <c r="AB30" i="13"/>
  <c r="Z30" i="13" l="1"/>
  <c r="K23" i="6" l="1"/>
  <c r="H15" i="6"/>
  <c r="J16" i="6"/>
  <c r="I24" i="6"/>
  <c r="G23" i="6"/>
  <c r="L16" i="6"/>
  <c r="N23" i="6"/>
  <c r="K28" i="6"/>
  <c r="H32" i="6"/>
  <c r="F23" i="6"/>
  <c r="I28" i="6"/>
  <c r="F28" i="6"/>
  <c r="N32" i="6"/>
  <c r="M28" i="6"/>
  <c r="K15" i="6"/>
  <c r="J15" i="6"/>
  <c r="M24" i="6"/>
  <c r="J32" i="6"/>
  <c r="I15" i="6"/>
  <c r="H28" i="6"/>
  <c r="G24" i="6"/>
  <c r="G28" i="6"/>
  <c r="I14" i="6"/>
  <c r="I26" i="6"/>
  <c r="I21" i="6"/>
  <c r="I32" i="6"/>
  <c r="I22" i="6"/>
  <c r="H27" i="6"/>
  <c r="H22" i="6"/>
  <c r="H14" i="6"/>
  <c r="H26" i="6"/>
  <c r="H21" i="6"/>
  <c r="G16" i="6"/>
  <c r="G26" i="6"/>
  <c r="G21" i="6"/>
  <c r="G22" i="6"/>
  <c r="F32" i="6"/>
  <c r="F24" i="6"/>
  <c r="F27" i="6"/>
  <c r="F22" i="6"/>
  <c r="F14" i="6"/>
  <c r="F26" i="6"/>
  <c r="J14" i="6"/>
  <c r="J17" i="6" s="1"/>
  <c r="H16" i="6"/>
  <c r="L26" i="6"/>
  <c r="K22" i="6"/>
  <c r="J21" i="6"/>
  <c r="L14" i="6"/>
  <c r="K27" i="6"/>
  <c r="H23" i="6"/>
  <c r="L23" i="6"/>
  <c r="L27" i="6"/>
  <c r="K26" i="6"/>
  <c r="L32" i="6"/>
  <c r="J28" i="6"/>
  <c r="F15" i="6"/>
  <c r="F16" i="6"/>
  <c r="M15" i="6"/>
  <c r="L15" i="6"/>
  <c r="L28" i="6"/>
  <c r="F21" i="6"/>
  <c r="I23" i="6"/>
  <c r="G15" i="6"/>
  <c r="L21" i="6"/>
  <c r="K24" i="6"/>
  <c r="J27" i="6"/>
  <c r="J23" i="6"/>
  <c r="N28" i="6"/>
  <c r="M23" i="6"/>
  <c r="N16" i="6"/>
  <c r="L24" i="6"/>
  <c r="K16" i="6"/>
  <c r="K21" i="6"/>
  <c r="J26" i="6"/>
  <c r="I27" i="6"/>
  <c r="I16" i="6"/>
  <c r="H24" i="6"/>
  <c r="G14" i="6"/>
  <c r="G32" i="6"/>
  <c r="G27" i="6"/>
  <c r="L22" i="6"/>
  <c r="J24" i="6"/>
  <c r="J22" i="6"/>
  <c r="M27" i="6"/>
  <c r="K14" i="6"/>
  <c r="K32" i="6"/>
  <c r="N22" i="6"/>
  <c r="N26" i="6"/>
  <c r="M16" i="6"/>
  <c r="M14" i="6"/>
  <c r="M17" i="6" s="1"/>
  <c r="M21" i="6"/>
  <c r="N15" i="6"/>
  <c r="M32" i="6"/>
  <c r="N21" i="6"/>
  <c r="N24" i="6"/>
  <c r="N27" i="6"/>
  <c r="N14" i="6"/>
  <c r="M22" i="6"/>
  <c r="M26" i="6"/>
  <c r="G17" i="6" l="1"/>
  <c r="N17" i="6"/>
  <c r="N19" i="6" s="1"/>
  <c r="K17" i="6"/>
  <c r="O9" i="14"/>
  <c r="O11" i="14" s="1"/>
  <c r="N9" i="14"/>
  <c r="N11" i="14" s="1"/>
  <c r="M19" i="6"/>
  <c r="G19" i="6"/>
  <c r="H9" i="14"/>
  <c r="H11" i="14" s="1"/>
  <c r="L17" i="6"/>
  <c r="K9" i="14"/>
  <c r="K11" i="14" s="1"/>
  <c r="J19" i="6"/>
  <c r="F17" i="6"/>
  <c r="H17" i="6"/>
  <c r="L9" i="14"/>
  <c r="L11" i="14" s="1"/>
  <c r="K19" i="6"/>
  <c r="I17" i="6"/>
  <c r="E28" i="6"/>
  <c r="E16" i="6"/>
  <c r="E32" i="6"/>
  <c r="E27" i="6"/>
  <c r="E21" i="6"/>
  <c r="D26" i="6"/>
  <c r="E14" i="6"/>
  <c r="E26" i="6"/>
  <c r="D27" i="6"/>
  <c r="D14" i="6"/>
  <c r="E22" i="6"/>
  <c r="C24" i="6"/>
  <c r="D28" i="6"/>
  <c r="D32" i="6"/>
  <c r="C16" i="6"/>
  <c r="C26" i="6"/>
  <c r="D15" i="6"/>
  <c r="E24" i="6"/>
  <c r="D22" i="6"/>
  <c r="C21" i="6"/>
  <c r="C15" i="6"/>
  <c r="D23" i="6"/>
  <c r="E23" i="6"/>
  <c r="D24" i="6"/>
  <c r="C28" i="6"/>
  <c r="C27" i="6"/>
  <c r="D16" i="6"/>
  <c r="C22" i="6"/>
  <c r="E15" i="6"/>
  <c r="C32" i="6"/>
  <c r="D21" i="6"/>
  <c r="C14" i="6"/>
  <c r="C23" i="6"/>
  <c r="B22" i="6" l="1"/>
  <c r="D82" i="16" s="1"/>
  <c r="B26" i="6"/>
  <c r="B32" i="6"/>
  <c r="D118" i="16" s="1"/>
  <c r="B27" i="6"/>
  <c r="D94" i="16" s="1"/>
  <c r="B23" i="6"/>
  <c r="D86" i="16" s="1"/>
  <c r="B28" i="6"/>
  <c r="D110" i="16" s="1"/>
  <c r="B14" i="6"/>
  <c r="C17" i="6"/>
  <c r="B21" i="6"/>
  <c r="D74" i="16" s="1"/>
  <c r="B16" i="6"/>
  <c r="B24" i="6"/>
  <c r="D90" i="16" s="1"/>
  <c r="J9" i="14"/>
  <c r="J11" i="14" s="1"/>
  <c r="I19" i="6"/>
  <c r="F19" i="6"/>
  <c r="G9" i="14"/>
  <c r="G11" i="14" s="1"/>
  <c r="L19" i="6"/>
  <c r="M9" i="14"/>
  <c r="M11" i="14" s="1"/>
  <c r="B15" i="6"/>
  <c r="D70" i="16" s="1"/>
  <c r="D17" i="6"/>
  <c r="E17" i="6"/>
  <c r="I9" i="14"/>
  <c r="I11" i="14" s="1"/>
  <c r="H19" i="6"/>
  <c r="F9" i="14" l="1"/>
  <c r="F11" i="14" s="1"/>
  <c r="E19" i="6"/>
  <c r="D9" i="14"/>
  <c r="C19" i="6"/>
  <c r="E9" i="14"/>
  <c r="E11" i="14" s="1"/>
  <c r="D19" i="6"/>
  <c r="B17" i="6"/>
  <c r="B19" i="6" s="1"/>
  <c r="D66" i="16"/>
  <c r="D11" i="14" l="1"/>
  <c r="C11" i="14" s="1"/>
  <c r="C9" i="14"/>
  <c r="D152" i="16" l="1"/>
  <c r="D144" i="16" l="1"/>
  <c r="D85" i="18"/>
  <c r="O139" i="16"/>
  <c r="O149" i="16" s="1"/>
  <c r="O169" i="16" s="1"/>
  <c r="O80" i="18"/>
  <c r="I33" i="6"/>
  <c r="F33" i="6"/>
  <c r="G33" i="6"/>
  <c r="K33" i="6"/>
  <c r="J33" i="6"/>
  <c r="E33" i="6"/>
  <c r="N33" i="6"/>
  <c r="D33" i="6"/>
  <c r="M33" i="6"/>
  <c r="H33" i="6"/>
  <c r="C33" i="6"/>
  <c r="L33" i="6"/>
  <c r="D34" i="6"/>
  <c r="G34" i="6"/>
  <c r="C34" i="6"/>
  <c r="F34" i="6"/>
  <c r="M34" i="6"/>
  <c r="E34" i="6"/>
  <c r="J34" i="6"/>
  <c r="I34" i="6"/>
  <c r="H34" i="6"/>
  <c r="N34" i="6"/>
  <c r="L34" i="6"/>
  <c r="K34" i="6"/>
  <c r="D139" i="16"/>
  <c r="D80" i="18"/>
  <c r="O144" i="16"/>
  <c r="O85" i="18" l="1"/>
  <c r="O160" i="16"/>
  <c r="C38" i="14"/>
  <c r="B34" i="6"/>
  <c r="B33" i="6"/>
  <c r="C37" i="14" l="1"/>
  <c r="C39" i="14" s="1"/>
  <c r="C41" i="14" s="1"/>
  <c r="D114" i="16"/>
  <c r="O122" i="16"/>
  <c r="D174" i="16" s="1"/>
  <c r="O114" i="16"/>
  <c r="C43" i="14" l="1"/>
  <c r="C44" i="14"/>
  <c r="C42" i="14"/>
  <c r="C46" i="14" s="1"/>
  <c r="C25" i="6" l="1"/>
  <c r="D25" i="6"/>
  <c r="D35" i="6" s="1"/>
  <c r="D37" i="6" l="1"/>
  <c r="D39" i="6" s="1"/>
  <c r="D45" i="6" s="1"/>
  <c r="E13" i="14"/>
  <c r="E15" i="14" s="1"/>
  <c r="E17" i="14" s="1"/>
  <c r="C35" i="6"/>
  <c r="E25" i="6"/>
  <c r="E35" i="6" s="1"/>
  <c r="C37" i="6" l="1"/>
  <c r="C39" i="6" s="1"/>
  <c r="C45" i="6" s="1"/>
  <c r="D13" i="14"/>
  <c r="F13" i="14"/>
  <c r="F15" i="14" s="1"/>
  <c r="F17" i="14" s="1"/>
  <c r="E37" i="6"/>
  <c r="E39" i="6" s="1"/>
  <c r="E45" i="6" s="1"/>
  <c r="F25" i="6"/>
  <c r="F35" i="6" l="1"/>
  <c r="D15" i="14"/>
  <c r="G25" i="6"/>
  <c r="G35" i="6" s="1"/>
  <c r="D17" i="14" l="1"/>
  <c r="H13" i="14"/>
  <c r="H15" i="14" s="1"/>
  <c r="H17" i="14" s="1"/>
  <c r="G37" i="6"/>
  <c r="G39" i="6" s="1"/>
  <c r="G45" i="6" s="1"/>
  <c r="F37" i="6"/>
  <c r="F39" i="6" s="1"/>
  <c r="F45" i="6" s="1"/>
  <c r="G13" i="14"/>
  <c r="H25" i="6"/>
  <c r="H35" i="6" s="1"/>
  <c r="I13" i="14" l="1"/>
  <c r="I15" i="14" s="1"/>
  <c r="I17" i="14" s="1"/>
  <c r="H37" i="6"/>
  <c r="H39" i="6" s="1"/>
  <c r="H45" i="6" s="1"/>
  <c r="G15" i="14"/>
  <c r="I25" i="6"/>
  <c r="I35" i="6" s="1"/>
  <c r="I37" i="6" l="1"/>
  <c r="I39" i="6" s="1"/>
  <c r="I45" i="6" s="1"/>
  <c r="J13" i="14"/>
  <c r="G17" i="14"/>
  <c r="J25" i="6"/>
  <c r="J35" i="6" s="1"/>
  <c r="J37" i="6" l="1"/>
  <c r="J39" i="6" s="1"/>
  <c r="J45" i="6" s="1"/>
  <c r="K13" i="14"/>
  <c r="K15" i="14" s="1"/>
  <c r="K17" i="14" s="1"/>
  <c r="J15" i="14"/>
  <c r="K25" i="6"/>
  <c r="K35" i="6" s="1"/>
  <c r="J17" i="14" l="1"/>
  <c r="K37" i="6"/>
  <c r="K39" i="6" s="1"/>
  <c r="K45" i="6" s="1"/>
  <c r="L13" i="14"/>
  <c r="L25" i="6"/>
  <c r="L35" i="6" s="1"/>
  <c r="L15" i="14" l="1"/>
  <c r="L37" i="6"/>
  <c r="L39" i="6" s="1"/>
  <c r="L45" i="6" s="1"/>
  <c r="M13" i="14"/>
  <c r="M15" i="14" s="1"/>
  <c r="M17" i="14" s="1"/>
  <c r="M25" i="6"/>
  <c r="M35" i="6" s="1"/>
  <c r="N25" i="6"/>
  <c r="N35" i="6" l="1"/>
  <c r="B25" i="6"/>
  <c r="N13" i="14"/>
  <c r="N15" i="14" s="1"/>
  <c r="N17" i="14" s="1"/>
  <c r="M37" i="6"/>
  <c r="M39" i="6" s="1"/>
  <c r="M45" i="6" s="1"/>
  <c r="L17" i="14"/>
  <c r="D78" i="16" l="1"/>
  <c r="B35" i="6"/>
  <c r="O13" i="14"/>
  <c r="N37" i="6"/>
  <c r="N39" i="6" s="1"/>
  <c r="N45" i="6" s="1"/>
  <c r="B45" i="6" s="1"/>
  <c r="O15" i="14" l="1"/>
  <c r="C13" i="14"/>
  <c r="D122" i="16"/>
  <c r="O64" i="18"/>
  <c r="B37" i="6"/>
  <c r="B39" i="6" s="1"/>
  <c r="D71" i="18" l="1"/>
  <c r="O71" i="18"/>
  <c r="O106" i="18" s="1"/>
  <c r="O94" i="18" s="1"/>
  <c r="D55" i="17" s="1"/>
  <c r="O129" i="16"/>
  <c r="D129" i="16"/>
  <c r="O17" i="14"/>
  <c r="C17" i="14" s="1"/>
  <c r="C15" i="14"/>
  <c r="O174" i="16" l="1"/>
  <c r="O55" i="17"/>
  <c r="D99" i="18"/>
  <c r="D106" i="18" s="1"/>
  <c r="O179" i="16" l="1"/>
  <c r="D219" i="16" s="1"/>
  <c r="O224" i="16" s="1"/>
  <c r="O194" i="16"/>
  <c r="O199" i="16" s="1"/>
  <c r="O210" i="16" s="1"/>
  <c r="E5" i="8" s="1"/>
  <c r="E16" i="8" l="1"/>
  <c r="E15" i="8"/>
  <c r="E6" i="8"/>
  <c r="E7" i="8"/>
  <c r="E9" i="8" l="1"/>
  <c r="E8" i="8"/>
  <c r="E10" i="8" s="1"/>
  <c r="E18" i="8" s="1"/>
  <c r="E25" i="8" s="1"/>
  <c r="E26" i="8" l="1"/>
  <c r="E27" i="8"/>
</calcChain>
</file>

<file path=xl/sharedStrings.xml><?xml version="1.0" encoding="utf-8"?>
<sst xmlns="http://schemas.openxmlformats.org/spreadsheetml/2006/main" count="760" uniqueCount="410">
  <si>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</si>
  <si>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</si>
  <si>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</si>
  <si>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</si>
  <si>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</si>
  <si>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</si>
  <si>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</si>
  <si>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</si>
  <si>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</si>
  <si>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</si>
  <si>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</si>
  <si>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</si>
  <si>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</si>
  <si>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</si>
  <si>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</si>
  <si>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</si>
  <si>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</si>
  <si>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</si>
  <si>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</si>
  <si>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</si>
  <si>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</si>
  <si>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</si>
  <si>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</si>
  <si>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</si>
  <si>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</si>
  <si>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</si>
  <si>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</si>
  <si>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</si>
  <si>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</si>
  <si>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</si>
  <si>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</si>
  <si>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</si>
  <si>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</si>
  <si>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</si>
  <si>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</si>
  <si>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</si>
  <si>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</si>
  <si>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</si>
  <si>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</si>
  <si>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</si>
  <si>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</si>
  <si>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</si>
  <si>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</si>
  <si>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</si>
  <si>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</si>
  <si>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</si>
  <si>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</si>
  <si>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</si>
  <si>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</si>
  <si>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</si>
  <si>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</si>
  <si>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</si>
  <si>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</si>
  <si>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</si>
  <si>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</si>
  <si>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</si>
  <si>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</si>
  <si>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</si>
  <si>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</si>
  <si>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</si>
  <si>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</si>
  <si>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</si>
  <si>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</si>
  <si>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</si>
  <si>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</si>
  <si>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</si>
  <si>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</si>
  <si>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</si>
  <si>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</si>
  <si>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</si>
  <si>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</si>
  <si>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</si>
  <si>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</si>
  <si>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</si>
  <si>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</si>
  <si>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</si>
  <si>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</si>
  <si>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</si>
  <si>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</si>
  <si>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</si>
  <si>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</si>
  <si>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</si>
  <si>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</si>
  <si>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</si>
  <si>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</si>
  <si>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</si>
  <si>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</si>
  <si>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</si>
  <si>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</si>
  <si>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</si>
  <si>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</si>
  <si>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</si>
  <si>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</si>
  <si>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</si>
  <si>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</si>
  <si>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</si>
  <si>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</si>
  <si>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</si>
  <si>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</si>
  <si>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</si>
  <si>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</si>
  <si>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</si>
  <si>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</si>
  <si>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</si>
  <si>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</si>
  <si>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</si>
  <si>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</si>
  <si>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</si>
  <si>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</si>
  <si>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</si>
  <si>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</si>
  <si>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</si>
  <si>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</si>
  <si>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</si>
  <si>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</si>
  <si>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</si>
  <si>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</si>
  <si>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</si>
  <si>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</si>
  <si>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</si>
  <si>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</si>
  <si>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</si>
  <si>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</si>
  <si>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</si>
  <si>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</si>
  <si>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</si>
  <si>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</si>
  <si>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</si>
  <si>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</si>
  <si>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</si>
  <si>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</si>
  <si>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</si>
  <si>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</si>
  <si>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</si>
  <si>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</si>
  <si>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</si>
  <si>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</si>
  <si>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</si>
  <si>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</si>
  <si>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</si>
  <si>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</si>
  <si>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</si>
  <si>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</si>
  <si>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</si>
  <si>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</si>
  <si>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</si>
  <si>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</si>
  <si>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</si>
  <si>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</si>
  <si>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</si>
  <si>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</si>
  <si>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</si>
  <si>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</si>
  <si>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</si>
  <si>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</si>
  <si>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</si>
  <si>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</si>
  <si>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</si>
  <si>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</si>
  <si>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</si>
  <si>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</si>
  <si>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</si>
  <si>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</si>
  <si>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</si>
  <si>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</si>
  <si>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</si>
  <si>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</si>
  <si>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</si>
  <si>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</si>
  <si>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</si>
  <si>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</si>
  <si>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</si>
  <si>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</si>
  <si>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</si>
  <si>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</si>
  <si>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</si>
  <si>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</si>
  <si>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</si>
  <si>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</si>
  <si>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</si>
  <si>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</si>
  <si>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</si>
  <si>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</si>
  <si>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</si>
  <si>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</si>
  <si>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</si>
  <si>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</si>
  <si>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</si>
  <si>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</si>
  <si>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</si>
  <si>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</si>
  <si>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</si>
  <si>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</si>
  <si>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</si>
  <si>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</si>
  <si>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</si>
  <si>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</si>
  <si>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</si>
  <si>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</si>
  <si>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</si>
  <si>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</si>
  <si>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</si>
  <si>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</si>
  <si>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</si>
  <si>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</si>
  <si>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</si>
  <si>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</si>
  <si>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</si>
  <si>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</si>
  <si>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</si>
  <si>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</si>
  <si>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</si>
  <si>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</si>
  <si>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</si>
  <si>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</si>
  <si>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</si>
  <si>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</si>
  <si>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</si>
  <si>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</si>
  <si>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</si>
  <si>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</si>
  <si>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</si>
  <si>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</si>
  <si>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</si>
  <si>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</si>
  <si>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</si>
  <si>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</si>
  <si>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</si>
  <si>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</si>
  <si>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</si>
  <si>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</si>
  <si>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</si>
  <si>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</si>
  <si>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</si>
  <si>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</si>
  <si>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</si>
  <si>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</si>
  <si>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</si>
  <si>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</si>
  <si>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</si>
  <si>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</si>
  <si>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</si>
  <si>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</si>
  <si>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</si>
  <si>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</si>
  <si>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</si>
  <si>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</si>
  <si>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</si>
  <si>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</si>
  <si>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</si>
  <si>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</si>
  <si>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</si>
  <si>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</si>
  <si>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</si>
  <si>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</si>
  <si>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</si>
  <si>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</si>
  <si>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</si>
  <si>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</si>
  <si>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</si>
  <si>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</si>
  <si>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</si>
  <si>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</si>
  <si>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</si>
  <si>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</si>
  <si>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</si>
  <si>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</si>
  <si>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</si>
  <si>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</si>
  <si>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</si>
  <si>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</si>
  <si>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</si>
  <si>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</si>
  <si>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</si>
  <si>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</si>
  <si>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</si>
  <si>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</si>
  <si>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</si>
  <si>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</si>
  <si>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</si>
  <si>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</si>
  <si>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</si>
  <si>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</si>
  <si>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</si>
  <si>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</si>
  <si>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</si>
  <si>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</si>
  <si>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</si>
  <si>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</si>
  <si>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</si>
  <si>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</si>
  <si>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</si>
  <si>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</si>
  <si>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</si>
  <si>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</si>
  <si>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</si>
  <si>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</si>
  <si>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</si>
  <si>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</si>
  <si>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</si>
  <si>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</si>
  <si>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</si>
  <si>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</si>
  <si>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</si>
  <si>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</si>
  <si>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</si>
  <si>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</si>
  <si>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</si>
  <si>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</si>
  <si>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</si>
  <si>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</si>
  <si>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</si>
  <si>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</si>
  <si>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</si>
  <si>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</si>
  <si>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</si>
  <si>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</si>
  <si>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</si>
  <si>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</si>
  <si>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</si>
  <si>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</si>
  <si>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</si>
  <si>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</si>
  <si>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</si>
  <si>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</si>
  <si>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</si>
  <si>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</si>
  <si>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</si>
  <si>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</si>
  <si>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</si>
  <si>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</si>
  <si>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</si>
  <si>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</si>
  <si>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</si>
  <si>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</si>
  <si>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</si>
  <si>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</si>
  <si>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</si>
  <si>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</si>
  <si>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</si>
  <si>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</si>
  <si>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</si>
  <si>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</si>
  <si>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</si>
  <si>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</si>
  <si>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</si>
  <si>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</si>
  <si>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</si>
  <si>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</si>
  <si>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</si>
  <si>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</si>
  <si>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</si>
  <si>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</si>
  <si>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</si>
  <si>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</si>
  <si>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</si>
  <si>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</si>
  <si>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</si>
  <si>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</si>
  <si>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</si>
  <si>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</si>
  <si>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</si>
  <si>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</si>
  <si>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</si>
  <si>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</si>
  <si>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</si>
  <si>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</si>
  <si>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</si>
  <si>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</si>
  <si>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</si>
  <si>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</si>
  <si>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</si>
  <si>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</si>
  <si>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</si>
  <si>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</si>
  <si>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</si>
  <si>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</si>
  <si>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</si>
  <si>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</si>
  <si>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</si>
  <si>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</si>
  <si>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</si>
  <si>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</si>
  <si>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</si>
  <si>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</si>
  <si>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</si>
  <si>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</si>
  <si>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</si>
  <si>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</si>
  <si>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</si>
  <si>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</si>
  <si>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</si>
  <si>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</si>
  <si>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</si>
  <si>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</si>
  <si>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</si>
  <si>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</si>
  <si>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</si>
  <si>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</si>
  <si>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</si>
  <si>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</si>
  <si>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</si>
  <si>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2012-13</t>
  </si>
  <si>
    <t>COPY DETAILS TO HMRC FORM          Submit HMRC paper return                               by 31st October 2012                        OR PRINT &amp; FILE RETURN ONLINE                   by 31st January 2013</t>
  </si>
  <si>
    <t>COPY DETAILS TO HMRC FORM          Submit HMRC paper return                               by 31st October 2012                             OR PRINT &amp; FILE RETURN ONLINE                   by 31st January 2013</t>
  </si>
  <si>
    <t>2013-14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</si>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</sst>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6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70" t="s">
        <v>146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2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147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148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2"/>
      <c r="D5" s="363"/>
      <c r="E5" s="363"/>
      <c r="F5" s="363"/>
      <c r="G5" s="363"/>
      <c r="H5" s="363"/>
      <c r="I5" s="363"/>
      <c r="J5" s="364"/>
      <c r="K5" s="212"/>
      <c r="L5" s="209"/>
      <c r="M5" s="209"/>
      <c r="N5" s="212"/>
      <c r="O5" s="362"/>
      <c r="P5" s="364"/>
      <c r="Q5" s="212"/>
      <c r="R5" s="362"/>
      <c r="S5" s="363"/>
      <c r="T5" s="373"/>
      <c r="U5" s="374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2"/>
      <c r="D7" s="363"/>
      <c r="E7" s="363"/>
      <c r="F7" s="363"/>
      <c r="G7" s="363"/>
      <c r="H7" s="363"/>
      <c r="I7" s="363"/>
      <c r="J7" s="364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68" t="s">
        <v>18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9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149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150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2"/>
      <c r="D12" s="363"/>
      <c r="E12" s="363"/>
      <c r="F12" s="363"/>
      <c r="G12" s="363"/>
      <c r="H12" s="363"/>
      <c r="I12" s="363"/>
      <c r="J12" s="364"/>
      <c r="K12" s="209"/>
      <c r="L12" s="209"/>
      <c r="M12" s="209"/>
      <c r="N12" s="225" t="s">
        <v>151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152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62"/>
      <c r="D14" s="363"/>
      <c r="E14" s="363"/>
      <c r="F14" s="363"/>
      <c r="G14" s="363"/>
      <c r="H14" s="363"/>
      <c r="I14" s="363"/>
      <c r="J14" s="364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153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154</v>
      </c>
      <c r="O16" s="210"/>
      <c r="P16" s="210"/>
      <c r="Q16" s="210"/>
      <c r="R16" s="228"/>
      <c r="S16" s="365">
        <f>Admin!B4</f>
        <v>41005</v>
      </c>
      <c r="T16" s="366"/>
      <c r="U16" s="366"/>
      <c r="V16" s="366"/>
      <c r="W16" s="216"/>
    </row>
    <row r="17" spans="1:23" ht="15" customHeight="1" x14ac:dyDescent="0.2">
      <c r="A17" s="214"/>
      <c r="B17" s="209"/>
      <c r="C17" s="362"/>
      <c r="D17" s="363"/>
      <c r="E17" s="363"/>
      <c r="F17" s="363"/>
      <c r="G17" s="363"/>
      <c r="H17" s="363"/>
      <c r="I17" s="363"/>
      <c r="J17" s="364"/>
      <c r="K17" s="209"/>
      <c r="L17" s="209"/>
      <c r="M17" s="209"/>
      <c r="N17" s="210" t="s">
        <v>155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62"/>
      <c r="D19" s="363"/>
      <c r="E19" s="363"/>
      <c r="F19" s="363"/>
      <c r="G19" s="363"/>
      <c r="H19" s="363"/>
      <c r="I19" s="363"/>
      <c r="J19" s="364"/>
      <c r="K19" s="209"/>
      <c r="L19" s="209"/>
      <c r="M19" s="209"/>
      <c r="N19" s="352"/>
      <c r="O19" s="353"/>
      <c r="P19" s="353"/>
      <c r="Q19" s="354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62"/>
      <c r="D21" s="363"/>
      <c r="E21" s="363"/>
      <c r="F21" s="363"/>
      <c r="G21" s="363"/>
      <c r="H21" s="363"/>
      <c r="I21" s="363"/>
      <c r="J21" s="364"/>
      <c r="K21" s="209"/>
      <c r="L21" s="224">
        <v>7</v>
      </c>
      <c r="M21" s="209"/>
      <c r="N21" s="210" t="s">
        <v>156</v>
      </c>
      <c r="O21" s="210"/>
      <c r="P21" s="210"/>
      <c r="Q21" s="210"/>
      <c r="R21" s="228"/>
      <c r="S21" s="365">
        <f>Admin!B17</f>
        <v>41369</v>
      </c>
      <c r="T21" s="366"/>
      <c r="U21" s="366"/>
      <c r="V21" s="366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7" t="s">
        <v>157</v>
      </c>
      <c r="O22" s="367"/>
      <c r="P22" s="367"/>
      <c r="Q22" s="367"/>
      <c r="R22" s="367"/>
      <c r="S22" s="367"/>
      <c r="T22" s="367"/>
      <c r="U22" s="367"/>
      <c r="V22" s="367"/>
      <c r="W22" s="230"/>
    </row>
    <row r="23" spans="1:23" x14ac:dyDescent="0.2">
      <c r="A23" s="224">
        <v>3</v>
      </c>
      <c r="B23" s="209"/>
      <c r="C23" s="210" t="s">
        <v>158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7"/>
      <c r="O23" s="367"/>
      <c r="P23" s="367"/>
      <c r="Q23" s="367"/>
      <c r="R23" s="367"/>
      <c r="S23" s="367"/>
      <c r="T23" s="367"/>
      <c r="U23" s="367"/>
      <c r="V23" s="367"/>
      <c r="W23" s="230"/>
    </row>
    <row r="24" spans="1:23" ht="13.8" x14ac:dyDescent="0.2">
      <c r="A24" s="214"/>
      <c r="B24" s="209"/>
      <c r="C24" s="231" t="s">
        <v>159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2"/>
      <c r="O24" s="353"/>
      <c r="P24" s="353"/>
      <c r="Q24" s="354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62"/>
      <c r="D25" s="363"/>
      <c r="E25" s="363"/>
      <c r="F25" s="363"/>
      <c r="G25" s="363"/>
      <c r="H25" s="363"/>
      <c r="I25" s="363"/>
      <c r="J25" s="364"/>
      <c r="K25" s="209"/>
      <c r="L25" s="224">
        <v>8</v>
      </c>
      <c r="M25" s="209"/>
      <c r="N25" s="210" t="s">
        <v>160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161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62"/>
      <c r="D27" s="363"/>
      <c r="E27" s="363"/>
      <c r="F27" s="363"/>
      <c r="G27" s="363"/>
      <c r="H27" s="363"/>
      <c r="I27" s="363"/>
      <c r="J27" s="364"/>
      <c r="K27" s="209"/>
      <c r="L27" s="209"/>
      <c r="M27" s="209"/>
      <c r="N27" s="352"/>
      <c r="O27" s="353"/>
      <c r="P27" s="353"/>
      <c r="Q27" s="354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162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163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47"/>
      <c r="D30" s="348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164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165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2">
        <f>Admin!B17</f>
        <v>41369</v>
      </c>
      <c r="O32" s="353"/>
      <c r="P32" s="353"/>
      <c r="Q32" s="354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55" t="s">
        <v>166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6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167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168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169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170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171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2012-13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173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174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170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175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176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177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57">
        <v>0</v>
      </c>
      <c r="E50" s="358"/>
      <c r="F50" s="359"/>
      <c r="G50" s="241" t="s">
        <v>178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57"/>
      <c r="P50" s="360"/>
      <c r="Q50" s="361"/>
      <c r="R50" s="241" t="s">
        <v>178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179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180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181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181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49">
        <f>'SE Short'!O94</f>
        <v>0</v>
      </c>
      <c r="E55" s="350"/>
      <c r="F55" s="351"/>
      <c r="G55" s="241" t="s">
        <v>178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49">
        <f>D50-D55+'SE Short'!O106</f>
        <v>0</v>
      </c>
      <c r="P55" s="350"/>
      <c r="Q55" s="351"/>
      <c r="R55" s="241" t="s">
        <v>178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G1" sqref="G1:N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411" t="s">
        <v>306</v>
      </c>
      <c r="B1" s="412"/>
      <c r="C1" s="412"/>
      <c r="D1" s="412"/>
      <c r="E1" s="412"/>
      <c r="F1" s="412"/>
      <c r="G1" s="413" t="s">
        <v>403</v>
      </c>
      <c r="H1" s="414"/>
      <c r="I1" s="414"/>
      <c r="J1" s="414"/>
      <c r="K1" s="414"/>
      <c r="L1" s="414"/>
      <c r="M1" s="414"/>
      <c r="N1" s="415"/>
      <c r="O1" s="416" t="s">
        <v>307</v>
      </c>
      <c r="P1" s="416"/>
      <c r="Q1" s="416"/>
      <c r="R1" s="416"/>
      <c r="S1" s="416"/>
      <c r="T1" s="416"/>
      <c r="U1" s="416"/>
      <c r="V1" s="416"/>
      <c r="W1" s="416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5"/>
      <c r="O2" s="417" t="s">
        <v>184</v>
      </c>
      <c r="P2" s="417"/>
      <c r="Q2" s="418">
        <f>Admin!B4</f>
        <v>41005</v>
      </c>
      <c r="R2" s="419"/>
      <c r="S2" s="419"/>
      <c r="T2" s="419"/>
      <c r="U2" s="253" t="s">
        <v>185</v>
      </c>
      <c r="V2" s="418">
        <f>Admin!B17</f>
        <v>41369</v>
      </c>
      <c r="W2" s="418"/>
    </row>
    <row r="3" spans="1:23" ht="8.25" customHeight="1" x14ac:dyDescent="0.2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147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148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4" t="str">
        <f>IF('Business Details'!C5&gt;0,'Business Details'!C5:J5," ")</f>
        <v xml:space="preserve"> </v>
      </c>
      <c r="D8" s="405"/>
      <c r="E8" s="405"/>
      <c r="F8" s="405"/>
      <c r="G8" s="405"/>
      <c r="H8" s="405"/>
      <c r="I8" s="405"/>
      <c r="J8" s="406"/>
      <c r="K8" s="260"/>
      <c r="L8" s="251"/>
      <c r="M8" s="251"/>
      <c r="N8" s="260"/>
      <c r="O8" s="362" t="str">
        <f>IF('Business Details'!O5&gt;0,'Business Details'!O5," ")</f>
        <v xml:space="preserve"> </v>
      </c>
      <c r="P8" s="364"/>
      <c r="Q8" s="212"/>
      <c r="R8" s="362" t="str">
        <f>IF('Business Details'!R5&gt;0,'Business Details'!R5," ")</f>
        <v xml:space="preserve"> </v>
      </c>
      <c r="S8" s="363"/>
      <c r="T8" s="373"/>
      <c r="U8" s="374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407" t="s">
        <v>18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8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153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308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4" t="str">
        <f>IF('Business Details'!C17&gt;0,'Business Details'!C17," ")</f>
        <v xml:space="preserve"> </v>
      </c>
      <c r="D13" s="405"/>
      <c r="E13" s="405"/>
      <c r="F13" s="405"/>
      <c r="G13" s="405"/>
      <c r="H13" s="405"/>
      <c r="I13" s="405"/>
      <c r="J13" s="406"/>
      <c r="K13" s="251"/>
      <c r="L13" s="251"/>
      <c r="M13" s="251"/>
      <c r="N13" s="276" t="s">
        <v>309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4" t="str">
        <f>IF('Business Details'!C19&gt;0,'Business Details'!C19," ")</f>
        <v xml:space="preserve"> </v>
      </c>
      <c r="D15" s="405"/>
      <c r="E15" s="405"/>
      <c r="F15" s="405"/>
      <c r="G15" s="405"/>
      <c r="H15" s="405"/>
      <c r="I15" s="405"/>
      <c r="J15" s="406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404" t="str">
        <f>IF('Business Details'!C21&gt;0,'Business Details'!C21," ")</f>
        <v xml:space="preserve"> </v>
      </c>
      <c r="D17" s="405"/>
      <c r="E17" s="405"/>
      <c r="F17" s="405"/>
      <c r="G17" s="405"/>
      <c r="H17" s="405"/>
      <c r="I17" s="405"/>
      <c r="J17" s="406"/>
      <c r="K17" s="251"/>
      <c r="L17" s="269">
        <v>5</v>
      </c>
      <c r="M17" s="251"/>
      <c r="N17" s="258" t="s">
        <v>351</v>
      </c>
      <c r="O17" s="258"/>
      <c r="P17" s="258"/>
      <c r="Q17" s="258"/>
      <c r="R17" s="270"/>
      <c r="S17" s="392">
        <f>Q2</f>
        <v>41005</v>
      </c>
      <c r="T17" s="409"/>
      <c r="U17" s="409"/>
      <c r="V17" s="409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10" t="s">
        <v>310</v>
      </c>
      <c r="O18" s="410"/>
      <c r="P18" s="410"/>
      <c r="Q18" s="410"/>
      <c r="R18" s="410"/>
      <c r="S18" s="410"/>
      <c r="T18" s="410"/>
      <c r="U18" s="410"/>
      <c r="V18" s="410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162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4" t="str">
        <f>IF('Business Details'!N19&gt;0,'Business Details'!N19," ")</f>
        <v xml:space="preserve"> </v>
      </c>
      <c r="O20" s="398"/>
      <c r="P20" s="398"/>
      <c r="Q20" s="399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90" t="str">
        <f>IF('Business Details'!C30&gt;0,'Business Details'!C30," ")</f>
        <v xml:space="preserve"> </v>
      </c>
      <c r="D22" s="391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311</v>
      </c>
      <c r="O23" s="283"/>
      <c r="P23" s="258"/>
      <c r="Q23" s="258"/>
      <c r="R23" s="258"/>
      <c r="S23" s="392">
        <f>V2</f>
        <v>41369</v>
      </c>
      <c r="T23" s="380"/>
      <c r="U23" s="393"/>
      <c r="V23" s="393"/>
      <c r="W23" s="277"/>
    </row>
    <row r="24" spans="1:23" x14ac:dyDescent="0.2">
      <c r="A24" s="269">
        <v>3</v>
      </c>
      <c r="B24" s="251"/>
      <c r="C24" s="258" t="s">
        <v>312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157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313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314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4" t="str">
        <f>IF('Business Details'!N24&gt;0,'Business Details'!N24," ")</f>
        <v xml:space="preserve"> </v>
      </c>
      <c r="O26" s="395"/>
      <c r="P26" s="395"/>
      <c r="Q26" s="396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315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316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317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4">
        <f>Admin!B17</f>
        <v>41369</v>
      </c>
      <c r="O31" s="395"/>
      <c r="P31" s="395"/>
      <c r="Q31" s="396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397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£73000 VAT threshold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187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318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189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190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51</v>
      </c>
      <c r="D38" s="375">
        <f>'Profit &amp; Loss Account'!B9</f>
        <v>0</v>
      </c>
      <c r="E38" s="376"/>
      <c r="F38" s="377"/>
      <c r="G38" s="249" t="s">
        <v>178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375">
        <f>'Profit &amp; Loss Account'!B38</f>
        <v>0</v>
      </c>
      <c r="P38" s="376"/>
      <c r="Q38" s="377"/>
      <c r="R38" s="249" t="s">
        <v>178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389" t="s">
        <v>319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</row>
    <row r="41" spans="1:23" s="291" customFormat="1" ht="14.1" customHeight="1" x14ac:dyDescent="0.25">
      <c r="A41" s="378" t="s">
        <v>320</v>
      </c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spans="1:23" s="291" customFormat="1" ht="14.1" customHeight="1" x14ac:dyDescent="0.25">
      <c r="A42" s="378" t="s">
        <v>321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197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208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51</v>
      </c>
      <c r="D46" s="375" t="str">
        <f>IF('Profit &amp; Loss Account'!B9&gt;30000,'Profit &amp; Loss Account'!B17," ")</f>
        <v xml:space="preserve"> </v>
      </c>
      <c r="E46" s="376"/>
      <c r="F46" s="377"/>
      <c r="G46" s="249" t="s">
        <v>178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375" t="str">
        <f>IF('Profit &amp; Loss Account'!B9&gt;30000,'Profit &amp; Loss Account'!B28," ")</f>
        <v xml:space="preserve"> </v>
      </c>
      <c r="P46" s="376"/>
      <c r="Q46" s="377"/>
      <c r="R46" s="249" t="s">
        <v>178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322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323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324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51</v>
      </c>
      <c r="D51" s="375" t="str">
        <f>IF('Profit &amp; Loss Account'!B9&gt;30000,'Profit &amp; Loss Account'!B25+'Profit &amp; Loss Account'!B26," ")</f>
        <v xml:space="preserve"> </v>
      </c>
      <c r="E51" s="376"/>
      <c r="F51" s="377"/>
      <c r="G51" s="249" t="s">
        <v>178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375" t="str">
        <f>IF('Profit &amp; Loss Account'!B9&gt;30000,'Profit &amp; Loss Account'!B30+'Profit &amp; Loss Account'!B31," ")</f>
        <v xml:space="preserve"> </v>
      </c>
      <c r="P51" s="376"/>
      <c r="Q51" s="377"/>
      <c r="R51" s="249" t="s">
        <v>178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199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203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5" t="str">
        <f>IF('Profit &amp; Loss Account'!B9&gt;30000,'Profit &amp; Loss Account'!B21," ")</f>
        <v xml:space="preserve"> </v>
      </c>
      <c r="E55" s="376"/>
      <c r="F55" s="377"/>
      <c r="G55" s="249" t="s">
        <v>178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 t="str">
        <f>IF('Profit &amp; Loss Account'!B9&gt;30000,'Profit &amp; Loss Account'!B24," ")</f>
        <v xml:space="preserve"> </v>
      </c>
      <c r="P55" s="376"/>
      <c r="Q55" s="377"/>
      <c r="R55" s="249" t="s">
        <v>178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201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325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326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51</v>
      </c>
      <c r="D60" s="375" t="str">
        <f>IF('Profit &amp; Loss Account'!B9&gt;30000,'Profit &amp; Loss Account'!B22," ")</f>
        <v xml:space="preserve"> </v>
      </c>
      <c r="E60" s="376"/>
      <c r="F60" s="377"/>
      <c r="G60" s="249" t="s">
        <v>178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375" t="str">
        <f>IF('Profit &amp; Loss Account'!B9&gt;30000,'Profit &amp; Loss Account'!B27+'Profit &amp; Loss Account'!B29+'Profit &amp; Loss Account'!B32+'Profit &amp; Loss Account'!B33," ")</f>
        <v xml:space="preserve"> </v>
      </c>
      <c r="P60" s="376"/>
      <c r="Q60" s="377"/>
      <c r="R60" s="249" t="s">
        <v>178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327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328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51</v>
      </c>
      <c r="D64" s="375" t="str">
        <f>IF('Profit &amp; Loss Account'!B9&gt;30000,'Profit &amp; Loss Account'!B23," ")</f>
        <v xml:space="preserve"> </v>
      </c>
      <c r="E64" s="376"/>
      <c r="F64" s="377"/>
      <c r="G64" s="249" t="s">
        <v>178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375">
        <f>'Profit &amp; Loss Account'!B17+'Profit &amp; Loss Account'!B35-'Profit &amp; Loss Account'!B34</f>
        <v>0</v>
      </c>
      <c r="P64" s="376"/>
      <c r="Q64" s="377"/>
      <c r="R64" s="249" t="s">
        <v>178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388" t="s">
        <v>213</v>
      </c>
      <c r="B66" s="388"/>
      <c r="C66" s="388"/>
      <c r="D66" s="388"/>
      <c r="E66" s="388"/>
      <c r="F66" s="388"/>
      <c r="G66" s="388"/>
      <c r="H66" s="388"/>
      <c r="I66" s="388"/>
      <c r="J66" s="388"/>
      <c r="K66" s="388"/>
      <c r="L66" s="388"/>
      <c r="M66" s="388"/>
      <c r="N66" s="388"/>
      <c r="O66" s="388"/>
      <c r="P66" s="388"/>
      <c r="Q66" s="388"/>
      <c r="R66" s="388"/>
      <c r="S66" s="388"/>
      <c r="T66" s="388"/>
      <c r="U66" s="388"/>
      <c r="V66" s="388"/>
      <c r="W66" s="388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214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215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329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330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51</v>
      </c>
      <c r="D71" s="375">
        <f>IF((D38+O38-O64)&gt;=0,D38+O38-O64,0)</f>
        <v>0</v>
      </c>
      <c r="E71" s="376"/>
      <c r="F71" s="377"/>
      <c r="G71" s="249" t="s">
        <v>178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375">
        <f>IF((D38+O38-O64)&lt;0,O64-D38-O38,0)</f>
        <v>0</v>
      </c>
      <c r="P71" s="376"/>
      <c r="Q71" s="377"/>
      <c r="R71" s="249" t="s">
        <v>178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389" t="s">
        <v>218</v>
      </c>
      <c r="B73" s="389"/>
      <c r="C73" s="389"/>
      <c r="D73" s="389"/>
      <c r="E73" s="389"/>
      <c r="F73" s="389"/>
      <c r="G73" s="389"/>
      <c r="H73" s="389"/>
      <c r="I73" s="389"/>
      <c r="J73" s="389"/>
      <c r="K73" s="389"/>
      <c r="L73" s="389"/>
      <c r="M73" s="389"/>
      <c r="N73" s="389"/>
      <c r="O73" s="389"/>
      <c r="P73" s="389"/>
      <c r="Q73" s="389"/>
      <c r="R73" s="389"/>
      <c r="S73" s="389"/>
      <c r="T73" s="389"/>
      <c r="U73" s="389"/>
      <c r="V73" s="389"/>
      <c r="W73" s="389"/>
      <c r="Y73" s="294"/>
      <c r="Z73" s="294"/>
    </row>
    <row r="74" spans="1:26" ht="14.1" customHeight="1" x14ac:dyDescent="0.2">
      <c r="A74" s="378" t="s">
        <v>331</v>
      </c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</row>
    <row r="75" spans="1:26" ht="14.1" customHeight="1" x14ac:dyDescent="0.2">
      <c r="A75" s="378" t="s">
        <v>332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Y75" s="294"/>
      <c r="Z75" s="294"/>
    </row>
    <row r="76" spans="1:26" ht="13.5" customHeight="1" x14ac:dyDescent="0.2">
      <c r="A76" s="378" t="s">
        <v>333</v>
      </c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350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386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375">
        <f>IF(([1]Schedule!$Q$1)&gt;0,[1]Schedule!$Q$1,0)</f>
        <v>0</v>
      </c>
      <c r="E80" s="376"/>
      <c r="F80" s="377"/>
      <c r="G80" s="249" t="s">
        <v>178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375">
        <f>IF(([1]Schedule!$R$1+[1]Schedule!$Y$1)&gt;0,[1]Schedule!$R$1+[1]Schedule!$Y$1,0)</f>
        <v>0</v>
      </c>
      <c r="P80" s="376"/>
      <c r="Q80" s="377"/>
      <c r="R80" s="249" t="s">
        <v>178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387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334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388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389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51</v>
      </c>
      <c r="D85" s="375">
        <f>IF(([1]Schedule!$R$1+[1]Schedule!$S$1)&lt;1000,[1]Schedule!$S$1,0)</f>
        <v>0</v>
      </c>
      <c r="E85" s="376"/>
      <c r="F85" s="377"/>
      <c r="G85" s="249" t="s">
        <v>178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375">
        <f>IF([1]Schedule!$Z$1&gt;0,[1]Schedule!$Z$1,0)</f>
        <v>0</v>
      </c>
      <c r="P85" s="376"/>
      <c r="Q85" s="377"/>
      <c r="R85" s="249" t="s">
        <v>178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383" t="s">
        <v>335</v>
      </c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3"/>
      <c r="S87" s="383"/>
      <c r="T87" s="383"/>
      <c r="U87" s="383"/>
      <c r="V87" s="383"/>
      <c r="W87" s="383"/>
    </row>
    <row r="88" spans="1:23" ht="15.9" customHeight="1" x14ac:dyDescent="0.2">
      <c r="A88" s="378" t="s">
        <v>336</v>
      </c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</row>
    <row r="89" spans="1:23" ht="15.75" customHeight="1" x14ac:dyDescent="0.2">
      <c r="A89" s="378" t="s">
        <v>337</v>
      </c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338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257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390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391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51</v>
      </c>
      <c r="D94" s="375">
        <f>'Business Details'!O50</f>
        <v>0</v>
      </c>
      <c r="E94" s="376"/>
      <c r="F94" s="377"/>
      <c r="G94" s="249" t="s">
        <v>178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>
        <f>IF(O106&gt;0,0,IF('Business Details'!D50=0,0,IF(D99&gt;'Business Details'!D50,'Business Details'!D50,D99)))</f>
        <v>0</v>
      </c>
      <c r="P94" s="384"/>
      <c r="Q94" s="385"/>
      <c r="R94" s="249" t="s">
        <v>178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392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339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393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340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51</v>
      </c>
      <c r="D99" s="375">
        <f>IF((D71+O85+D94-O71-D80-D85-O80)&gt;0,D71+O85+D94-O71-D80-D85-O80,0)</f>
        <v>0</v>
      </c>
      <c r="E99" s="376"/>
      <c r="F99" s="377"/>
      <c r="G99" s="249" t="s">
        <v>178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375">
        <f>'Profit &amp; Loss Account'!B11</f>
        <v>0</v>
      </c>
      <c r="P99" s="376"/>
      <c r="Q99" s="377"/>
      <c r="R99" s="249" t="s">
        <v>178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387" t="s">
        <v>341</v>
      </c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394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395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396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397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51</v>
      </c>
      <c r="D106" s="375">
        <f>IF((D99+O99-O94)&gt;0,D99+O99-O94,0)</f>
        <v>0</v>
      </c>
      <c r="E106" s="376"/>
      <c r="F106" s="377"/>
      <c r="G106" s="249" t="s">
        <v>178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375">
        <f>IF((O71+D80+D85+O80-D71-O85-D94)&gt;=0,O71+D80+D85+O80-D71-O85-D94,0)</f>
        <v>0</v>
      </c>
      <c r="P106" s="376"/>
      <c r="Q106" s="377"/>
      <c r="R106" s="249" t="s">
        <v>178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383" t="s">
        <v>342</v>
      </c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spans="1:26" ht="15.9" customHeight="1" x14ac:dyDescent="0.2">
      <c r="A109" s="378" t="s">
        <v>343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378"/>
      <c r="O109" s="378"/>
      <c r="P109" s="378"/>
      <c r="Q109" s="378"/>
      <c r="R109" s="378"/>
      <c r="S109" s="378"/>
      <c r="T109" s="378"/>
      <c r="U109" s="378"/>
      <c r="V109" s="378"/>
      <c r="W109" s="378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344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345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268</v>
      </c>
      <c r="D112" s="379" t="str">
        <f>Admin!G2</f>
        <v>2012-13</v>
      </c>
      <c r="E112" s="380"/>
      <c r="F112" s="380"/>
      <c r="G112" s="258"/>
      <c r="H112" s="258"/>
      <c r="I112" s="258"/>
      <c r="J112" s="258"/>
      <c r="K112" s="258"/>
      <c r="L112" s="258"/>
      <c r="M112" s="251"/>
      <c r="N112" s="258" t="s">
        <v>398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5"/>
      <c r="E114" s="376"/>
      <c r="F114" s="377"/>
      <c r="G114" s="249" t="s">
        <v>178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346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301</v>
      </c>
      <c r="O116" s="251"/>
      <c r="P116" s="251"/>
      <c r="Q116" s="251"/>
      <c r="R116" s="381" t="str">
        <f>Admin!G2</f>
        <v>2012-13</v>
      </c>
      <c r="S116" s="382"/>
      <c r="T116" s="382"/>
      <c r="U116" s="273" t="s">
        <v>347</v>
      </c>
      <c r="V116" s="251"/>
      <c r="W116" s="279"/>
    </row>
    <row r="117" spans="1:23" ht="12" customHeight="1" x14ac:dyDescent="0.2">
      <c r="A117" s="292"/>
      <c r="B117" s="251"/>
      <c r="C117" s="258" t="s">
        <v>265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399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236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51</v>
      </c>
      <c r="D119" s="375"/>
      <c r="E119" s="376"/>
      <c r="F119" s="377"/>
      <c r="G119" s="249" t="s">
        <v>178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267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271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269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348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51</v>
      </c>
      <c r="D124" s="375">
        <f>'Business Details'!O55</f>
        <v>0</v>
      </c>
      <c r="E124" s="376"/>
      <c r="F124" s="377"/>
      <c r="G124" s="249" t="s">
        <v>178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375">
        <f>[2]Mar13!$X$1</f>
        <v>0</v>
      </c>
      <c r="P124" s="376"/>
      <c r="Q124" s="377"/>
      <c r="R124" s="249" t="s">
        <v>178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sheetProtection sheet="1" objects="1" scenarios="1"/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workbookViewId="0">
      <selection sqref="A1:F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411" t="s">
        <v>182</v>
      </c>
      <c r="B1" s="412"/>
      <c r="C1" s="412"/>
      <c r="D1" s="412"/>
      <c r="E1" s="412"/>
      <c r="F1" s="412"/>
      <c r="G1" s="413" t="s">
        <v>404</v>
      </c>
      <c r="H1" s="414"/>
      <c r="I1" s="414"/>
      <c r="J1" s="414"/>
      <c r="K1" s="414"/>
      <c r="L1" s="414"/>
      <c r="M1" s="414"/>
      <c r="N1" s="448" t="s">
        <v>183</v>
      </c>
      <c r="O1" s="448"/>
      <c r="P1" s="448"/>
      <c r="Q1" s="448"/>
      <c r="R1" s="448"/>
      <c r="S1" s="448"/>
      <c r="T1" s="448"/>
      <c r="U1" s="448"/>
      <c r="V1" s="448"/>
      <c r="W1" s="448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7" t="s">
        <v>184</v>
      </c>
      <c r="O2" s="417"/>
      <c r="P2" s="417"/>
      <c r="Q2" s="418">
        <f>Admin!B4</f>
        <v>41005</v>
      </c>
      <c r="R2" s="419"/>
      <c r="S2" s="419"/>
      <c r="T2" s="419"/>
      <c r="U2" s="253" t="s">
        <v>185</v>
      </c>
      <c r="V2" s="418">
        <f>Admin!B17</f>
        <v>41369</v>
      </c>
      <c r="W2" s="418"/>
    </row>
    <row r="3" spans="1:23" ht="8.25" customHeight="1" x14ac:dyDescent="0.2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147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148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4" t="str">
        <f>IF('Business Details'!C5&gt;0,'Business Details'!C5," ")</f>
        <v xml:space="preserve"> </v>
      </c>
      <c r="D8" s="445"/>
      <c r="E8" s="445"/>
      <c r="F8" s="445"/>
      <c r="G8" s="445"/>
      <c r="H8" s="445"/>
      <c r="I8" s="445"/>
      <c r="J8" s="446"/>
      <c r="K8" s="260"/>
      <c r="L8" s="251"/>
      <c r="M8" s="251"/>
      <c r="N8" s="260"/>
      <c r="O8" s="444" t="str">
        <f>IF('Business Details'!O5&gt;0,'Business Details'!O5," ")</f>
        <v xml:space="preserve"> </v>
      </c>
      <c r="P8" s="446"/>
      <c r="Q8" s="260"/>
      <c r="R8" s="444" t="str">
        <f>IF('Business Details'!R5&gt;0,'Business Details'!R5," ")</f>
        <v xml:space="preserve"> </v>
      </c>
      <c r="S8" s="445"/>
      <c r="T8" s="436"/>
      <c r="U8" s="447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4" t="str">
        <f>IF('Business Details'!C7&gt;0,'Business Details'!C7," ")</f>
        <v xml:space="preserve"> </v>
      </c>
      <c r="D10" s="445"/>
      <c r="E10" s="445"/>
      <c r="F10" s="445"/>
      <c r="G10" s="445"/>
      <c r="H10" s="445"/>
      <c r="I10" s="445"/>
      <c r="J10" s="446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49" t="s">
        <v>18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49"/>
      <c r="U12" s="449"/>
      <c r="V12" s="449"/>
      <c r="W12" s="408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149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150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4" t="str">
        <f>IF('Business Details'!C12&gt;0,'Business Details'!C12," ")</f>
        <v xml:space="preserve"> </v>
      </c>
      <c r="D15" s="445"/>
      <c r="E15" s="445"/>
      <c r="F15" s="445"/>
      <c r="G15" s="445"/>
      <c r="H15" s="445"/>
      <c r="I15" s="445"/>
      <c r="J15" s="446"/>
      <c r="K15" s="251"/>
      <c r="L15" s="251"/>
      <c r="M15" s="251"/>
      <c r="N15" s="276" t="s">
        <v>151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152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4" t="str">
        <f>IF('Business Details'!C14&gt;0,'Business Details'!C14," ")</f>
        <v xml:space="preserve"> </v>
      </c>
      <c r="D17" s="445"/>
      <c r="E17" s="445"/>
      <c r="F17" s="445"/>
      <c r="G17" s="445"/>
      <c r="H17" s="445"/>
      <c r="I17" s="445"/>
      <c r="J17" s="446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153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154</v>
      </c>
      <c r="O19" s="258"/>
      <c r="P19" s="258"/>
      <c r="Q19" s="258"/>
      <c r="R19" s="282"/>
      <c r="S19" s="392">
        <f>Admin!B4</f>
        <v>41005</v>
      </c>
      <c r="T19" s="393"/>
      <c r="U19" s="393"/>
      <c r="V19" s="393"/>
      <c r="W19" s="277"/>
    </row>
    <row r="20" spans="1:23" ht="15" customHeight="1" x14ac:dyDescent="0.2">
      <c r="A20" s="275"/>
      <c r="B20" s="251"/>
      <c r="C20" s="444" t="str">
        <f>IF('Business Details'!C17&gt;0,'Business Details'!C17," ")</f>
        <v xml:space="preserve"> </v>
      </c>
      <c r="D20" s="445"/>
      <c r="E20" s="445"/>
      <c r="F20" s="445"/>
      <c r="G20" s="445"/>
      <c r="H20" s="445"/>
      <c r="I20" s="445"/>
      <c r="J20" s="446"/>
      <c r="K20" s="251"/>
      <c r="L20" s="251"/>
      <c r="M20" s="251"/>
      <c r="N20" s="258" t="s">
        <v>155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44" t="str">
        <f>IF('Business Details'!C19&gt;0,'Business Details'!C19," ")</f>
        <v xml:space="preserve"> </v>
      </c>
      <c r="D22" s="445"/>
      <c r="E22" s="445"/>
      <c r="F22" s="445"/>
      <c r="G22" s="445"/>
      <c r="H22" s="445"/>
      <c r="I22" s="445"/>
      <c r="J22" s="446"/>
      <c r="K22" s="251"/>
      <c r="L22" s="251"/>
      <c r="M22" s="251"/>
      <c r="N22" s="394" t="str">
        <f>IF('Business Details'!N10&gt;0,'Business Details'!N19," ")</f>
        <v xml:space="preserve"> </v>
      </c>
      <c r="O22" s="398"/>
      <c r="P22" s="398"/>
      <c r="Q22" s="399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44" t="str">
        <f>IF('Business Details'!C21&gt;0,'Business Details'!C21," ")</f>
        <v xml:space="preserve"> </v>
      </c>
      <c r="D24" s="445"/>
      <c r="E24" s="445"/>
      <c r="F24" s="445"/>
      <c r="G24" s="445"/>
      <c r="H24" s="445"/>
      <c r="I24" s="445"/>
      <c r="J24" s="446"/>
      <c r="K24" s="251"/>
      <c r="L24" s="269">
        <v>7</v>
      </c>
      <c r="M24" s="251"/>
      <c r="N24" s="258" t="s">
        <v>156</v>
      </c>
      <c r="O24" s="258"/>
      <c r="P24" s="258"/>
      <c r="Q24" s="258"/>
      <c r="R24" s="282"/>
      <c r="S24" s="392">
        <f>Admin!B17</f>
        <v>41369</v>
      </c>
      <c r="T24" s="393"/>
      <c r="U24" s="393"/>
      <c r="V24" s="393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10" t="s">
        <v>157</v>
      </c>
      <c r="O25" s="410"/>
      <c r="P25" s="410"/>
      <c r="Q25" s="410"/>
      <c r="R25" s="410"/>
      <c r="S25" s="410"/>
      <c r="T25" s="410"/>
      <c r="U25" s="410"/>
      <c r="V25" s="410"/>
      <c r="W25" s="281"/>
    </row>
    <row r="26" spans="1:23" x14ac:dyDescent="0.2">
      <c r="A26" s="269">
        <v>3</v>
      </c>
      <c r="B26" s="251"/>
      <c r="C26" s="258" t="s">
        <v>158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10"/>
      <c r="O26" s="410"/>
      <c r="P26" s="410"/>
      <c r="Q26" s="410"/>
      <c r="R26" s="410"/>
      <c r="S26" s="410"/>
      <c r="T26" s="410"/>
      <c r="U26" s="410"/>
      <c r="V26" s="410"/>
      <c r="W26" s="281"/>
    </row>
    <row r="27" spans="1:23" ht="15" customHeight="1" x14ac:dyDescent="0.2">
      <c r="A27" s="275"/>
      <c r="B27" s="251"/>
      <c r="C27" s="285" t="s">
        <v>159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4" t="str">
        <f>IF('Business Details'!N24&gt;0,'Business Details'!N24," ")</f>
        <v xml:space="preserve"> </v>
      </c>
      <c r="O27" s="398"/>
      <c r="P27" s="398"/>
      <c r="Q27" s="399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44" t="str">
        <f>IF('Business Details'!C25&gt;0,'Business Details'!C25," ")</f>
        <v xml:space="preserve"> </v>
      </c>
      <c r="D28" s="445"/>
      <c r="E28" s="445"/>
      <c r="F28" s="445"/>
      <c r="G28" s="445"/>
      <c r="H28" s="445"/>
      <c r="I28" s="445"/>
      <c r="J28" s="446"/>
      <c r="K28" s="251"/>
      <c r="L28" s="269">
        <v>8</v>
      </c>
      <c r="M28" s="251"/>
      <c r="N28" s="258" t="s">
        <v>160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161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44" t="str">
        <f>IF('Business Details'!C27&gt;0,'Business Details'!C27," ")</f>
        <v xml:space="preserve"> </v>
      </c>
      <c r="D30" s="445"/>
      <c r="E30" s="445"/>
      <c r="F30" s="445"/>
      <c r="G30" s="445"/>
      <c r="H30" s="445"/>
      <c r="I30" s="445"/>
      <c r="J30" s="446"/>
      <c r="K30" s="251"/>
      <c r="L30" s="251"/>
      <c r="M30" s="251"/>
      <c r="N30" s="394" t="str">
        <f>IF('Business Details'!N27&gt;0,'Business Details'!N27," ")</f>
        <v xml:space="preserve"> </v>
      </c>
      <c r="O30" s="398"/>
      <c r="P30" s="398"/>
      <c r="Q30" s="399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162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163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42" t="str">
        <f>IF('Business Details'!C30&gt;0,'Business Details'!C30," ")</f>
        <v xml:space="preserve"> </v>
      </c>
      <c r="D33" s="443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164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165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4">
        <f>Admin!B17</f>
        <v>41369</v>
      </c>
      <c r="O35" s="398"/>
      <c r="P35" s="398"/>
      <c r="Q35" s="399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383" t="s">
        <v>166</v>
      </c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6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167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168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169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170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171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172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173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174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170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389" t="s">
        <v>186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187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188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189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190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5">
        <f>'Profit &amp; Loss Account'!B9</f>
        <v>0</v>
      </c>
      <c r="E55" s="376"/>
      <c r="F55" s="377"/>
      <c r="G55" s="249" t="s">
        <v>178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>
        <f>'Profit &amp; Loss Account'!B38</f>
        <v>0</v>
      </c>
      <c r="P55" s="376"/>
      <c r="Q55" s="377"/>
      <c r="R55" s="249" t="s">
        <v>178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389" t="s">
        <v>191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</row>
    <row r="58" spans="1:23" s="291" customFormat="1" ht="15.9" customHeight="1" x14ac:dyDescent="0.25">
      <c r="A58" s="378" t="s">
        <v>192</v>
      </c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193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194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195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196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197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51</v>
      </c>
      <c r="D66" s="375">
        <f>'Profit &amp; Loss Account'!B14+'Profit &amp; Loss Account'!B16</f>
        <v>0</v>
      </c>
      <c r="E66" s="376"/>
      <c r="F66" s="377"/>
      <c r="G66" s="249" t="s">
        <v>178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375"/>
      <c r="P66" s="376"/>
      <c r="Q66" s="377"/>
      <c r="R66" s="249" t="s">
        <v>178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198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51</v>
      </c>
      <c r="D70" s="375">
        <f>'Profit &amp; Loss Account'!B15</f>
        <v>0</v>
      </c>
      <c r="E70" s="376"/>
      <c r="F70" s="377"/>
      <c r="G70" s="249" t="s">
        <v>178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375"/>
      <c r="P70" s="376"/>
      <c r="Q70" s="377"/>
      <c r="R70" s="249" t="s">
        <v>178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199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51</v>
      </c>
      <c r="D74" s="375">
        <f>'Profit &amp; Loss Account'!B21</f>
        <v>0</v>
      </c>
      <c r="E74" s="376"/>
      <c r="F74" s="377"/>
      <c r="G74" s="249" t="s">
        <v>178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375"/>
      <c r="P74" s="376"/>
      <c r="Q74" s="377"/>
      <c r="R74" s="249" t="s">
        <v>178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200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51</v>
      </c>
      <c r="D78" s="375">
        <f>'Profit &amp; Loss Account'!B25+'Profit &amp; Loss Account'!B26</f>
        <v>0</v>
      </c>
      <c r="E78" s="376"/>
      <c r="F78" s="377"/>
      <c r="G78" s="249" t="s">
        <v>178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375"/>
      <c r="P78" s="376"/>
      <c r="Q78" s="377"/>
      <c r="R78" s="249" t="s">
        <v>178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201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51</v>
      </c>
      <c r="D82" s="375">
        <f>'Profit &amp; Loss Account'!B22</f>
        <v>0</v>
      </c>
      <c r="E82" s="376"/>
      <c r="F82" s="377"/>
      <c r="G82" s="249" t="s">
        <v>178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375"/>
      <c r="P82" s="376"/>
      <c r="Q82" s="377"/>
      <c r="R82" s="249" t="s">
        <v>178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202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51</v>
      </c>
      <c r="D86" s="375">
        <f>'Profit &amp; Loss Account'!B23</f>
        <v>0</v>
      </c>
      <c r="E86" s="376"/>
      <c r="F86" s="377"/>
      <c r="G86" s="249" t="s">
        <v>178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375"/>
      <c r="P86" s="376"/>
      <c r="Q86" s="377"/>
      <c r="R86" s="249" t="s">
        <v>178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203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51</v>
      </c>
      <c r="D90" s="375">
        <f>'Profit &amp; Loss Account'!B24</f>
        <v>0</v>
      </c>
      <c r="E90" s="376"/>
      <c r="F90" s="377"/>
      <c r="G90" s="249" t="s">
        <v>178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375"/>
      <c r="P90" s="376"/>
      <c r="Q90" s="377"/>
      <c r="R90" s="249" t="s">
        <v>178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204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51</v>
      </c>
      <c r="D94" s="375">
        <f>'Profit &amp; Loss Account'!B27</f>
        <v>0</v>
      </c>
      <c r="E94" s="376"/>
      <c r="F94" s="377"/>
      <c r="G94" s="249" t="s">
        <v>178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/>
      <c r="P94" s="376"/>
      <c r="Q94" s="377"/>
      <c r="R94" s="249" t="s">
        <v>178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205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51</v>
      </c>
      <c r="D98" s="375">
        <f>'Profit &amp; Loss Account'!B30</f>
        <v>0</v>
      </c>
      <c r="E98" s="376"/>
      <c r="F98" s="377"/>
      <c r="G98" s="249" t="s">
        <v>178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375"/>
      <c r="P98" s="376"/>
      <c r="Q98" s="377"/>
      <c r="R98" s="249" t="s">
        <v>178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206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51</v>
      </c>
      <c r="D102" s="375">
        <f>'Profit &amp; Loss Account'!B31</f>
        <v>0</v>
      </c>
      <c r="E102" s="376"/>
      <c r="F102" s="377"/>
      <c r="G102" s="249" t="s">
        <v>178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375"/>
      <c r="P102" s="376"/>
      <c r="Q102" s="377"/>
      <c r="R102" s="249" t="s">
        <v>178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207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51</v>
      </c>
      <c r="D106" s="375">
        <f>'Profit &amp; Loss Account'!B29</f>
        <v>0</v>
      </c>
      <c r="E106" s="376"/>
      <c r="F106" s="377"/>
      <c r="G106" s="249" t="s">
        <v>178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375"/>
      <c r="P106" s="376"/>
      <c r="Q106" s="377"/>
      <c r="R106" s="249" t="s">
        <v>178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208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51</v>
      </c>
      <c r="D110" s="375">
        <f>'Profit &amp; Loss Account'!B28</f>
        <v>0</v>
      </c>
      <c r="E110" s="376"/>
      <c r="F110" s="377"/>
      <c r="G110" s="249" t="s">
        <v>178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375"/>
      <c r="P110" s="376"/>
      <c r="Q110" s="377"/>
      <c r="R110" s="249" t="s">
        <v>178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209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5">
        <f>'Profit &amp; Loss Account'!B33+'Profit &amp; Loss Account'!B34</f>
        <v>0</v>
      </c>
      <c r="E114" s="376"/>
      <c r="F114" s="377"/>
      <c r="G114" s="249" t="s">
        <v>178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375">
        <f>'Profit &amp; Loss Account'!B34</f>
        <v>0</v>
      </c>
      <c r="P114" s="376"/>
      <c r="Q114" s="377"/>
      <c r="R114" s="249" t="s">
        <v>178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210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51</v>
      </c>
      <c r="D118" s="375">
        <f>'Profit &amp; Loss Account'!B32</f>
        <v>0</v>
      </c>
      <c r="E118" s="376"/>
      <c r="F118" s="377"/>
      <c r="G118" s="249" t="s">
        <v>178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375"/>
      <c r="P118" s="376"/>
      <c r="Q118" s="377"/>
      <c r="R118" s="249" t="s">
        <v>178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211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212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51</v>
      </c>
      <c r="D122" s="375">
        <f>'Profit &amp; Loss Account'!B17+'Profit &amp; Loss Account'!B35</f>
        <v>0</v>
      </c>
      <c r="E122" s="376"/>
      <c r="F122" s="377"/>
      <c r="G122" s="249" t="s">
        <v>178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375">
        <f>'Profit &amp; Loss Account'!B34</f>
        <v>0</v>
      </c>
      <c r="P122" s="376"/>
      <c r="Q122" s="377"/>
      <c r="R122" s="249" t="s">
        <v>178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388" t="s">
        <v>213</v>
      </c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388"/>
      <c r="P124" s="388"/>
      <c r="Q124" s="388"/>
      <c r="R124" s="388"/>
      <c r="S124" s="388"/>
      <c r="T124" s="388"/>
      <c r="U124" s="388"/>
      <c r="V124" s="388"/>
      <c r="W124" s="388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214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215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216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217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51</v>
      </c>
      <c r="D129" s="375">
        <f>IF((D55+O55-D122)&gt;=0,D55+O55-D122,0)</f>
        <v>0</v>
      </c>
      <c r="E129" s="376"/>
      <c r="F129" s="377"/>
      <c r="G129" s="249" t="s">
        <v>178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375">
        <f>IF((D55+O55-D122)&lt;0,D122-D55-O55,0)</f>
        <v>0</v>
      </c>
      <c r="P129" s="376"/>
      <c r="Q129" s="377"/>
      <c r="R129" s="249" t="s">
        <v>178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389" t="s">
        <v>218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</row>
    <row r="132" spans="1:23" ht="15.9" customHeight="1" x14ac:dyDescent="0.2">
      <c r="A132" s="378" t="s">
        <v>219</v>
      </c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8"/>
      <c r="U132" s="378"/>
      <c r="V132" s="378"/>
      <c r="W132" s="378"/>
    </row>
    <row r="133" spans="1:23" ht="15.9" customHeight="1" x14ac:dyDescent="0.2">
      <c r="A133" s="378" t="s">
        <v>352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</row>
    <row r="134" spans="1:23" ht="15.9" customHeight="1" x14ac:dyDescent="0.2">
      <c r="A134" s="378" t="s">
        <v>220</v>
      </c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378"/>
      <c r="R134" s="378"/>
      <c r="S134" s="378"/>
      <c r="T134" s="378"/>
      <c r="U134" s="378"/>
      <c r="V134" s="378"/>
      <c r="W134" s="378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349</v>
      </c>
      <c r="D136" s="258"/>
      <c r="E136" s="258"/>
      <c r="F136" s="258"/>
      <c r="G136" s="258"/>
      <c r="H136" s="439">
        <f>Admin!G4</f>
        <v>1</v>
      </c>
      <c r="I136" s="441"/>
      <c r="J136" s="273"/>
      <c r="K136" s="258"/>
      <c r="L136" s="269">
        <v>54</v>
      </c>
      <c r="M136" s="251"/>
      <c r="N136" s="258" t="s">
        <v>223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353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51</v>
      </c>
      <c r="D139" s="375">
        <f>IF([1]Schedule!$Q$1&gt;0,[1]Schedule!$Q$1,0)</f>
        <v>0</v>
      </c>
      <c r="E139" s="376"/>
      <c r="F139" s="377"/>
      <c r="G139" s="249" t="s">
        <v>178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375">
        <f>IF(([1]Schedule!$R$1+[1]Schedule!$S$1)&lt;1000,[1]Schedule!$S$1,0)</f>
        <v>0</v>
      </c>
      <c r="P139" s="376"/>
      <c r="Q139" s="377"/>
      <c r="R139" s="249" t="s">
        <v>178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221</v>
      </c>
      <c r="D141" s="258"/>
      <c r="E141" s="258"/>
      <c r="F141" s="258"/>
      <c r="G141" s="439">
        <f>Admin!G5</f>
        <v>0.18</v>
      </c>
      <c r="H141" s="440"/>
      <c r="I141" s="258" t="s">
        <v>222</v>
      </c>
      <c r="J141" s="258"/>
      <c r="K141" s="258"/>
      <c r="L141" s="269">
        <v>55</v>
      </c>
      <c r="M141" s="251"/>
      <c r="N141" s="258" t="s">
        <v>225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224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226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51</v>
      </c>
      <c r="D144" s="375">
        <f>[1]Schedule!$R$1-D152</f>
        <v>0</v>
      </c>
      <c r="E144" s="376"/>
      <c r="F144" s="377"/>
      <c r="G144" s="249" t="s">
        <v>178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375">
        <f>[1]Schedule!$Y$1</f>
        <v>0</v>
      </c>
      <c r="P144" s="376"/>
      <c r="Q144" s="377"/>
      <c r="R144" s="249" t="s">
        <v>178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354</v>
      </c>
      <c r="D146" s="258"/>
      <c r="E146" s="258"/>
      <c r="F146" s="258"/>
      <c r="G146" s="258"/>
      <c r="H146" s="439">
        <v>0.1</v>
      </c>
      <c r="I146" s="441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51</v>
      </c>
      <c r="D147" s="375"/>
      <c r="E147" s="376"/>
      <c r="F147" s="377"/>
      <c r="G147" s="249" t="s">
        <v>178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355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227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375">
        <f>D139+D144+D147+D152+D156+D160+O139+O144</f>
        <v>0</v>
      </c>
      <c r="P149" s="376"/>
      <c r="Q149" s="377"/>
      <c r="R149" s="249" t="s">
        <v>178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228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230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51</v>
      </c>
      <c r="D152" s="375">
        <f>SUM([1]Schedule!$R$38:$R$42)+SUM([1]Schedule!$R$91:$R$95)</f>
        <v>0</v>
      </c>
      <c r="E152" s="360"/>
      <c r="F152" s="361"/>
      <c r="G152" s="249" t="s">
        <v>178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231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229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375"/>
      <c r="P154" s="376"/>
      <c r="Q154" s="377"/>
      <c r="R154" s="249" t="s">
        <v>178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51</v>
      </c>
      <c r="D156" s="375"/>
      <c r="E156" s="360"/>
      <c r="F156" s="361"/>
      <c r="G156" s="249" t="s">
        <v>178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356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232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357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358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359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51</v>
      </c>
      <c r="D160" s="375"/>
      <c r="E160" s="376"/>
      <c r="F160" s="377"/>
      <c r="G160" s="249" t="s">
        <v>178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375">
        <f>[1]Schedule!$Z$1</f>
        <v>0</v>
      </c>
      <c r="P160" s="376"/>
      <c r="Q160" s="377"/>
      <c r="R160" s="249" t="s">
        <v>178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387" t="s">
        <v>233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</row>
    <row r="163" spans="1:23" ht="15.9" customHeight="1" x14ac:dyDescent="0.2">
      <c r="A163" s="378" t="s">
        <v>234</v>
      </c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</row>
    <row r="164" spans="1:23" ht="15.9" customHeight="1" x14ac:dyDescent="0.2">
      <c r="A164" s="378" t="s">
        <v>360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361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235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236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362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51</v>
      </c>
      <c r="D169" s="375">
        <f>'Business Details'!O50</f>
        <v>0</v>
      </c>
      <c r="E169" s="376"/>
      <c r="F169" s="377"/>
      <c r="G169" s="249" t="s">
        <v>178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375">
        <f>O149+D179</f>
        <v>0</v>
      </c>
      <c r="P169" s="376"/>
      <c r="Q169" s="377"/>
      <c r="R169" s="249" t="s">
        <v>178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237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363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364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365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51</v>
      </c>
      <c r="D174" s="375">
        <f>O122+O154+O160+D169</f>
        <v>0</v>
      </c>
      <c r="E174" s="376"/>
      <c r="F174" s="377"/>
      <c r="G174" s="249" t="s">
        <v>178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375">
        <f>IF((D129+D174-O169)&gt;0,(D129+D174-O169),IF((-O129+D174-O169)&gt;0,(-O129+D174-O169),0))</f>
        <v>0</v>
      </c>
      <c r="P174" s="384"/>
      <c r="Q174" s="385"/>
      <c r="R174" s="249" t="s">
        <v>178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238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366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239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367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51</v>
      </c>
      <c r="D179" s="375"/>
      <c r="E179" s="376"/>
      <c r="F179" s="377"/>
      <c r="G179" s="249" t="s">
        <v>178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375">
        <f>IF(O174&gt;0,0,IF((D129+D174-O169)&lt;0,-(D129+D174-O169),IF((-O129+D174-O169)&lt;0,-(-O129+D174-O169),0)))</f>
        <v>0</v>
      </c>
      <c r="P179" s="384"/>
      <c r="Q179" s="385"/>
      <c r="R179" s="249" t="s">
        <v>178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387" t="s">
        <v>240</v>
      </c>
      <c r="B181" s="387"/>
      <c r="C181" s="387"/>
      <c r="D181" s="387"/>
      <c r="E181" s="387"/>
      <c r="F181" s="387"/>
      <c r="G181" s="387"/>
      <c r="H181" s="387"/>
      <c r="I181" s="387"/>
      <c r="J181" s="387"/>
      <c r="K181" s="387"/>
      <c r="L181" s="387"/>
      <c r="M181" s="387"/>
      <c r="N181" s="387"/>
      <c r="O181" s="387"/>
      <c r="P181" s="387"/>
      <c r="Q181" s="387"/>
      <c r="R181" s="387"/>
      <c r="S181" s="387"/>
      <c r="T181" s="387"/>
      <c r="U181" s="387"/>
      <c r="V181" s="387"/>
      <c r="W181" s="387"/>
    </row>
    <row r="182" spans="1:23" ht="15.9" customHeight="1" x14ac:dyDescent="0.2">
      <c r="A182" s="378" t="s">
        <v>241</v>
      </c>
      <c r="B182" s="378"/>
      <c r="C182" s="378"/>
      <c r="D182" s="378"/>
      <c r="E182" s="378"/>
      <c r="F182" s="378"/>
      <c r="G182" s="378"/>
      <c r="H182" s="378"/>
      <c r="I182" s="378"/>
      <c r="J182" s="378"/>
      <c r="K182" s="378"/>
      <c r="L182" s="378"/>
      <c r="M182" s="378"/>
      <c r="N182" s="378"/>
      <c r="O182" s="378"/>
      <c r="P182" s="378"/>
      <c r="Q182" s="378"/>
      <c r="R182" s="378"/>
      <c r="S182" s="378"/>
      <c r="T182" s="378"/>
      <c r="U182" s="378"/>
      <c r="V182" s="378"/>
      <c r="W182" s="378"/>
    </row>
    <row r="183" spans="1:23" ht="15.9" customHeight="1" x14ac:dyDescent="0.2">
      <c r="A183" s="378" t="s">
        <v>242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</row>
    <row r="184" spans="1:23" ht="15.75" customHeight="1" x14ac:dyDescent="0.2">
      <c r="A184" s="438" t="s">
        <v>243</v>
      </c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  <c r="L184" s="438"/>
      <c r="M184" s="438"/>
      <c r="N184" s="438"/>
      <c r="O184" s="438"/>
      <c r="P184" s="438"/>
      <c r="Q184" s="438"/>
      <c r="R184" s="438"/>
      <c r="S184" s="438"/>
      <c r="T184" s="438"/>
      <c r="U184" s="438"/>
      <c r="V184" s="438"/>
      <c r="W184" s="438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244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245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2"/>
      <c r="D187" s="433"/>
      <c r="E187" s="433"/>
      <c r="F187" s="434"/>
      <c r="G187" s="258"/>
      <c r="H187" s="258"/>
      <c r="I187" s="258"/>
      <c r="J187" s="258"/>
      <c r="K187" s="258"/>
      <c r="L187" s="258"/>
      <c r="M187" s="251"/>
      <c r="N187" s="276" t="s">
        <v>246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5"/>
      <c r="E188" s="435"/>
      <c r="F188" s="435"/>
      <c r="G188" s="249"/>
      <c r="H188" s="290"/>
      <c r="I188" s="290"/>
      <c r="J188" s="251"/>
      <c r="K188" s="251"/>
      <c r="L188" s="258"/>
      <c r="M188" s="251"/>
      <c r="N188" s="285" t="s">
        <v>247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248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249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2"/>
      <c r="D190" s="433"/>
      <c r="E190" s="433"/>
      <c r="F190" s="434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250</v>
      </c>
      <c r="P190" s="436"/>
      <c r="Q190" s="437"/>
      <c r="R190" s="249" t="s">
        <v>178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251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252</v>
      </c>
      <c r="O192" s="251"/>
      <c r="P192" s="251"/>
      <c r="Q192" s="341" t="str">
        <f>Admin!G2</f>
        <v>2012-13</v>
      </c>
      <c r="R192" s="258" t="s">
        <v>368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253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369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254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375">
        <f>O174</f>
        <v>0</v>
      </c>
      <c r="P194" s="376"/>
      <c r="Q194" s="377"/>
      <c r="R194" s="249" t="s">
        <v>178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255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256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257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51</v>
      </c>
      <c r="D197" s="320" t="s">
        <v>250</v>
      </c>
      <c r="E197" s="436"/>
      <c r="F197" s="437"/>
      <c r="G197" s="249" t="s">
        <v>178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370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371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372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375">
        <f>IF(D179&gt;0,0,IF((O194+O204)&gt;'Business Details'!D50,'Business Details'!D50,(O194+O204)))</f>
        <v>0</v>
      </c>
      <c r="P199" s="384"/>
      <c r="Q199" s="385"/>
      <c r="R199" s="249" t="s">
        <v>178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51</v>
      </c>
      <c r="D201" s="375"/>
      <c r="E201" s="376"/>
      <c r="F201" s="377"/>
      <c r="G201" s="249" t="s">
        <v>178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258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373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374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375">
        <f>'Profit &amp; Loss Account'!B11</f>
        <v>0</v>
      </c>
      <c r="P204" s="376"/>
      <c r="Q204" s="377"/>
      <c r="R204" s="249" t="s">
        <v>178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51</v>
      </c>
      <c r="D206" s="375"/>
      <c r="E206" s="376"/>
      <c r="F206" s="377"/>
      <c r="G206" s="249" t="s">
        <v>178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375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376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259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377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378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51</v>
      </c>
      <c r="D210" s="375"/>
      <c r="E210" s="376"/>
      <c r="F210" s="377"/>
      <c r="G210" s="249" t="s">
        <v>178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375">
        <f>O194-O199+O204</f>
        <v>0</v>
      </c>
      <c r="P210" s="376"/>
      <c r="Q210" s="377"/>
      <c r="R210" s="249" t="s">
        <v>178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383" t="s">
        <v>260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</row>
    <row r="213" spans="1:23" ht="15.9" customHeight="1" x14ac:dyDescent="0.2">
      <c r="A213" s="378" t="s">
        <v>261</v>
      </c>
      <c r="B213" s="378"/>
      <c r="C213" s="378"/>
      <c r="D213" s="378"/>
      <c r="E213" s="378"/>
      <c r="F213" s="378"/>
      <c r="G213" s="378"/>
      <c r="H213" s="378"/>
      <c r="I213" s="378"/>
      <c r="J213" s="378"/>
      <c r="K213" s="378"/>
      <c r="L213" s="378"/>
      <c r="M213" s="378"/>
      <c r="N213" s="378"/>
      <c r="O213" s="378"/>
      <c r="P213" s="378"/>
      <c r="Q213" s="378"/>
      <c r="R213" s="378"/>
      <c r="S213" s="378"/>
      <c r="T213" s="378"/>
      <c r="U213" s="378"/>
      <c r="V213" s="378"/>
      <c r="W213" s="378"/>
    </row>
    <row r="214" spans="1:23" ht="15.9" customHeight="1" x14ac:dyDescent="0.2">
      <c r="A214" s="378" t="s">
        <v>262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263</v>
      </c>
      <c r="D216" s="258"/>
      <c r="E216" s="258"/>
      <c r="F216" s="340" t="str">
        <f>Admin!G2</f>
        <v>2012-13</v>
      </c>
      <c r="G216" s="258" t="s">
        <v>379</v>
      </c>
      <c r="H216" s="273"/>
      <c r="I216" s="273"/>
      <c r="J216" s="251"/>
      <c r="K216" s="258"/>
      <c r="L216" s="269">
        <v>78</v>
      </c>
      <c r="M216" s="251"/>
      <c r="N216" s="258" t="s">
        <v>264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380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265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51</v>
      </c>
      <c r="D219" s="375">
        <f>O179+E197-D201+D210+P190</f>
        <v>0</v>
      </c>
      <c r="E219" s="384"/>
      <c r="F219" s="385"/>
      <c r="G219" s="249" t="s">
        <v>178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375"/>
      <c r="P219" s="376"/>
      <c r="Q219" s="377"/>
      <c r="R219" s="249" t="s">
        <v>178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266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267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268</v>
      </c>
      <c r="D222" s="379" t="str">
        <f>Admin!G2</f>
        <v>2012-13</v>
      </c>
      <c r="E222" s="380"/>
      <c r="F222" s="393"/>
      <c r="G222" s="251"/>
      <c r="H222" s="251"/>
      <c r="I222" s="251"/>
      <c r="J222" s="251"/>
      <c r="K222" s="251"/>
      <c r="L222" s="251"/>
      <c r="M222" s="251"/>
      <c r="N222" s="283" t="s">
        <v>269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51</v>
      </c>
      <c r="D224" s="375"/>
      <c r="E224" s="376"/>
      <c r="F224" s="377"/>
      <c r="G224" s="249" t="s">
        <v>178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375">
        <f>D219</f>
        <v>0</v>
      </c>
      <c r="P224" s="384"/>
      <c r="Q224" s="385"/>
      <c r="R224" s="249" t="s">
        <v>178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1" t="s">
        <v>270</v>
      </c>
      <c r="B226" s="431"/>
      <c r="C226" s="431"/>
      <c r="D226" s="431"/>
      <c r="E226" s="431"/>
      <c r="F226" s="431"/>
      <c r="G226" s="431"/>
      <c r="H226" s="431"/>
      <c r="I226" s="431"/>
      <c r="J226" s="431"/>
      <c r="K226" s="431"/>
      <c r="L226" s="431"/>
      <c r="M226" s="431"/>
      <c r="N226" s="431"/>
      <c r="O226" s="431"/>
      <c r="P226" s="431"/>
      <c r="Q226" s="431"/>
      <c r="R226" s="431"/>
      <c r="S226" s="431"/>
      <c r="T226" s="431"/>
      <c r="U226" s="431"/>
      <c r="V226" s="431"/>
      <c r="W226" s="431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271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272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273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51</v>
      </c>
      <c r="D231" s="375">
        <f>[2]Mar13!$X$1</f>
        <v>0</v>
      </c>
      <c r="E231" s="376"/>
      <c r="F231" s="377"/>
      <c r="G231" s="249" t="s">
        <v>178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375"/>
      <c r="P231" s="376"/>
      <c r="Q231" s="377"/>
      <c r="R231" s="249" t="s">
        <v>178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387" t="s">
        <v>381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29"/>
    </row>
    <row r="234" spans="1:24" ht="15.9" customHeight="1" x14ac:dyDescent="0.2">
      <c r="A234" s="378" t="s">
        <v>274</v>
      </c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</row>
    <row r="235" spans="1:24" ht="15.9" customHeight="1" x14ac:dyDescent="0.2">
      <c r="A235" s="378" t="s">
        <v>382</v>
      </c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275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276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277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278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51</v>
      </c>
      <c r="D241" s="375"/>
      <c r="E241" s="376"/>
      <c r="F241" s="377"/>
      <c r="G241" s="249" t="s">
        <v>178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375"/>
      <c r="P241" s="376"/>
      <c r="Q241" s="377"/>
      <c r="R241" s="249" t="s">
        <v>178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279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280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51</v>
      </c>
      <c r="D245" s="375"/>
      <c r="E245" s="376"/>
      <c r="F245" s="377"/>
      <c r="G245" s="249" t="s">
        <v>178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375"/>
      <c r="P245" s="376"/>
      <c r="Q245" s="377"/>
      <c r="R245" s="249" t="s">
        <v>178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281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282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51</v>
      </c>
      <c r="D249" s="375"/>
      <c r="E249" s="376"/>
      <c r="F249" s="377"/>
      <c r="G249" s="249" t="s">
        <v>178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375"/>
      <c r="P249" s="376"/>
      <c r="Q249" s="377"/>
      <c r="R249" s="249" t="s">
        <v>178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283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284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51</v>
      </c>
      <c r="D253" s="375"/>
      <c r="E253" s="376"/>
      <c r="F253" s="377"/>
      <c r="G253" s="249" t="s">
        <v>178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285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286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250</v>
      </c>
      <c r="P255" s="375"/>
      <c r="Q255" s="376"/>
      <c r="R255" s="377"/>
      <c r="S255" s="249" t="s">
        <v>178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51</v>
      </c>
      <c r="D257" s="375"/>
      <c r="E257" s="376"/>
      <c r="F257" s="377"/>
      <c r="G257" s="249" t="s">
        <v>178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287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288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289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51</v>
      </c>
      <c r="D261" s="375"/>
      <c r="E261" s="376"/>
      <c r="F261" s="377"/>
      <c r="G261" s="249" t="s">
        <v>178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250</v>
      </c>
      <c r="P261" s="375"/>
      <c r="Q261" s="376"/>
      <c r="R261" s="377"/>
      <c r="S261" s="249" t="s">
        <v>178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290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291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51</v>
      </c>
      <c r="D265" s="375"/>
      <c r="E265" s="376"/>
      <c r="F265" s="377"/>
      <c r="G265" s="249" t="s">
        <v>178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250</v>
      </c>
      <c r="P265" s="375"/>
      <c r="Q265" s="376"/>
      <c r="R265" s="377"/>
      <c r="S265" s="249" t="s">
        <v>178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292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77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51</v>
      </c>
      <c r="D269" s="375"/>
      <c r="E269" s="376"/>
      <c r="F269" s="377"/>
      <c r="G269" s="249" t="s">
        <v>178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375"/>
      <c r="P269" s="376"/>
      <c r="Q269" s="377"/>
      <c r="R269" s="249" t="s">
        <v>178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293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375"/>
      <c r="P273" s="376"/>
      <c r="Q273" s="377"/>
      <c r="R273" s="249" t="s">
        <v>178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294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250</v>
      </c>
      <c r="P277" s="375"/>
      <c r="Q277" s="376"/>
      <c r="R277" s="377"/>
      <c r="S277" s="249" t="s">
        <v>178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383" t="s">
        <v>295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</row>
    <row r="280" spans="1:23" ht="15.9" customHeight="1" x14ac:dyDescent="0.25">
      <c r="A280" s="378" t="s">
        <v>296</v>
      </c>
      <c r="B280" s="430"/>
      <c r="C280" s="430"/>
      <c r="D280" s="430"/>
      <c r="E280" s="430"/>
      <c r="F280" s="430"/>
      <c r="G280" s="430"/>
      <c r="H280" s="430"/>
      <c r="I280" s="430"/>
      <c r="J280" s="333">
        <f>Admin!N4</f>
        <v>8105</v>
      </c>
      <c r="K280" s="378" t="s">
        <v>297</v>
      </c>
      <c r="L280" s="401"/>
      <c r="M280" s="401"/>
      <c r="N280" s="401"/>
      <c r="O280" s="401"/>
      <c r="P280" s="401"/>
      <c r="Q280" s="401"/>
      <c r="R280" s="401"/>
      <c r="S280" s="401"/>
      <c r="T280" s="401"/>
      <c r="U280" s="401"/>
      <c r="V280" s="401"/>
      <c r="W280" s="401"/>
    </row>
    <row r="281" spans="1:23" ht="15.9" customHeight="1" x14ac:dyDescent="0.2">
      <c r="A281" s="429" t="s">
        <v>383</v>
      </c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29"/>
      <c r="P281" s="429"/>
      <c r="Q281" s="429"/>
      <c r="R281" s="429"/>
      <c r="S281" s="429"/>
      <c r="T281" s="429"/>
      <c r="U281" s="429"/>
      <c r="V281" s="429"/>
      <c r="W281" s="429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298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299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384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300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375"/>
      <c r="P286" s="376"/>
      <c r="Q286" s="377"/>
      <c r="R286" s="249" t="s">
        <v>178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301</v>
      </c>
      <c r="D288" s="260"/>
      <c r="E288" s="260"/>
      <c r="F288" s="260"/>
      <c r="G288" s="381" t="str">
        <f>Admin!G2</f>
        <v>2012-13</v>
      </c>
      <c r="H288" s="382"/>
      <c r="I288" s="382"/>
      <c r="J288" s="260" t="s">
        <v>302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385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303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387" t="s">
        <v>304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305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20"/>
      <c r="D298" s="421"/>
      <c r="E298" s="421"/>
      <c r="F298" s="421"/>
      <c r="G298" s="421"/>
      <c r="H298" s="421"/>
      <c r="I298" s="421"/>
      <c r="J298" s="421"/>
      <c r="K298" s="421"/>
      <c r="L298" s="421"/>
      <c r="M298" s="421"/>
      <c r="N298" s="421"/>
      <c r="O298" s="421"/>
      <c r="P298" s="421"/>
      <c r="Q298" s="421"/>
      <c r="R298" s="421"/>
      <c r="S298" s="421"/>
      <c r="T298" s="421"/>
      <c r="U298" s="421"/>
      <c r="V298" s="422"/>
      <c r="W298" s="323"/>
    </row>
    <row r="299" spans="1:23" x14ac:dyDescent="0.2">
      <c r="A299" s="303"/>
      <c r="B299" s="260"/>
      <c r="C299" s="423"/>
      <c r="D299" s="424"/>
      <c r="E299" s="424"/>
      <c r="F299" s="424"/>
      <c r="G299" s="424"/>
      <c r="H299" s="424"/>
      <c r="I299" s="424"/>
      <c r="J299" s="424"/>
      <c r="K299" s="424"/>
      <c r="L299" s="424"/>
      <c r="M299" s="424"/>
      <c r="N299" s="424"/>
      <c r="O299" s="424"/>
      <c r="P299" s="424"/>
      <c r="Q299" s="424"/>
      <c r="R299" s="424"/>
      <c r="S299" s="424"/>
      <c r="T299" s="424"/>
      <c r="U299" s="424"/>
      <c r="V299" s="425"/>
      <c r="W299" s="323"/>
    </row>
    <row r="300" spans="1:23" x14ac:dyDescent="0.2">
      <c r="A300" s="303"/>
      <c r="B300" s="260"/>
      <c r="C300" s="423"/>
      <c r="D300" s="424"/>
      <c r="E300" s="424"/>
      <c r="F300" s="424"/>
      <c r="G300" s="424"/>
      <c r="H300" s="424"/>
      <c r="I300" s="424"/>
      <c r="J300" s="424"/>
      <c r="K300" s="424"/>
      <c r="L300" s="424"/>
      <c r="M300" s="424"/>
      <c r="N300" s="424"/>
      <c r="O300" s="424"/>
      <c r="P300" s="424"/>
      <c r="Q300" s="424"/>
      <c r="R300" s="424"/>
      <c r="S300" s="424"/>
      <c r="T300" s="424"/>
      <c r="U300" s="424"/>
      <c r="V300" s="425"/>
      <c r="W300" s="323"/>
    </row>
    <row r="301" spans="1:23" x14ac:dyDescent="0.2">
      <c r="A301" s="303"/>
      <c r="B301" s="260"/>
      <c r="C301" s="423"/>
      <c r="D301" s="424"/>
      <c r="E301" s="424"/>
      <c r="F301" s="424"/>
      <c r="G301" s="424"/>
      <c r="H301" s="424"/>
      <c r="I301" s="424"/>
      <c r="J301" s="424"/>
      <c r="K301" s="424"/>
      <c r="L301" s="424"/>
      <c r="M301" s="424"/>
      <c r="N301" s="424"/>
      <c r="O301" s="424"/>
      <c r="P301" s="424"/>
      <c r="Q301" s="424"/>
      <c r="R301" s="424"/>
      <c r="S301" s="424"/>
      <c r="T301" s="424"/>
      <c r="U301" s="424"/>
      <c r="V301" s="425"/>
      <c r="W301" s="323"/>
    </row>
    <row r="302" spans="1:23" x14ac:dyDescent="0.2">
      <c r="A302" s="303"/>
      <c r="B302" s="260"/>
      <c r="C302" s="423"/>
      <c r="D302" s="424"/>
      <c r="E302" s="424"/>
      <c r="F302" s="424"/>
      <c r="G302" s="424"/>
      <c r="H302" s="424"/>
      <c r="I302" s="424"/>
      <c r="J302" s="424"/>
      <c r="K302" s="424"/>
      <c r="L302" s="424"/>
      <c r="M302" s="424"/>
      <c r="N302" s="424"/>
      <c r="O302" s="424"/>
      <c r="P302" s="424"/>
      <c r="Q302" s="424"/>
      <c r="R302" s="424"/>
      <c r="S302" s="424"/>
      <c r="T302" s="424"/>
      <c r="U302" s="424"/>
      <c r="V302" s="425"/>
      <c r="W302" s="323"/>
    </row>
    <row r="303" spans="1:23" x14ac:dyDescent="0.2">
      <c r="A303" s="303"/>
      <c r="B303" s="260"/>
      <c r="C303" s="423"/>
      <c r="D303" s="424"/>
      <c r="E303" s="424"/>
      <c r="F303" s="424"/>
      <c r="G303" s="424"/>
      <c r="H303" s="424"/>
      <c r="I303" s="424"/>
      <c r="J303" s="424"/>
      <c r="K303" s="424"/>
      <c r="L303" s="424"/>
      <c r="M303" s="424"/>
      <c r="N303" s="424"/>
      <c r="O303" s="424"/>
      <c r="P303" s="424"/>
      <c r="Q303" s="424"/>
      <c r="R303" s="424"/>
      <c r="S303" s="424"/>
      <c r="T303" s="424"/>
      <c r="U303" s="424"/>
      <c r="V303" s="425"/>
      <c r="W303" s="323"/>
    </row>
    <row r="304" spans="1:23" x14ac:dyDescent="0.2">
      <c r="A304" s="303"/>
      <c r="B304" s="260"/>
      <c r="C304" s="423"/>
      <c r="D304" s="424"/>
      <c r="E304" s="424"/>
      <c r="F304" s="424"/>
      <c r="G304" s="424"/>
      <c r="H304" s="424"/>
      <c r="I304" s="424"/>
      <c r="J304" s="424"/>
      <c r="K304" s="424"/>
      <c r="L304" s="424"/>
      <c r="M304" s="424"/>
      <c r="N304" s="424"/>
      <c r="O304" s="424"/>
      <c r="P304" s="424"/>
      <c r="Q304" s="424"/>
      <c r="R304" s="424"/>
      <c r="S304" s="424"/>
      <c r="T304" s="424"/>
      <c r="U304" s="424"/>
      <c r="V304" s="425"/>
      <c r="W304" s="323"/>
    </row>
    <row r="305" spans="1:23" x14ac:dyDescent="0.2">
      <c r="A305" s="303"/>
      <c r="B305" s="260"/>
      <c r="C305" s="423"/>
      <c r="D305" s="424"/>
      <c r="E305" s="424"/>
      <c r="F305" s="424"/>
      <c r="G305" s="424"/>
      <c r="H305" s="424"/>
      <c r="I305" s="424"/>
      <c r="J305" s="424"/>
      <c r="K305" s="424"/>
      <c r="L305" s="424"/>
      <c r="M305" s="424"/>
      <c r="N305" s="424"/>
      <c r="O305" s="424"/>
      <c r="P305" s="424"/>
      <c r="Q305" s="424"/>
      <c r="R305" s="424"/>
      <c r="S305" s="424"/>
      <c r="T305" s="424"/>
      <c r="U305" s="424"/>
      <c r="V305" s="425"/>
      <c r="W305" s="323"/>
    </row>
    <row r="306" spans="1:23" x14ac:dyDescent="0.2">
      <c r="A306" s="303"/>
      <c r="B306" s="260"/>
      <c r="C306" s="423"/>
      <c r="D306" s="424"/>
      <c r="E306" s="424"/>
      <c r="F306" s="424"/>
      <c r="G306" s="424"/>
      <c r="H306" s="424"/>
      <c r="I306" s="424"/>
      <c r="J306" s="424"/>
      <c r="K306" s="424"/>
      <c r="L306" s="424"/>
      <c r="M306" s="424"/>
      <c r="N306" s="424"/>
      <c r="O306" s="424"/>
      <c r="P306" s="424"/>
      <c r="Q306" s="424"/>
      <c r="R306" s="424"/>
      <c r="S306" s="424"/>
      <c r="T306" s="424"/>
      <c r="U306" s="424"/>
      <c r="V306" s="425"/>
      <c r="W306" s="323"/>
    </row>
    <row r="307" spans="1:23" x14ac:dyDescent="0.2">
      <c r="A307" s="303"/>
      <c r="B307" s="260"/>
      <c r="C307" s="423"/>
      <c r="D307" s="424"/>
      <c r="E307" s="424"/>
      <c r="F307" s="424"/>
      <c r="G307" s="424"/>
      <c r="H307" s="424"/>
      <c r="I307" s="424"/>
      <c r="J307" s="424"/>
      <c r="K307" s="424"/>
      <c r="L307" s="424"/>
      <c r="M307" s="424"/>
      <c r="N307" s="424"/>
      <c r="O307" s="424"/>
      <c r="P307" s="424"/>
      <c r="Q307" s="424"/>
      <c r="R307" s="424"/>
      <c r="S307" s="424"/>
      <c r="T307" s="424"/>
      <c r="U307" s="424"/>
      <c r="V307" s="425"/>
      <c r="W307" s="323"/>
    </row>
    <row r="308" spans="1:23" x14ac:dyDescent="0.2">
      <c r="A308" s="303"/>
      <c r="B308" s="260"/>
      <c r="C308" s="423"/>
      <c r="D308" s="424"/>
      <c r="E308" s="424"/>
      <c r="F308" s="424"/>
      <c r="G308" s="424"/>
      <c r="H308" s="424"/>
      <c r="I308" s="424"/>
      <c r="J308" s="424"/>
      <c r="K308" s="424"/>
      <c r="L308" s="424"/>
      <c r="M308" s="424"/>
      <c r="N308" s="424"/>
      <c r="O308" s="424"/>
      <c r="P308" s="424"/>
      <c r="Q308" s="424"/>
      <c r="R308" s="424"/>
      <c r="S308" s="424"/>
      <c r="T308" s="424"/>
      <c r="U308" s="424"/>
      <c r="V308" s="425"/>
      <c r="W308" s="323"/>
    </row>
    <row r="309" spans="1:23" x14ac:dyDescent="0.2">
      <c r="A309" s="303"/>
      <c r="B309" s="260"/>
      <c r="C309" s="423"/>
      <c r="D309" s="424"/>
      <c r="E309" s="424"/>
      <c r="F309" s="424"/>
      <c r="G309" s="424"/>
      <c r="H309" s="424"/>
      <c r="I309" s="424"/>
      <c r="J309" s="424"/>
      <c r="K309" s="424"/>
      <c r="L309" s="424"/>
      <c r="M309" s="424"/>
      <c r="N309" s="424"/>
      <c r="O309" s="424"/>
      <c r="P309" s="424"/>
      <c r="Q309" s="424"/>
      <c r="R309" s="424"/>
      <c r="S309" s="424"/>
      <c r="T309" s="424"/>
      <c r="U309" s="424"/>
      <c r="V309" s="425"/>
      <c r="W309" s="323"/>
    </row>
    <row r="310" spans="1:23" x14ac:dyDescent="0.2">
      <c r="A310" s="303"/>
      <c r="B310" s="260"/>
      <c r="C310" s="423"/>
      <c r="D310" s="424"/>
      <c r="E310" s="424"/>
      <c r="F310" s="424"/>
      <c r="G310" s="424"/>
      <c r="H310" s="424"/>
      <c r="I310" s="424"/>
      <c r="J310" s="424"/>
      <c r="K310" s="424"/>
      <c r="L310" s="424"/>
      <c r="M310" s="424"/>
      <c r="N310" s="424"/>
      <c r="O310" s="424"/>
      <c r="P310" s="424"/>
      <c r="Q310" s="424"/>
      <c r="R310" s="424"/>
      <c r="S310" s="424"/>
      <c r="T310" s="424"/>
      <c r="U310" s="424"/>
      <c r="V310" s="425"/>
      <c r="W310" s="323"/>
    </row>
    <row r="311" spans="1:23" x14ac:dyDescent="0.2">
      <c r="A311" s="303"/>
      <c r="B311" s="260"/>
      <c r="C311" s="423"/>
      <c r="D311" s="424"/>
      <c r="E311" s="424"/>
      <c r="F311" s="424"/>
      <c r="G311" s="424"/>
      <c r="H311" s="424"/>
      <c r="I311" s="424"/>
      <c r="J311" s="424"/>
      <c r="K311" s="424"/>
      <c r="L311" s="424"/>
      <c r="M311" s="424"/>
      <c r="N311" s="424"/>
      <c r="O311" s="424"/>
      <c r="P311" s="424"/>
      <c r="Q311" s="424"/>
      <c r="R311" s="424"/>
      <c r="S311" s="424"/>
      <c r="T311" s="424"/>
      <c r="U311" s="424"/>
      <c r="V311" s="425"/>
      <c r="W311" s="323"/>
    </row>
    <row r="312" spans="1:23" x14ac:dyDescent="0.2">
      <c r="A312" s="303"/>
      <c r="B312" s="260"/>
      <c r="C312" s="423"/>
      <c r="D312" s="424"/>
      <c r="E312" s="424"/>
      <c r="F312" s="424"/>
      <c r="G312" s="424"/>
      <c r="H312" s="424"/>
      <c r="I312" s="424"/>
      <c r="J312" s="424"/>
      <c r="K312" s="424"/>
      <c r="L312" s="424"/>
      <c r="M312" s="424"/>
      <c r="N312" s="424"/>
      <c r="O312" s="424"/>
      <c r="P312" s="424"/>
      <c r="Q312" s="424"/>
      <c r="R312" s="424"/>
      <c r="S312" s="424"/>
      <c r="T312" s="424"/>
      <c r="U312" s="424"/>
      <c r="V312" s="425"/>
      <c r="W312" s="323"/>
    </row>
    <row r="313" spans="1:23" x14ac:dyDescent="0.2">
      <c r="A313" s="303"/>
      <c r="B313" s="260"/>
      <c r="C313" s="423"/>
      <c r="D313" s="424"/>
      <c r="E313" s="424"/>
      <c r="F313" s="424"/>
      <c r="G313" s="424"/>
      <c r="H313" s="424"/>
      <c r="I313" s="424"/>
      <c r="J313" s="424"/>
      <c r="K313" s="424"/>
      <c r="L313" s="424"/>
      <c r="M313" s="424"/>
      <c r="N313" s="424"/>
      <c r="O313" s="424"/>
      <c r="P313" s="424"/>
      <c r="Q313" s="424"/>
      <c r="R313" s="424"/>
      <c r="S313" s="424"/>
      <c r="T313" s="424"/>
      <c r="U313" s="424"/>
      <c r="V313" s="425"/>
      <c r="W313" s="323"/>
    </row>
    <row r="314" spans="1:23" x14ac:dyDescent="0.2">
      <c r="A314" s="303"/>
      <c r="B314" s="260"/>
      <c r="C314" s="423"/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4"/>
      <c r="V314" s="425"/>
      <c r="W314" s="323"/>
    </row>
    <row r="315" spans="1:23" x14ac:dyDescent="0.2">
      <c r="A315" s="303"/>
      <c r="B315" s="260"/>
      <c r="C315" s="423"/>
      <c r="D315" s="424"/>
      <c r="E315" s="424"/>
      <c r="F315" s="424"/>
      <c r="G315" s="424"/>
      <c r="H315" s="424"/>
      <c r="I315" s="424"/>
      <c r="J315" s="424"/>
      <c r="K315" s="424"/>
      <c r="L315" s="424"/>
      <c r="M315" s="424"/>
      <c r="N315" s="424"/>
      <c r="O315" s="424"/>
      <c r="P315" s="424"/>
      <c r="Q315" s="424"/>
      <c r="R315" s="424"/>
      <c r="S315" s="424"/>
      <c r="T315" s="424"/>
      <c r="U315" s="424"/>
      <c r="V315" s="425"/>
      <c r="W315" s="323"/>
    </row>
    <row r="316" spans="1:23" x14ac:dyDescent="0.2">
      <c r="A316" s="303"/>
      <c r="B316" s="260"/>
      <c r="C316" s="423"/>
      <c r="D316" s="424"/>
      <c r="E316" s="424"/>
      <c r="F316" s="424"/>
      <c r="G316" s="424"/>
      <c r="H316" s="424"/>
      <c r="I316" s="424"/>
      <c r="J316" s="424"/>
      <c r="K316" s="424"/>
      <c r="L316" s="424"/>
      <c r="M316" s="424"/>
      <c r="N316" s="424"/>
      <c r="O316" s="424"/>
      <c r="P316" s="424"/>
      <c r="Q316" s="424"/>
      <c r="R316" s="424"/>
      <c r="S316" s="424"/>
      <c r="T316" s="424"/>
      <c r="U316" s="424"/>
      <c r="V316" s="425"/>
      <c r="W316" s="323"/>
    </row>
    <row r="317" spans="1:23" x14ac:dyDescent="0.2">
      <c r="A317" s="303"/>
      <c r="B317" s="260"/>
      <c r="C317" s="423"/>
      <c r="D317" s="424"/>
      <c r="E317" s="424"/>
      <c r="F317" s="424"/>
      <c r="G317" s="424"/>
      <c r="H317" s="424"/>
      <c r="I317" s="424"/>
      <c r="J317" s="424"/>
      <c r="K317" s="424"/>
      <c r="L317" s="424"/>
      <c r="M317" s="424"/>
      <c r="N317" s="424"/>
      <c r="O317" s="424"/>
      <c r="P317" s="424"/>
      <c r="Q317" s="424"/>
      <c r="R317" s="424"/>
      <c r="S317" s="424"/>
      <c r="T317" s="424"/>
      <c r="U317" s="424"/>
      <c r="V317" s="425"/>
      <c r="W317" s="323"/>
    </row>
    <row r="318" spans="1:23" x14ac:dyDescent="0.2">
      <c r="A318" s="303"/>
      <c r="B318" s="260"/>
      <c r="C318" s="423"/>
      <c r="D318" s="424"/>
      <c r="E318" s="424"/>
      <c r="F318" s="424"/>
      <c r="G318" s="424"/>
      <c r="H318" s="424"/>
      <c r="I318" s="424"/>
      <c r="J318" s="424"/>
      <c r="K318" s="424"/>
      <c r="L318" s="424"/>
      <c r="M318" s="424"/>
      <c r="N318" s="424"/>
      <c r="O318" s="424"/>
      <c r="P318" s="424"/>
      <c r="Q318" s="424"/>
      <c r="R318" s="424"/>
      <c r="S318" s="424"/>
      <c r="T318" s="424"/>
      <c r="U318" s="424"/>
      <c r="V318" s="425"/>
      <c r="W318" s="323"/>
    </row>
    <row r="319" spans="1:23" x14ac:dyDescent="0.2">
      <c r="A319" s="303"/>
      <c r="B319" s="260"/>
      <c r="C319" s="423"/>
      <c r="D319" s="424"/>
      <c r="E319" s="424"/>
      <c r="F319" s="424"/>
      <c r="G319" s="424"/>
      <c r="H319" s="424"/>
      <c r="I319" s="424"/>
      <c r="J319" s="424"/>
      <c r="K319" s="424"/>
      <c r="L319" s="424"/>
      <c r="M319" s="424"/>
      <c r="N319" s="424"/>
      <c r="O319" s="424"/>
      <c r="P319" s="424"/>
      <c r="Q319" s="424"/>
      <c r="R319" s="424"/>
      <c r="S319" s="424"/>
      <c r="T319" s="424"/>
      <c r="U319" s="424"/>
      <c r="V319" s="425"/>
      <c r="W319" s="323"/>
    </row>
    <row r="320" spans="1:23" x14ac:dyDescent="0.2">
      <c r="A320" s="303"/>
      <c r="B320" s="260"/>
      <c r="C320" s="423"/>
      <c r="D320" s="424"/>
      <c r="E320" s="424"/>
      <c r="F320" s="424"/>
      <c r="G320" s="424"/>
      <c r="H320" s="424"/>
      <c r="I320" s="424"/>
      <c r="J320" s="424"/>
      <c r="K320" s="424"/>
      <c r="L320" s="424"/>
      <c r="M320" s="424"/>
      <c r="N320" s="424"/>
      <c r="O320" s="424"/>
      <c r="P320" s="424"/>
      <c r="Q320" s="424"/>
      <c r="R320" s="424"/>
      <c r="S320" s="424"/>
      <c r="T320" s="424"/>
      <c r="U320" s="424"/>
      <c r="V320" s="425"/>
      <c r="W320" s="323"/>
    </row>
    <row r="321" spans="1:23" x14ac:dyDescent="0.2">
      <c r="A321" s="303"/>
      <c r="B321" s="260"/>
      <c r="C321" s="423"/>
      <c r="D321" s="424"/>
      <c r="E321" s="424"/>
      <c r="F321" s="424"/>
      <c r="G321" s="424"/>
      <c r="H321" s="424"/>
      <c r="I321" s="424"/>
      <c r="J321" s="424"/>
      <c r="K321" s="424"/>
      <c r="L321" s="424"/>
      <c r="M321" s="424"/>
      <c r="N321" s="424"/>
      <c r="O321" s="424"/>
      <c r="P321" s="424"/>
      <c r="Q321" s="424"/>
      <c r="R321" s="424"/>
      <c r="S321" s="424"/>
      <c r="T321" s="424"/>
      <c r="U321" s="424"/>
      <c r="V321" s="425"/>
      <c r="W321" s="323"/>
    </row>
    <row r="322" spans="1:23" x14ac:dyDescent="0.2">
      <c r="A322" s="303"/>
      <c r="B322" s="260"/>
      <c r="C322" s="423"/>
      <c r="D322" s="424"/>
      <c r="E322" s="424"/>
      <c r="F322" s="424"/>
      <c r="G322" s="424"/>
      <c r="H322" s="424"/>
      <c r="I322" s="424"/>
      <c r="J322" s="424"/>
      <c r="K322" s="424"/>
      <c r="L322" s="424"/>
      <c r="M322" s="424"/>
      <c r="N322" s="424"/>
      <c r="O322" s="424"/>
      <c r="P322" s="424"/>
      <c r="Q322" s="424"/>
      <c r="R322" s="424"/>
      <c r="S322" s="424"/>
      <c r="T322" s="424"/>
      <c r="U322" s="424"/>
      <c r="V322" s="425"/>
      <c r="W322" s="323"/>
    </row>
    <row r="323" spans="1:23" x14ac:dyDescent="0.2">
      <c r="A323" s="303"/>
      <c r="B323" s="260"/>
      <c r="C323" s="426"/>
      <c r="D323" s="427"/>
      <c r="E323" s="427"/>
      <c r="F323" s="427"/>
      <c r="G323" s="427"/>
      <c r="H323" s="427"/>
      <c r="I323" s="427"/>
      <c r="J323" s="427"/>
      <c r="K323" s="427"/>
      <c r="L323" s="427"/>
      <c r="M323" s="427"/>
      <c r="N323" s="427"/>
      <c r="O323" s="427"/>
      <c r="P323" s="427"/>
      <c r="Q323" s="427"/>
      <c r="R323" s="427"/>
      <c r="S323" s="427"/>
      <c r="T323" s="427"/>
      <c r="U323" s="427"/>
      <c r="V323" s="428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sheetProtection sheet="1" objects="1" scenarios="1"/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25.8867187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3" t="s">
        <v>50</v>
      </c>
      <c r="B2" s="182" t="s">
        <v>140</v>
      </c>
      <c r="C2" s="451">
        <f>Admin!B5</f>
        <v>41029</v>
      </c>
      <c r="D2" s="450">
        <f>Admin!B6</f>
        <v>41060</v>
      </c>
      <c r="E2" s="450">
        <f>Admin!B7</f>
        <v>41090</v>
      </c>
      <c r="F2" s="450">
        <f>Admin!B8</f>
        <v>41121</v>
      </c>
      <c r="G2" s="450">
        <f>Admin!B9</f>
        <v>41152</v>
      </c>
      <c r="H2" s="450">
        <f>Admin!B10</f>
        <v>41182</v>
      </c>
      <c r="I2" s="450">
        <f>Admin!B11</f>
        <v>41213</v>
      </c>
      <c r="J2" s="450">
        <f>Admin!B12</f>
        <v>41243</v>
      </c>
      <c r="K2" s="450">
        <f>Admin!B13</f>
        <v>41274</v>
      </c>
      <c r="L2" s="450">
        <f>Admin!B14</f>
        <v>41305</v>
      </c>
      <c r="M2" s="450">
        <f>Admin!B15</f>
        <v>41333</v>
      </c>
      <c r="N2" s="450">
        <f>Admin!B16</f>
        <v>41364</v>
      </c>
      <c r="O2" s="26"/>
    </row>
    <row r="3" spans="1:15" ht="12" customHeight="1" x14ac:dyDescent="0.25">
      <c r="A3" s="454"/>
      <c r="B3" s="183">
        <f>Admin!B$17</f>
        <v>41369</v>
      </c>
      <c r="C3" s="45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26"/>
    </row>
    <row r="4" spans="1:15" x14ac:dyDescent="0.25">
      <c r="A4" s="454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5">
      <c r="A5" s="88" t="s">
        <v>52</v>
      </c>
      <c r="B5" s="89">
        <f>SUM(C5:N5)</f>
        <v>0</v>
      </c>
      <c r="C5" s="84">
        <f>[2]Apr12!$P$1</f>
        <v>0</v>
      </c>
      <c r="D5" s="84">
        <f>[2]May12!$P$1</f>
        <v>0</v>
      </c>
      <c r="E5" s="84">
        <f>[2]Jun12!$P$1</f>
        <v>0</v>
      </c>
      <c r="F5" s="84">
        <f>[2]Jul12!$P$1</f>
        <v>0</v>
      </c>
      <c r="G5" s="84">
        <f>[2]Aug12!$P$1</f>
        <v>0</v>
      </c>
      <c r="H5" s="84">
        <f>[2]Sep12!$P$1</f>
        <v>0</v>
      </c>
      <c r="I5" s="84">
        <f>[2]Oct12!$P$1</f>
        <v>0</v>
      </c>
      <c r="J5" s="84">
        <f>[2]Nov12!$P$1</f>
        <v>0</v>
      </c>
      <c r="K5" s="84">
        <f>[2]Dec12!$P$1</f>
        <v>0</v>
      </c>
      <c r="L5" s="84">
        <f>[2]Jan13!$P$1</f>
        <v>0</v>
      </c>
      <c r="M5" s="84">
        <f>[2]Feb13!$P$1</f>
        <v>0</v>
      </c>
      <c r="N5" s="84">
        <f>[2]Mar13!$P$1</f>
        <v>0</v>
      </c>
      <c r="O5" s="26"/>
    </row>
    <row r="6" spans="1:15" x14ac:dyDescent="0.25">
      <c r="A6" s="88" t="s">
        <v>53</v>
      </c>
      <c r="B6" s="89">
        <f>SUM(C6:N6)</f>
        <v>0</v>
      </c>
      <c r="C6" s="84">
        <f>[2]Apr12!$Q$1</f>
        <v>0</v>
      </c>
      <c r="D6" s="84">
        <f>[2]May12!$Q$1</f>
        <v>0</v>
      </c>
      <c r="E6" s="84">
        <f>[2]Jun12!$Q$1</f>
        <v>0</v>
      </c>
      <c r="F6" s="84">
        <f>[2]Jul12!$Q$1</f>
        <v>0</v>
      </c>
      <c r="G6" s="84">
        <f>[2]Aug12!$Q$1</f>
        <v>0</v>
      </c>
      <c r="H6" s="84">
        <f>[2]Sep12!$Q$1</f>
        <v>0</v>
      </c>
      <c r="I6" s="84">
        <f>[2]Oct12!$Q$1</f>
        <v>0</v>
      </c>
      <c r="J6" s="84">
        <f>[2]Nov12!$Q$1</f>
        <v>0</v>
      </c>
      <c r="K6" s="84">
        <f>[2]Dec12!$Q$1</f>
        <v>0</v>
      </c>
      <c r="L6" s="84">
        <f>[2]Jan13!$Q$1</f>
        <v>0</v>
      </c>
      <c r="M6" s="84">
        <f>[2]Feb13!$Q$1</f>
        <v>0</v>
      </c>
      <c r="N6" s="84">
        <f>[2]Mar13!$Q$1</f>
        <v>0</v>
      </c>
      <c r="O6" s="26"/>
    </row>
    <row r="7" spans="1:15" x14ac:dyDescent="0.25">
      <c r="A7" s="88" t="s">
        <v>54</v>
      </c>
      <c r="B7" s="89">
        <f>SUM(C7:N7)</f>
        <v>0</v>
      </c>
      <c r="C7" s="84">
        <f>[2]Apr12!$R$1</f>
        <v>0</v>
      </c>
      <c r="D7" s="84">
        <f>[2]May12!$R$1</f>
        <v>0</v>
      </c>
      <c r="E7" s="84">
        <f>[2]Jun12!$R$1</f>
        <v>0</v>
      </c>
      <c r="F7" s="84">
        <f>[2]Jul12!$R$1</f>
        <v>0</v>
      </c>
      <c r="G7" s="84">
        <f>[2]Aug12!$R$1</f>
        <v>0</v>
      </c>
      <c r="H7" s="84">
        <f>[2]Sep12!$R$1</f>
        <v>0</v>
      </c>
      <c r="I7" s="84">
        <f>[2]Oct12!$R$1</f>
        <v>0</v>
      </c>
      <c r="J7" s="84">
        <f>[2]Nov12!$R$1</f>
        <v>0</v>
      </c>
      <c r="K7" s="84">
        <f>[2]Dec12!$R$1</f>
        <v>0</v>
      </c>
      <c r="L7" s="84">
        <f>[2]Jan13!$R$1</f>
        <v>0</v>
      </c>
      <c r="M7" s="84">
        <f>[2]Feb13!$R$1</f>
        <v>0</v>
      </c>
      <c r="N7" s="84">
        <f>[2]Mar13!$R$1</f>
        <v>0</v>
      </c>
      <c r="O7" s="26"/>
    </row>
    <row r="8" spans="1:15" x14ac:dyDescent="0.25">
      <c r="A8" s="88" t="s">
        <v>55</v>
      </c>
      <c r="B8" s="89">
        <f>SUM(C8:N8)</f>
        <v>0</v>
      </c>
      <c r="C8" s="84">
        <f>[2]Apr12!$S$1</f>
        <v>0</v>
      </c>
      <c r="D8" s="84">
        <f>[2]May12!$S$1</f>
        <v>0</v>
      </c>
      <c r="E8" s="84">
        <f>[2]Jun12!$S$1</f>
        <v>0</v>
      </c>
      <c r="F8" s="84">
        <f>[2]Jul12!$S$1</f>
        <v>0</v>
      </c>
      <c r="G8" s="84">
        <f>[2]Aug12!$S$1</f>
        <v>0</v>
      </c>
      <c r="H8" s="84">
        <f>[2]Sep12!$S$1</f>
        <v>0</v>
      </c>
      <c r="I8" s="84">
        <f>[2]Oct12!$S$1</f>
        <v>0</v>
      </c>
      <c r="J8" s="84">
        <f>[2]Nov12!$S$1</f>
        <v>0</v>
      </c>
      <c r="K8" s="84">
        <f>[2]Dec12!$S$1</f>
        <v>0</v>
      </c>
      <c r="L8" s="84">
        <f>[2]Jan13!$S$1</f>
        <v>0</v>
      </c>
      <c r="M8" s="84">
        <f>[2]Feb13!$S$1</f>
        <v>0</v>
      </c>
      <c r="N8" s="84">
        <f>[2]Mar13!$S$1</f>
        <v>0</v>
      </c>
      <c r="O8" s="26"/>
    </row>
    <row r="9" spans="1:15" s="92" customFormat="1" x14ac:dyDescent="0.25">
      <c r="A9" s="90" t="s">
        <v>1</v>
      </c>
      <c r="B9" s="89">
        <f t="shared" ref="B9:N9" si="0">SUM(B5:B8)</f>
        <v>0</v>
      </c>
      <c r="C9" s="89">
        <f t="shared" si="0"/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si="0"/>
        <v>0</v>
      </c>
      <c r="O9" s="91"/>
    </row>
    <row r="10" spans="1:15" s="131" customFormat="1" ht="6" customHeight="1" x14ac:dyDescent="0.25">
      <c r="A10" s="9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91"/>
    </row>
    <row r="11" spans="1:15" x14ac:dyDescent="0.25">
      <c r="A11" s="88" t="s">
        <v>56</v>
      </c>
      <c r="B11" s="89">
        <f>SUM(C11:N11)</f>
        <v>0</v>
      </c>
      <c r="C11" s="84">
        <f>[2]Apr12!$T$1</f>
        <v>0</v>
      </c>
      <c r="D11" s="84">
        <f>[2]May12!$T$1</f>
        <v>0</v>
      </c>
      <c r="E11" s="84">
        <f>[2]Jun12!$T$1</f>
        <v>0</v>
      </c>
      <c r="F11" s="84">
        <f>[2]Jul12!$T$1</f>
        <v>0</v>
      </c>
      <c r="G11" s="84">
        <f>[2]Aug12!$T$1</f>
        <v>0</v>
      </c>
      <c r="H11" s="84">
        <f>[2]Sep12!$T$1</f>
        <v>0</v>
      </c>
      <c r="I11" s="84">
        <f>[2]Oct12!$T$1</f>
        <v>0</v>
      </c>
      <c r="J11" s="84">
        <f>[2]Nov12!$T$1</f>
        <v>0</v>
      </c>
      <c r="K11" s="84">
        <f>[2]Dec12!$T$1</f>
        <v>0</v>
      </c>
      <c r="L11" s="84">
        <f>[2]Jan13!$T$1</f>
        <v>0</v>
      </c>
      <c r="M11" s="84">
        <f>[2]Feb13!$T$1</f>
        <v>0</v>
      </c>
      <c r="N11" s="84">
        <f>[2]Mar13!$T$1</f>
        <v>0</v>
      </c>
      <c r="O11" s="26"/>
    </row>
    <row r="12" spans="1:15" s="132" customFormat="1" ht="6" customHeight="1" x14ac:dyDescent="0.25">
      <c r="A12" s="8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26"/>
    </row>
    <row r="13" spans="1:15" s="92" customFormat="1" ht="10.5" customHeight="1" x14ac:dyDescent="0.25">
      <c r="A13" s="93" t="s">
        <v>80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91"/>
    </row>
    <row r="14" spans="1:15" x14ac:dyDescent="0.25">
      <c r="A14" s="88" t="s">
        <v>79</v>
      </c>
      <c r="B14" s="89">
        <f>SUM(C14:N14)</f>
        <v>0</v>
      </c>
      <c r="C14" s="84">
        <f>[3]Apr12!$P$1+StockControl!AB6-StockControl!AB8</f>
        <v>0</v>
      </c>
      <c r="D14" s="84">
        <f>[3]May12!$P$1+StockControl!AB8-StockControl!AB10</f>
        <v>0</v>
      </c>
      <c r="E14" s="84">
        <f>[3]Jun12!$P$1+StockControl!AB10-StockControl!AB12</f>
        <v>0</v>
      </c>
      <c r="F14" s="84">
        <f>[3]Jul12!$P$1+StockControl!AB12-StockControl!AB14</f>
        <v>0</v>
      </c>
      <c r="G14" s="84">
        <f>[3]Aug12!$P$1+StockControl!AB14-StockControl!AB16</f>
        <v>0</v>
      </c>
      <c r="H14" s="84">
        <f>[3]Sep12!$P$1+StockControl!AB16-StockControl!AB18</f>
        <v>0</v>
      </c>
      <c r="I14" s="84">
        <f>[3]Oct12!$P$1+StockControl!AB18-StockControl!AB20</f>
        <v>0</v>
      </c>
      <c r="J14" s="84">
        <f>[3]Nov12!$P$1+StockControl!AB20-StockControl!AB22</f>
        <v>0</v>
      </c>
      <c r="K14" s="84">
        <f>[3]Dec12!$P$1+StockControl!AB22-StockControl!AB24</f>
        <v>0</v>
      </c>
      <c r="L14" s="84">
        <f>[3]Jan13!$P$1+StockControl!AB24-StockControl!AB26</f>
        <v>0</v>
      </c>
      <c r="M14" s="84">
        <f>[3]Feb13!$P$1+StockControl!AB26-StockControl!AB28</f>
        <v>0</v>
      </c>
      <c r="N14" s="84">
        <f>[3]Mar13!$P$1+StockControl!AB28-StockControl!AB30</f>
        <v>0</v>
      </c>
      <c r="O14" s="26"/>
    </row>
    <row r="15" spans="1:15" x14ac:dyDescent="0.25">
      <c r="A15" s="88" t="s">
        <v>58</v>
      </c>
      <c r="B15" s="89">
        <f>SUM(C15:N15)</f>
        <v>0</v>
      </c>
      <c r="C15" s="84">
        <f>[3]Apr12!$Q$1</f>
        <v>0</v>
      </c>
      <c r="D15" s="84">
        <f>[3]May12!$Q$1</f>
        <v>0</v>
      </c>
      <c r="E15" s="84">
        <f>[3]Jun12!$Q$1</f>
        <v>0</v>
      </c>
      <c r="F15" s="84">
        <f>[3]Jul12!$Q$1</f>
        <v>0</v>
      </c>
      <c r="G15" s="84">
        <f>[3]Aug12!$Q$1</f>
        <v>0</v>
      </c>
      <c r="H15" s="84">
        <f>[3]Sep12!$Q$1</f>
        <v>0</v>
      </c>
      <c r="I15" s="84">
        <f>[3]Oct12!$Q$1</f>
        <v>0</v>
      </c>
      <c r="J15" s="84">
        <f>[3]Nov12!$Q$1</f>
        <v>0</v>
      </c>
      <c r="K15" s="84">
        <f>[3]Dec12!$Q$1</f>
        <v>0</v>
      </c>
      <c r="L15" s="84">
        <f>[3]Jan13!$Q$1</f>
        <v>0</v>
      </c>
      <c r="M15" s="84">
        <f>[3]Feb13!$Q$1</f>
        <v>0</v>
      </c>
      <c r="N15" s="84">
        <f>[3]Mar13!$Q$1</f>
        <v>0</v>
      </c>
      <c r="O15" s="26"/>
    </row>
    <row r="16" spans="1:15" x14ac:dyDescent="0.25">
      <c r="A16" s="88" t="s">
        <v>59</v>
      </c>
      <c r="B16" s="89">
        <f>SUM(C16:N16)</f>
        <v>0</v>
      </c>
      <c r="C16" s="84">
        <f>[3]Apr12!$R$1</f>
        <v>0</v>
      </c>
      <c r="D16" s="84">
        <f>[3]May12!$R$1</f>
        <v>0</v>
      </c>
      <c r="E16" s="84">
        <f>[3]Jun12!$R$1</f>
        <v>0</v>
      </c>
      <c r="F16" s="84">
        <f>[3]Jul12!$R$1</f>
        <v>0</v>
      </c>
      <c r="G16" s="84">
        <f>[3]Aug12!$R$1</f>
        <v>0</v>
      </c>
      <c r="H16" s="84">
        <f>[3]Sep12!$R$1</f>
        <v>0</v>
      </c>
      <c r="I16" s="84">
        <f>[3]Oct12!$R$1</f>
        <v>0</v>
      </c>
      <c r="J16" s="84">
        <f>[3]Nov12!$R$1</f>
        <v>0</v>
      </c>
      <c r="K16" s="84">
        <f>[3]Dec12!$R$1</f>
        <v>0</v>
      </c>
      <c r="L16" s="84">
        <f>[3]Jan13!$R$1</f>
        <v>0</v>
      </c>
      <c r="M16" s="84">
        <f>[3]Feb13!$R$1</f>
        <v>0</v>
      </c>
      <c r="N16" s="84">
        <f>[3]Mar13!$R$1</f>
        <v>0</v>
      </c>
      <c r="O16" s="26"/>
    </row>
    <row r="17" spans="1:15" s="92" customFormat="1" x14ac:dyDescent="0.25">
      <c r="A17" s="90" t="s">
        <v>57</v>
      </c>
      <c r="B17" s="89">
        <f t="shared" ref="B17:N17" si="1">SUM(B14:B16)</f>
        <v>0</v>
      </c>
      <c r="C17" s="89">
        <f t="shared" si="1"/>
        <v>0</v>
      </c>
      <c r="D17" s="89">
        <f t="shared" si="1"/>
        <v>0</v>
      </c>
      <c r="E17" s="89">
        <f t="shared" si="1"/>
        <v>0</v>
      </c>
      <c r="F17" s="89">
        <f t="shared" si="1"/>
        <v>0</v>
      </c>
      <c r="G17" s="89">
        <f t="shared" si="1"/>
        <v>0</v>
      </c>
      <c r="H17" s="89">
        <f t="shared" si="1"/>
        <v>0</v>
      </c>
      <c r="I17" s="89">
        <f t="shared" si="1"/>
        <v>0</v>
      </c>
      <c r="J17" s="89">
        <f t="shared" si="1"/>
        <v>0</v>
      </c>
      <c r="K17" s="89">
        <f t="shared" si="1"/>
        <v>0</v>
      </c>
      <c r="L17" s="89">
        <f t="shared" si="1"/>
        <v>0</v>
      </c>
      <c r="M17" s="89">
        <f t="shared" si="1"/>
        <v>0</v>
      </c>
      <c r="N17" s="89">
        <f t="shared" si="1"/>
        <v>0</v>
      </c>
      <c r="O17" s="91"/>
    </row>
    <row r="18" spans="1:15" s="92" customFormat="1" ht="7.5" customHeight="1" x14ac:dyDescent="0.25">
      <c r="A18" s="9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s="92" customFormat="1" x14ac:dyDescent="0.25">
      <c r="A19" s="90" t="s">
        <v>2</v>
      </c>
      <c r="B19" s="89">
        <f>B9+B11-B17</f>
        <v>0</v>
      </c>
      <c r="C19" s="89">
        <f>C9+C11-C17</f>
        <v>0</v>
      </c>
      <c r="D19" s="89">
        <f t="shared" ref="D19:N19" si="2">D9+D11-D17</f>
        <v>0</v>
      </c>
      <c r="E19" s="89">
        <f t="shared" si="2"/>
        <v>0</v>
      </c>
      <c r="F19" s="89">
        <f t="shared" si="2"/>
        <v>0</v>
      </c>
      <c r="G19" s="89">
        <f t="shared" si="2"/>
        <v>0</v>
      </c>
      <c r="H19" s="89">
        <f t="shared" si="2"/>
        <v>0</v>
      </c>
      <c r="I19" s="89">
        <f t="shared" si="2"/>
        <v>0</v>
      </c>
      <c r="J19" s="89">
        <f t="shared" si="2"/>
        <v>0</v>
      </c>
      <c r="K19" s="89">
        <f t="shared" si="2"/>
        <v>0</v>
      </c>
      <c r="L19" s="89">
        <f t="shared" si="2"/>
        <v>0</v>
      </c>
      <c r="M19" s="89">
        <f t="shared" si="2"/>
        <v>0</v>
      </c>
      <c r="N19" s="89">
        <f t="shared" si="2"/>
        <v>0</v>
      </c>
      <c r="O19" s="91"/>
    </row>
    <row r="20" spans="1:15" s="92" customFormat="1" ht="10.5" customHeight="1" x14ac:dyDescent="0.25">
      <c r="A20" s="93" t="s">
        <v>60</v>
      </c>
      <c r="B20" s="57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1"/>
    </row>
    <row r="21" spans="1:15" x14ac:dyDescent="0.25">
      <c r="A21" s="88" t="s">
        <v>61</v>
      </c>
      <c r="B21" s="89">
        <f t="shared" ref="B21:B34" si="3">SUM(C21:N21)</f>
        <v>0</v>
      </c>
      <c r="C21" s="84">
        <f>[3]Apr12!$S$1+Wagesinterface!C4+Wagesinterface!H4-Wagesinterface!I4</f>
        <v>0</v>
      </c>
      <c r="D21" s="84">
        <f>[3]May12!$S$1+Wagesinterface!C5+Wagesinterface!H5-Wagesinterface!I5</f>
        <v>0</v>
      </c>
      <c r="E21" s="84">
        <f>[3]Jun12!$S$1+Wagesinterface!C6+Wagesinterface!H6-Wagesinterface!I6</f>
        <v>0</v>
      </c>
      <c r="F21" s="84">
        <f>[3]Jul12!$S$1+Wagesinterface!C7+Wagesinterface!H7-Wagesinterface!I7</f>
        <v>0</v>
      </c>
      <c r="G21" s="84">
        <f>[3]Aug12!$S$1+Wagesinterface!C8+Wagesinterface!H8-Wagesinterface!I8</f>
        <v>0</v>
      </c>
      <c r="H21" s="84">
        <f>[3]Sep12!$S$1+Wagesinterface!C9+Wagesinterface!H9-Wagesinterface!I9</f>
        <v>0</v>
      </c>
      <c r="I21" s="84">
        <f>[3]Oct12!$S$1+Wagesinterface!C10+Wagesinterface!H10-Wagesinterface!I10</f>
        <v>0</v>
      </c>
      <c r="J21" s="84">
        <f>[3]Nov12!$S$1+Wagesinterface!C11+Wagesinterface!H11-Wagesinterface!I11</f>
        <v>0</v>
      </c>
      <c r="K21" s="84">
        <f>[3]Dec12!$S$1+Wagesinterface!C12+Wagesinterface!H12-Wagesinterface!I12</f>
        <v>0</v>
      </c>
      <c r="L21" s="84">
        <f>[3]Jan13!$S$1+Wagesinterface!C13+Wagesinterface!H13-Wagesinterface!I13</f>
        <v>0</v>
      </c>
      <c r="M21" s="84">
        <f>[3]Feb13!$S$1+Wagesinterface!C14+Wagesinterface!H14-Wagesinterface!I14</f>
        <v>0</v>
      </c>
      <c r="N21" s="84">
        <f>[3]Mar13!$S$1+Wagesinterface!C15+Wagesinterface!H15-Wagesinterface!I15</f>
        <v>0</v>
      </c>
      <c r="O21" s="26"/>
    </row>
    <row r="22" spans="1:15" x14ac:dyDescent="0.25">
      <c r="A22" s="95" t="s">
        <v>70</v>
      </c>
      <c r="B22" s="89">
        <f t="shared" si="3"/>
        <v>0</v>
      </c>
      <c r="C22" s="84">
        <f>[3]Apr12!$T$1</f>
        <v>0</v>
      </c>
      <c r="D22" s="84">
        <f>[3]May12!$T$1</f>
        <v>0</v>
      </c>
      <c r="E22" s="84">
        <f>[3]Jun12!$T$1</f>
        <v>0</v>
      </c>
      <c r="F22" s="84">
        <f>[3]Jul12!$T$1</f>
        <v>0</v>
      </c>
      <c r="G22" s="84">
        <f>[3]Aug12!$T$1</f>
        <v>0</v>
      </c>
      <c r="H22" s="84">
        <f>[3]Sep12!$T$1</f>
        <v>0</v>
      </c>
      <c r="I22" s="84">
        <f>[3]Oct12!$T$1</f>
        <v>0</v>
      </c>
      <c r="J22" s="84">
        <f>[3]Nov12!$T$1</f>
        <v>0</v>
      </c>
      <c r="K22" s="84">
        <f>[3]Dec12!$T$1</f>
        <v>0</v>
      </c>
      <c r="L22" s="84">
        <f>[3]Jan13!$T$1</f>
        <v>0</v>
      </c>
      <c r="M22" s="84">
        <f>[3]Feb13!$T$1</f>
        <v>0</v>
      </c>
      <c r="N22" s="84">
        <f>[3]Mar13!$T$1</f>
        <v>0</v>
      </c>
      <c r="O22" s="26"/>
    </row>
    <row r="23" spans="1:15" x14ac:dyDescent="0.25">
      <c r="A23" s="95" t="s">
        <v>62</v>
      </c>
      <c r="B23" s="89">
        <f t="shared" si="3"/>
        <v>0</v>
      </c>
      <c r="C23" s="84">
        <f>[3]Apr12!$U$1</f>
        <v>0</v>
      </c>
      <c r="D23" s="84">
        <f>[3]May12!$U$1</f>
        <v>0</v>
      </c>
      <c r="E23" s="84">
        <f>[3]Jun12!$U$1</f>
        <v>0</v>
      </c>
      <c r="F23" s="84">
        <f>[3]Jul12!$U$1</f>
        <v>0</v>
      </c>
      <c r="G23" s="84">
        <f>[3]Aug12!$U$1</f>
        <v>0</v>
      </c>
      <c r="H23" s="84">
        <f>[3]Sep12!$U$1</f>
        <v>0</v>
      </c>
      <c r="I23" s="84">
        <f>[3]Oct12!$U$1</f>
        <v>0</v>
      </c>
      <c r="J23" s="84">
        <f>[3]Nov12!$U$1</f>
        <v>0</v>
      </c>
      <c r="K23" s="84">
        <f>[3]Dec12!$U$1</f>
        <v>0</v>
      </c>
      <c r="L23" s="84">
        <f>[3]Jan13!$U$1</f>
        <v>0</v>
      </c>
      <c r="M23" s="84">
        <f>[3]Feb13!$U$1</f>
        <v>0</v>
      </c>
      <c r="N23" s="84">
        <f>[3]Mar13!$U$1</f>
        <v>0</v>
      </c>
      <c r="O23" s="26"/>
    </row>
    <row r="24" spans="1:15" x14ac:dyDescent="0.25">
      <c r="A24" s="95" t="s">
        <v>71</v>
      </c>
      <c r="B24" s="89">
        <f t="shared" si="3"/>
        <v>0</v>
      </c>
      <c r="C24" s="84">
        <f>[3]Apr12!$V$1</f>
        <v>0</v>
      </c>
      <c r="D24" s="84">
        <f>[3]May12!$V$1</f>
        <v>0</v>
      </c>
      <c r="E24" s="84">
        <f>[3]Jun12!$V$1</f>
        <v>0</v>
      </c>
      <c r="F24" s="84">
        <f>[3]Jul12!$V$1</f>
        <v>0</v>
      </c>
      <c r="G24" s="84">
        <f>[3]Aug12!$V$1</f>
        <v>0</v>
      </c>
      <c r="H24" s="84">
        <f>[3]Sep12!$V$1</f>
        <v>0</v>
      </c>
      <c r="I24" s="84">
        <f>[3]Oct12!$V$1</f>
        <v>0</v>
      </c>
      <c r="J24" s="84">
        <f>[3]Nov12!$V$1</f>
        <v>0</v>
      </c>
      <c r="K24" s="84">
        <f>[3]Dec12!$V$1</f>
        <v>0</v>
      </c>
      <c r="L24" s="84">
        <f>[3]Jan13!$V$1</f>
        <v>0</v>
      </c>
      <c r="M24" s="84">
        <f>[3]Feb13!$V$1</f>
        <v>0</v>
      </c>
      <c r="N24" s="84">
        <f>[3]Mar13!$V$1</f>
        <v>0</v>
      </c>
      <c r="O24" s="26"/>
    </row>
    <row r="25" spans="1:15" x14ac:dyDescent="0.25">
      <c r="A25" s="95" t="s">
        <v>72</v>
      </c>
      <c r="B25" s="89">
        <f t="shared" si="3"/>
        <v>0</v>
      </c>
      <c r="C25" s="84">
        <f>[3]Apr12!$W$1</f>
        <v>0</v>
      </c>
      <c r="D25" s="84">
        <f>[3]May12!$W$1</f>
        <v>0</v>
      </c>
      <c r="E25" s="84">
        <f>[3]Jun12!$W$1</f>
        <v>0</v>
      </c>
      <c r="F25" s="84">
        <f>[3]Jul12!$W$1</f>
        <v>0</v>
      </c>
      <c r="G25" s="84">
        <f>[3]Aug12!$W$1</f>
        <v>0</v>
      </c>
      <c r="H25" s="84">
        <f>[3]Sep12!$W$1</f>
        <v>0</v>
      </c>
      <c r="I25" s="84">
        <f>[3]Oct12!$W$1</f>
        <v>0</v>
      </c>
      <c r="J25" s="84">
        <f>[3]Nov12!$W$1</f>
        <v>0</v>
      </c>
      <c r="K25" s="84">
        <f>[3]Dec12!$W$1</f>
        <v>0</v>
      </c>
      <c r="L25" s="84">
        <f>[3]Jan13!$W$1</f>
        <v>0</v>
      </c>
      <c r="M25" s="84">
        <f>[3]Feb13!$W$1</f>
        <v>0</v>
      </c>
      <c r="N25" s="84">
        <f>[3]Mar13!$W$1</f>
        <v>0</v>
      </c>
      <c r="O25" s="26"/>
    </row>
    <row r="26" spans="1:15" x14ac:dyDescent="0.25">
      <c r="A26" s="95" t="s">
        <v>73</v>
      </c>
      <c r="B26" s="89">
        <f t="shared" si="3"/>
        <v>0</v>
      </c>
      <c r="C26" s="84">
        <f>[3]Apr12!$X$1</f>
        <v>0</v>
      </c>
      <c r="D26" s="84">
        <f>[3]May12!$X$1</f>
        <v>0</v>
      </c>
      <c r="E26" s="84">
        <f>[3]Jun12!$X$1</f>
        <v>0</v>
      </c>
      <c r="F26" s="84">
        <f>[3]Jul12!$X$1</f>
        <v>0</v>
      </c>
      <c r="G26" s="84">
        <f>[3]Aug12!$X$1</f>
        <v>0</v>
      </c>
      <c r="H26" s="84">
        <f>[3]Sep12!$X$1</f>
        <v>0</v>
      </c>
      <c r="I26" s="84">
        <f>[3]Oct12!$X$1</f>
        <v>0</v>
      </c>
      <c r="J26" s="84">
        <f>[3]Nov12!$X$1</f>
        <v>0</v>
      </c>
      <c r="K26" s="84">
        <f>[3]Dec12!$X$1</f>
        <v>0</v>
      </c>
      <c r="L26" s="84">
        <f>[3]Jan13!$X$1</f>
        <v>0</v>
      </c>
      <c r="M26" s="84">
        <f>[3]Feb13!$X$1</f>
        <v>0</v>
      </c>
      <c r="N26" s="84">
        <f>[3]Mar13!$X$1</f>
        <v>0</v>
      </c>
      <c r="O26" s="26"/>
    </row>
    <row r="27" spans="1:15" x14ac:dyDescent="0.25">
      <c r="A27" s="95" t="s">
        <v>63</v>
      </c>
      <c r="B27" s="89">
        <f t="shared" si="3"/>
        <v>0</v>
      </c>
      <c r="C27" s="84">
        <f>[3]Apr12!$Y$1</f>
        <v>0</v>
      </c>
      <c r="D27" s="84">
        <f>[3]May12!$Y$1</f>
        <v>0</v>
      </c>
      <c r="E27" s="84">
        <f>[3]Jun12!$Y$1</f>
        <v>0</v>
      </c>
      <c r="F27" s="84">
        <f>[3]Jul12!$Y$1</f>
        <v>0</v>
      </c>
      <c r="G27" s="84">
        <f>[3]Aug12!$Y$1</f>
        <v>0</v>
      </c>
      <c r="H27" s="84">
        <f>[3]Sep12!$Y$1</f>
        <v>0</v>
      </c>
      <c r="I27" s="84">
        <f>[3]Oct12!$Y$1</f>
        <v>0</v>
      </c>
      <c r="J27" s="84">
        <f>[3]Nov12!$Y$1</f>
        <v>0</v>
      </c>
      <c r="K27" s="84">
        <f>[3]Dec12!$Y$1</f>
        <v>0</v>
      </c>
      <c r="L27" s="84">
        <f>[3]Jan13!$Y$1</f>
        <v>0</v>
      </c>
      <c r="M27" s="84">
        <f>[3]Feb13!$Y$1</f>
        <v>0</v>
      </c>
      <c r="N27" s="84">
        <f>[3]Mar13!$Y$1</f>
        <v>0</v>
      </c>
      <c r="O27" s="26"/>
    </row>
    <row r="28" spans="1:15" x14ac:dyDescent="0.25">
      <c r="A28" s="95" t="s">
        <v>64</v>
      </c>
      <c r="B28" s="89">
        <f t="shared" si="3"/>
        <v>0</v>
      </c>
      <c r="C28" s="84">
        <f>[3]Apr12!$Z$1</f>
        <v>0</v>
      </c>
      <c r="D28" s="84">
        <f>[3]May12!$Z$1</f>
        <v>0</v>
      </c>
      <c r="E28" s="84">
        <f>[3]Jun12!$Z$1</f>
        <v>0</v>
      </c>
      <c r="F28" s="84">
        <f>[3]Jul12!$Z$1</f>
        <v>0</v>
      </c>
      <c r="G28" s="84">
        <f>[3]Aug12!$Z$1</f>
        <v>0</v>
      </c>
      <c r="H28" s="84">
        <f>[3]Sep12!$Z$1</f>
        <v>0</v>
      </c>
      <c r="I28" s="84">
        <f>[3]Oct12!$Z$1</f>
        <v>0</v>
      </c>
      <c r="J28" s="84">
        <f>[3]Nov12!$Z$1</f>
        <v>0</v>
      </c>
      <c r="K28" s="84">
        <f>[3]Dec12!$Z$1</f>
        <v>0</v>
      </c>
      <c r="L28" s="84">
        <f>[3]Jan13!$Z$1</f>
        <v>0</v>
      </c>
      <c r="M28" s="84">
        <f>[3]Feb13!$Z$1</f>
        <v>0</v>
      </c>
      <c r="N28" s="84">
        <f>[3]Mar13!$Z$1</f>
        <v>0</v>
      </c>
      <c r="O28" s="26"/>
    </row>
    <row r="29" spans="1:15" x14ac:dyDescent="0.25">
      <c r="A29" s="95" t="s">
        <v>65</v>
      </c>
      <c r="B29" s="89">
        <f t="shared" si="3"/>
        <v>0</v>
      </c>
      <c r="C29" s="84">
        <f>-[2]Apr12!$U$1</f>
        <v>0</v>
      </c>
      <c r="D29" s="84">
        <f>-[2]May12!$U$1</f>
        <v>0</v>
      </c>
      <c r="E29" s="84">
        <f>-[2]Jun12!$U$1</f>
        <v>0</v>
      </c>
      <c r="F29" s="84">
        <f>-[2]Jul12!$U$1</f>
        <v>0</v>
      </c>
      <c r="G29" s="84">
        <f>-[2]Aug12!$U$1</f>
        <v>0</v>
      </c>
      <c r="H29" s="84">
        <f>-[2]Sep12!$U$1</f>
        <v>0</v>
      </c>
      <c r="I29" s="84">
        <f>-[2]Oct12!$U$1</f>
        <v>0</v>
      </c>
      <c r="J29" s="84">
        <f>-[2]Nov12!$U$1</f>
        <v>0</v>
      </c>
      <c r="K29" s="84">
        <f>-[2]Dec12!$U$1</f>
        <v>0</v>
      </c>
      <c r="L29" s="84">
        <f>-[2]Jan13!$U$1</f>
        <v>0</v>
      </c>
      <c r="M29" s="84">
        <f>-[2]Feb13!$U$1</f>
        <v>0</v>
      </c>
      <c r="N29" s="84">
        <f>-[2]Mar13!$U$1</f>
        <v>0</v>
      </c>
      <c r="O29" s="26"/>
    </row>
    <row r="30" spans="1:15" x14ac:dyDescent="0.25">
      <c r="A30" s="95" t="s">
        <v>66</v>
      </c>
      <c r="B30" s="89">
        <f t="shared" si="3"/>
        <v>0</v>
      </c>
      <c r="C30" s="84">
        <f>[4]Apr12!$Z$1</f>
        <v>0</v>
      </c>
      <c r="D30" s="84">
        <f>[4]May12!$Z$1</f>
        <v>0</v>
      </c>
      <c r="E30" s="84">
        <f>[4]Jun12!$Z$1</f>
        <v>0</v>
      </c>
      <c r="F30" s="84">
        <f>[4]Jul12!$Z$1</f>
        <v>0</v>
      </c>
      <c r="G30" s="84">
        <f>[4]Aug12!$Z$1</f>
        <v>0</v>
      </c>
      <c r="H30" s="84">
        <f>[4]Sep12!$Z$1</f>
        <v>0</v>
      </c>
      <c r="I30" s="84">
        <f>[4]Oct12!$Z$1</f>
        <v>0</v>
      </c>
      <c r="J30" s="84">
        <f>[4]Nov12!$Z$1</f>
        <v>0</v>
      </c>
      <c r="K30" s="84">
        <f>[4]Dec12!$Z$1</f>
        <v>0</v>
      </c>
      <c r="L30" s="84">
        <f>[4]Jan13!$Z$1</f>
        <v>0</v>
      </c>
      <c r="M30" s="84">
        <f>[4]Feb13!$Z$1</f>
        <v>0</v>
      </c>
      <c r="N30" s="84">
        <f>[4]Mar13!$Z$1</f>
        <v>0</v>
      </c>
      <c r="O30" s="26"/>
    </row>
    <row r="31" spans="1:15" x14ac:dyDescent="0.25">
      <c r="A31" s="95" t="s">
        <v>74</v>
      </c>
      <c r="B31" s="89">
        <f t="shared" si="3"/>
        <v>0</v>
      </c>
      <c r="C31" s="84">
        <f>[5]Apr12!$V$1+[4]Apr12!$Y$1</f>
        <v>0</v>
      </c>
      <c r="D31" s="84">
        <f>[5]May12!$V$1+[4]May12!$Y$1</f>
        <v>0</v>
      </c>
      <c r="E31" s="84">
        <f>[5]Jun12!$V$1+[4]Jun12!$Y$1</f>
        <v>0</v>
      </c>
      <c r="F31" s="84">
        <f>[5]Jul12!$V$1+[4]Jul12!$Y$1</f>
        <v>0</v>
      </c>
      <c r="G31" s="84">
        <f>[5]Aug12!$V$1+[4]Aug12!$Y$1</f>
        <v>0</v>
      </c>
      <c r="H31" s="84">
        <f>[5]Sep12!$V$1+[4]Sep12!$Y$1</f>
        <v>0</v>
      </c>
      <c r="I31" s="84">
        <f>[5]Oct12!$V$1+[4]Oct12!$Y$1</f>
        <v>0</v>
      </c>
      <c r="J31" s="84">
        <f>[5]Nov12!$V$1+[4]Nov12!$Y$1</f>
        <v>0</v>
      </c>
      <c r="K31" s="84">
        <f>[5]Dec12!$V$1+[4]Dec12!$Y$1</f>
        <v>0</v>
      </c>
      <c r="L31" s="84">
        <f>[5]Jan13!$V$1+[4]Jan13!$Y$1</f>
        <v>0</v>
      </c>
      <c r="M31" s="84">
        <f>[5]Feb13!$V$1+[4]Feb13!$Y$1</f>
        <v>0</v>
      </c>
      <c r="N31" s="84">
        <f>[5]Mar13!$V$1+[4]Mar13!$Y$1</f>
        <v>0</v>
      </c>
      <c r="O31" s="26"/>
    </row>
    <row r="32" spans="1:15" x14ac:dyDescent="0.25">
      <c r="A32" s="95" t="s">
        <v>75</v>
      </c>
      <c r="B32" s="89">
        <f t="shared" si="3"/>
        <v>0</v>
      </c>
      <c r="C32" s="84">
        <f>[3]Apr12!$AA$1</f>
        <v>0</v>
      </c>
      <c r="D32" s="84">
        <f>[3]May12!$AA$1</f>
        <v>0</v>
      </c>
      <c r="E32" s="84">
        <f>[3]Jun12!$AA$1</f>
        <v>0</v>
      </c>
      <c r="F32" s="84">
        <f>[3]Jul12!$AA$1</f>
        <v>0</v>
      </c>
      <c r="G32" s="84">
        <f>[3]Aug12!$AA$1</f>
        <v>0</v>
      </c>
      <c r="H32" s="84">
        <f>[3]Sep12!$AA$1</f>
        <v>0</v>
      </c>
      <c r="I32" s="84">
        <f>[3]Oct12!$AA$1</f>
        <v>0</v>
      </c>
      <c r="J32" s="84">
        <f>[3]Nov12!$AA$1</f>
        <v>0</v>
      </c>
      <c r="K32" s="84">
        <f>[3]Dec12!$AA$1</f>
        <v>0</v>
      </c>
      <c r="L32" s="84">
        <f>[3]Jan13!$AA$1</f>
        <v>0</v>
      </c>
      <c r="M32" s="84">
        <f>[3]Feb13!$AA$1</f>
        <v>0</v>
      </c>
      <c r="N32" s="84">
        <f>[3]Mar13!$AA$1</f>
        <v>0</v>
      </c>
      <c r="O32" s="26"/>
    </row>
    <row r="33" spans="1:15" x14ac:dyDescent="0.25">
      <c r="A33" s="88" t="s">
        <v>81</v>
      </c>
      <c r="B33" s="89">
        <f t="shared" si="3"/>
        <v>0</v>
      </c>
      <c r="C33" s="84">
        <f>-([1]Schedule!$V$1-[1]Schedule!$W$1+[1]Schedule!$X$1)/12</f>
        <v>0</v>
      </c>
      <c r="D33" s="84">
        <f>-([1]Schedule!$V$1-[1]Schedule!$W$1+[1]Schedule!$X$1)/12</f>
        <v>0</v>
      </c>
      <c r="E33" s="84">
        <f>-([1]Schedule!$V$1-[1]Schedule!$W$1+[1]Schedule!$X$1)/12</f>
        <v>0</v>
      </c>
      <c r="F33" s="84">
        <f>-([1]Schedule!$V$1-[1]Schedule!$W$1+[1]Schedule!$X$1)/12</f>
        <v>0</v>
      </c>
      <c r="G33" s="84">
        <f>-([1]Schedule!$V$1-[1]Schedule!$W$1+[1]Schedule!$X$1)/12</f>
        <v>0</v>
      </c>
      <c r="H33" s="84">
        <f>-([1]Schedule!$V$1-[1]Schedule!$W$1+[1]Schedule!$X$1)/12</f>
        <v>0</v>
      </c>
      <c r="I33" s="84">
        <f>-([1]Schedule!$V$1-[1]Schedule!$W$1+[1]Schedule!$X$1)/12</f>
        <v>0</v>
      </c>
      <c r="J33" s="84">
        <f>-([1]Schedule!$V$1-[1]Schedule!$W$1+[1]Schedule!$X$1)/12</f>
        <v>0</v>
      </c>
      <c r="K33" s="84">
        <f>-([1]Schedule!$V$1-[1]Schedule!$W$1+[1]Schedule!$X$1)/12</f>
        <v>0</v>
      </c>
      <c r="L33" s="84">
        <f>-([1]Schedule!$V$1-[1]Schedule!$W$1+[1]Schedule!$X$1)/12</f>
        <v>0</v>
      </c>
      <c r="M33" s="84">
        <f>-([1]Schedule!$V$1-[1]Schedule!$W$1+[1]Schedule!$X$1)/12</f>
        <v>0</v>
      </c>
      <c r="N33" s="84">
        <f>-([1]Schedule!$V$1-[1]Schedule!$W$1+[1]Schedule!$X$1)/12</f>
        <v>0</v>
      </c>
      <c r="O33" s="26"/>
    </row>
    <row r="34" spans="1:15" x14ac:dyDescent="0.25">
      <c r="A34" s="88" t="s">
        <v>0</v>
      </c>
      <c r="B34" s="89">
        <f t="shared" si="3"/>
        <v>0</v>
      </c>
      <c r="C34" s="84">
        <f>([1]Schedule!$I$1)/12</f>
        <v>0</v>
      </c>
      <c r="D34" s="84">
        <f>([1]Schedule!$I$1)/12</f>
        <v>0</v>
      </c>
      <c r="E34" s="84">
        <f>([1]Schedule!$I$1)/12</f>
        <v>0</v>
      </c>
      <c r="F34" s="84">
        <f>([1]Schedule!$I$1)/12</f>
        <v>0</v>
      </c>
      <c r="G34" s="84">
        <f>([1]Schedule!$I$1)/12</f>
        <v>0</v>
      </c>
      <c r="H34" s="84">
        <f>([1]Schedule!$I$1)/12</f>
        <v>0</v>
      </c>
      <c r="I34" s="84">
        <f>([1]Schedule!$I$1)/12</f>
        <v>0</v>
      </c>
      <c r="J34" s="84">
        <f>([1]Schedule!$I$1)/12</f>
        <v>0</v>
      </c>
      <c r="K34" s="84">
        <f>([1]Schedule!$I$1)/12</f>
        <v>0</v>
      </c>
      <c r="L34" s="84">
        <f>([1]Schedule!$I$1)/12</f>
        <v>0</v>
      </c>
      <c r="M34" s="84">
        <f>([1]Schedule!$I$1)/12</f>
        <v>0</v>
      </c>
      <c r="N34" s="84">
        <f>([1]Schedule!$I$1)/12</f>
        <v>0</v>
      </c>
      <c r="O34" s="26"/>
    </row>
    <row r="35" spans="1:15" x14ac:dyDescent="0.25">
      <c r="A35" s="90" t="s">
        <v>60</v>
      </c>
      <c r="B35" s="89">
        <f>SUM(B21:B34)</f>
        <v>0</v>
      </c>
      <c r="C35" s="89">
        <f t="shared" ref="C35:N35" si="4">SUM(C21:C34)</f>
        <v>0</v>
      </c>
      <c r="D35" s="89">
        <f t="shared" si="4"/>
        <v>0</v>
      </c>
      <c r="E35" s="89">
        <f t="shared" si="4"/>
        <v>0</v>
      </c>
      <c r="F35" s="89">
        <f t="shared" si="4"/>
        <v>0</v>
      </c>
      <c r="G35" s="89">
        <f t="shared" si="4"/>
        <v>0</v>
      </c>
      <c r="H35" s="89">
        <f t="shared" si="4"/>
        <v>0</v>
      </c>
      <c r="I35" s="89">
        <f t="shared" si="4"/>
        <v>0</v>
      </c>
      <c r="J35" s="89">
        <f t="shared" si="4"/>
        <v>0</v>
      </c>
      <c r="K35" s="89">
        <f t="shared" si="4"/>
        <v>0</v>
      </c>
      <c r="L35" s="89">
        <f t="shared" si="4"/>
        <v>0</v>
      </c>
      <c r="M35" s="89">
        <f t="shared" si="4"/>
        <v>0</v>
      </c>
      <c r="N35" s="89">
        <f t="shared" si="4"/>
        <v>0</v>
      </c>
      <c r="O35" s="26"/>
    </row>
    <row r="36" spans="1:15" ht="7.5" customHeight="1" x14ac:dyDescent="0.25">
      <c r="A36" s="9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26"/>
    </row>
    <row r="37" spans="1:15" x14ac:dyDescent="0.25">
      <c r="A37" s="90" t="s">
        <v>67</v>
      </c>
      <c r="B37" s="89">
        <f t="shared" ref="B37:N37" si="5">B19-B35</f>
        <v>0</v>
      </c>
      <c r="C37" s="89">
        <f t="shared" si="5"/>
        <v>0</v>
      </c>
      <c r="D37" s="89">
        <f t="shared" si="5"/>
        <v>0</v>
      </c>
      <c r="E37" s="89">
        <f t="shared" si="5"/>
        <v>0</v>
      </c>
      <c r="F37" s="89">
        <f t="shared" si="5"/>
        <v>0</v>
      </c>
      <c r="G37" s="89">
        <f t="shared" si="5"/>
        <v>0</v>
      </c>
      <c r="H37" s="89">
        <f t="shared" si="5"/>
        <v>0</v>
      </c>
      <c r="I37" s="89">
        <f t="shared" si="5"/>
        <v>0</v>
      </c>
      <c r="J37" s="89">
        <f t="shared" si="5"/>
        <v>0</v>
      </c>
      <c r="K37" s="89">
        <f t="shared" si="5"/>
        <v>0</v>
      </c>
      <c r="L37" s="89">
        <f t="shared" si="5"/>
        <v>0</v>
      </c>
      <c r="M37" s="89">
        <f t="shared" si="5"/>
        <v>0</v>
      </c>
      <c r="N37" s="89">
        <f t="shared" si="5"/>
        <v>0</v>
      </c>
      <c r="O37" s="26"/>
    </row>
    <row r="38" spans="1:15" x14ac:dyDescent="0.25">
      <c r="A38" s="88" t="s">
        <v>68</v>
      </c>
      <c r="B38" s="89">
        <f>SUM(C38:N38)</f>
        <v>0</v>
      </c>
      <c r="C38" s="84">
        <f>[4]Apr12!$J$1</f>
        <v>0</v>
      </c>
      <c r="D38" s="84">
        <f>[4]May12!$J$1</f>
        <v>0</v>
      </c>
      <c r="E38" s="84">
        <f>[4]Jun12!$J$1</f>
        <v>0</v>
      </c>
      <c r="F38" s="84">
        <f>[4]Jul12!$J$1</f>
        <v>0</v>
      </c>
      <c r="G38" s="84">
        <f>[4]Aug12!$J$1</f>
        <v>0</v>
      </c>
      <c r="H38" s="84">
        <f>[4]Sep12!$J$1</f>
        <v>0</v>
      </c>
      <c r="I38" s="84">
        <f>[4]Oct12!$J$1</f>
        <v>0</v>
      </c>
      <c r="J38" s="84">
        <f>[4]Nov12!$J$1</f>
        <v>0</v>
      </c>
      <c r="K38" s="84">
        <f>[4]Dec12!$J$1</f>
        <v>0</v>
      </c>
      <c r="L38" s="84">
        <f>[4]Jan13!$J$1</f>
        <v>0</v>
      </c>
      <c r="M38" s="84">
        <f>[4]Feb13!$J$1</f>
        <v>0</v>
      </c>
      <c r="N38" s="84">
        <f>[4]Mar13!$J$1</f>
        <v>0</v>
      </c>
      <c r="O38" s="26"/>
    </row>
    <row r="39" spans="1:15" x14ac:dyDescent="0.25">
      <c r="A39" s="90" t="s">
        <v>69</v>
      </c>
      <c r="B39" s="89">
        <f t="shared" ref="B39:N39" si="6">B37+B38</f>
        <v>0</v>
      </c>
      <c r="C39" s="89">
        <f t="shared" si="6"/>
        <v>0</v>
      </c>
      <c r="D39" s="89">
        <f t="shared" si="6"/>
        <v>0</v>
      </c>
      <c r="E39" s="89">
        <f t="shared" si="6"/>
        <v>0</v>
      </c>
      <c r="F39" s="89">
        <f t="shared" si="6"/>
        <v>0</v>
      </c>
      <c r="G39" s="89">
        <f t="shared" si="6"/>
        <v>0</v>
      </c>
      <c r="H39" s="89">
        <f t="shared" si="6"/>
        <v>0</v>
      </c>
      <c r="I39" s="89">
        <f t="shared" si="6"/>
        <v>0</v>
      </c>
      <c r="J39" s="89">
        <f t="shared" si="6"/>
        <v>0</v>
      </c>
      <c r="K39" s="89">
        <f t="shared" si="6"/>
        <v>0</v>
      </c>
      <c r="L39" s="89">
        <f t="shared" si="6"/>
        <v>0</v>
      </c>
      <c r="M39" s="89">
        <f t="shared" si="6"/>
        <v>0</v>
      </c>
      <c r="N39" s="89">
        <f t="shared" si="6"/>
        <v>0</v>
      </c>
      <c r="O39" s="26"/>
    </row>
    <row r="40" spans="1:15" ht="7.5" customHeight="1" thickBot="1" x14ac:dyDescent="0.3">
      <c r="A40" s="97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31"/>
    </row>
    <row r="41" spans="1:15" x14ac:dyDescent="0.25">
      <c r="A41" s="101" t="s">
        <v>83</v>
      </c>
      <c r="B41" s="9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</row>
    <row r="42" spans="1:15" x14ac:dyDescent="0.25">
      <c r="A42" s="95" t="s">
        <v>76</v>
      </c>
      <c r="B42" s="57">
        <f>SUM(C42:N42)</f>
        <v>0</v>
      </c>
      <c r="C42" s="57">
        <f>[5]Apr12!$X$1+[4]Apr12!$AB$1</f>
        <v>0</v>
      </c>
      <c r="D42" s="57">
        <f>[5]May12!$X$1+[4]May12!$AB$1</f>
        <v>0</v>
      </c>
      <c r="E42" s="57">
        <f>[5]Jun12!$X$1+[4]Jun12!$AB$1</f>
        <v>0</v>
      </c>
      <c r="F42" s="57">
        <f>[5]Jul12!$X$1+[4]Jul12!$AB$1</f>
        <v>0</v>
      </c>
      <c r="G42" s="57">
        <f>[5]Aug12!$X$1+[4]Aug12!$AB$1</f>
        <v>0</v>
      </c>
      <c r="H42" s="57">
        <f>[5]Sep12!$X$1+[4]Sep12!$AB$1</f>
        <v>0</v>
      </c>
      <c r="I42" s="57">
        <f>[5]Oct12!$X$1+[4]Oct12!$AB$1</f>
        <v>0</v>
      </c>
      <c r="J42" s="57">
        <f>[5]Nov12!$X$1+[4]Nov12!$AB$1</f>
        <v>0</v>
      </c>
      <c r="K42" s="57">
        <f>[5]Dec12!$X$1+[4]Dec12!$AB$1</f>
        <v>0</v>
      </c>
      <c r="L42" s="57">
        <f>[5]Jan13!$X$1+[4]Jan13!$AB$1</f>
        <v>0</v>
      </c>
      <c r="M42" s="57">
        <f>[5]Feb13!$X$1+[4]Feb13!$AB$1</f>
        <v>0</v>
      </c>
      <c r="N42" s="57">
        <f>[5]Mar13!$X$1+[4]Mar13!$AB$1</f>
        <v>0</v>
      </c>
      <c r="O42" s="26"/>
    </row>
    <row r="43" spans="1:15" x14ac:dyDescent="0.25">
      <c r="A43" s="95" t="s">
        <v>97</v>
      </c>
      <c r="B43" s="57">
        <f>SUM(C43:N43)</f>
        <v>0</v>
      </c>
      <c r="C43" s="57">
        <f>-[2]Apr12!$W$1</f>
        <v>0</v>
      </c>
      <c r="D43" s="57">
        <f>-[2]May12!$W$1</f>
        <v>0</v>
      </c>
      <c r="E43" s="57">
        <f>-[2]Jun12!$W$1</f>
        <v>0</v>
      </c>
      <c r="F43" s="57">
        <f>-[2]Jul12!$W$1</f>
        <v>0</v>
      </c>
      <c r="G43" s="57">
        <f>-[2]Aug12!$W$1</f>
        <v>0</v>
      </c>
      <c r="H43" s="57">
        <f>-[2]Sep12!$W$1</f>
        <v>0</v>
      </c>
      <c r="I43" s="57">
        <f>-[2]Oct12!$W$1</f>
        <v>0</v>
      </c>
      <c r="J43" s="57">
        <f>-[2]Nov12!$W$1</f>
        <v>0</v>
      </c>
      <c r="K43" s="57">
        <f>-[2]Dec12!$W$1</f>
        <v>0</v>
      </c>
      <c r="L43" s="57">
        <f>-[2]Jan13!$W$1</f>
        <v>0</v>
      </c>
      <c r="M43" s="57">
        <f>-[2]Feb13!$W$1</f>
        <v>0</v>
      </c>
      <c r="N43" s="57">
        <f>-[2]Mar13!$W$1</f>
        <v>0</v>
      </c>
      <c r="O43" s="26"/>
    </row>
    <row r="44" spans="1:15" ht="12.6" thickBot="1" x14ac:dyDescent="0.3">
      <c r="A44" s="95" t="s">
        <v>82</v>
      </c>
      <c r="B44" s="57">
        <f>SUM(C44:N44)</f>
        <v>0</v>
      </c>
      <c r="C44" s="57">
        <f>IF(C9&gt;0,'Profit Forecast'!C$46/12,0)</f>
        <v>0</v>
      </c>
      <c r="D44" s="57">
        <f>IF(D9&gt;0,'Profit Forecast'!C$46/12,0)</f>
        <v>0</v>
      </c>
      <c r="E44" s="57">
        <f>IF(E9&gt;0,'Profit Forecast'!C$46/12,0)</f>
        <v>0</v>
      </c>
      <c r="F44" s="57">
        <f>IF(F9&gt;0,'Profit Forecast'!C$46/12,0)</f>
        <v>0</v>
      </c>
      <c r="G44" s="57">
        <f>IF(G9&gt;0,'Profit Forecast'!C$46/12,0)</f>
        <v>0</v>
      </c>
      <c r="H44" s="57">
        <f>IF(H9&gt;0,'Profit Forecast'!C$46/12,0)</f>
        <v>0</v>
      </c>
      <c r="I44" s="57">
        <f>IF(I9&gt;0,'Profit Forecast'!C$46/12,0)</f>
        <v>0</v>
      </c>
      <c r="J44" s="57">
        <f>IF(J9&gt;0,'Profit Forecast'!C$46/12,0)</f>
        <v>0</v>
      </c>
      <c r="K44" s="57">
        <f>IF(K9&gt;0,'Profit Forecast'!C$46/12,0)</f>
        <v>0</v>
      </c>
      <c r="L44" s="57">
        <f>IF(L9&gt;0,'Profit Forecast'!C$46/12,0)</f>
        <v>0</v>
      </c>
      <c r="M44" s="57">
        <f>IF(M9&gt;0,'Profit Forecast'!C$46/12,0)</f>
        <v>0</v>
      </c>
      <c r="N44" s="57">
        <f>IF(N9&gt;0,'Profit Forecast'!C$46/12,0)</f>
        <v>0</v>
      </c>
      <c r="O44" s="26"/>
    </row>
    <row r="45" spans="1:15" ht="12.6" thickBot="1" x14ac:dyDescent="0.3">
      <c r="A45" s="156" t="s">
        <v>96</v>
      </c>
      <c r="B45" s="155">
        <f>SUM(C45:N45)</f>
        <v>0</v>
      </c>
      <c r="C45" s="154">
        <f>C39-C42-C44</f>
        <v>0</v>
      </c>
      <c r="D45" s="130">
        <f t="shared" ref="D45:N45" si="7">D39-D42-D44</f>
        <v>0</v>
      </c>
      <c r="E45" s="130">
        <f t="shared" si="7"/>
        <v>0</v>
      </c>
      <c r="F45" s="130">
        <f t="shared" si="7"/>
        <v>0</v>
      </c>
      <c r="G45" s="130">
        <f t="shared" si="7"/>
        <v>0</v>
      </c>
      <c r="H45" s="130">
        <f t="shared" si="7"/>
        <v>0</v>
      </c>
      <c r="I45" s="130">
        <f t="shared" si="7"/>
        <v>0</v>
      </c>
      <c r="J45" s="130">
        <f t="shared" si="7"/>
        <v>0</v>
      </c>
      <c r="K45" s="130">
        <f t="shared" si="7"/>
        <v>0</v>
      </c>
      <c r="L45" s="130">
        <f t="shared" si="7"/>
        <v>0</v>
      </c>
      <c r="M45" s="130">
        <f t="shared" si="7"/>
        <v>0</v>
      </c>
      <c r="N45" s="130">
        <f t="shared" si="7"/>
        <v>0</v>
      </c>
      <c r="O45" s="26"/>
    </row>
    <row r="46" spans="1:15" x14ac:dyDescent="0.25">
      <c r="A46" s="95" t="s">
        <v>77</v>
      </c>
      <c r="B46" s="57">
        <f>SUM(C46:N46)</f>
        <v>0</v>
      </c>
      <c r="C46" s="57">
        <f>[5]Apr12!$J$1+[4]Apr12!$L$1</f>
        <v>0</v>
      </c>
      <c r="D46" s="57">
        <f>[5]May12!$J$1+[4]May12!$L$1</f>
        <v>0</v>
      </c>
      <c r="E46" s="57">
        <f>[5]Jun12!$J$1+[4]Jun12!$L$1</f>
        <v>0</v>
      </c>
      <c r="F46" s="57">
        <f>[5]Jul12!$J$1+[4]Jul12!$L$1</f>
        <v>0</v>
      </c>
      <c r="G46" s="57">
        <f>[5]Aug12!$J$1+[4]Aug12!$L$1</f>
        <v>0</v>
      </c>
      <c r="H46" s="57">
        <f>[5]Sep12!$J$1+[4]Sep12!$L$1</f>
        <v>0</v>
      </c>
      <c r="I46" s="57">
        <f>[5]Oct12!$J$1+[4]Oct12!$L$1</f>
        <v>0</v>
      </c>
      <c r="J46" s="57">
        <f>[5]Nov12!$J$1+[4]Nov12!$L$1</f>
        <v>0</v>
      </c>
      <c r="K46" s="57">
        <f>[5]Dec12!$J$1+[4]Dec12!$L$1</f>
        <v>0</v>
      </c>
      <c r="L46" s="57">
        <f>[5]Jan13!$J$1+[4]Jan13!$L$1</f>
        <v>0</v>
      </c>
      <c r="M46" s="57">
        <f>[5]Feb13!$J$1+[4]Feb13!$L$1</f>
        <v>0</v>
      </c>
      <c r="N46" s="57">
        <f>[5]Mar13!$J$1+[4]Mar13!$L$1</f>
        <v>0</v>
      </c>
      <c r="O46" s="26"/>
    </row>
    <row r="47" spans="1:15" ht="6" customHeight="1" thickBot="1" x14ac:dyDescent="0.3">
      <c r="A47" s="97"/>
      <c r="B47" s="10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2012 to 5 April 2013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E6" sqref="E6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2" width="9.109375" style="1"/>
    <col min="13" max="13" width="15.109375" style="1" customWidth="1"/>
    <col min="14" max="16384" width="9.109375" style="1"/>
  </cols>
  <sheetData>
    <row r="1" spans="1:13" ht="13.8" thickBot="1" x14ac:dyDescent="0.3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3">
      <c r="A2" s="165"/>
      <c r="B2" s="166" t="s">
        <v>127</v>
      </c>
      <c r="C2" s="167" t="str">
        <f>Admin!L2</f>
        <v>2012-13</v>
      </c>
      <c r="D2" s="455" t="s">
        <v>16</v>
      </c>
      <c r="E2" s="456"/>
      <c r="F2" s="456"/>
      <c r="G2" s="133"/>
    </row>
    <row r="3" spans="1:13" ht="18.75" customHeight="1" x14ac:dyDescent="0.25">
      <c r="A3" s="165"/>
      <c r="B3" s="163"/>
      <c r="C3" s="164"/>
      <c r="D3" s="456"/>
      <c r="E3" s="456"/>
      <c r="F3" s="456"/>
      <c r="G3" s="133"/>
    </row>
    <row r="4" spans="1:13" x14ac:dyDescent="0.25">
      <c r="A4" s="104"/>
      <c r="B4" s="117"/>
      <c r="C4" s="117"/>
      <c r="D4" s="105"/>
      <c r="E4" s="107"/>
      <c r="F4" s="137"/>
      <c r="G4" s="133"/>
    </row>
    <row r="5" spans="1:13" x14ac:dyDescent="0.25">
      <c r="A5" s="104"/>
      <c r="B5" s="463" t="s">
        <v>98</v>
      </c>
      <c r="C5" s="464"/>
      <c r="D5" s="465"/>
      <c r="E5" s="344">
        <f>'SE Full'!O210</f>
        <v>0</v>
      </c>
      <c r="F5" s="137"/>
      <c r="G5" s="133"/>
      <c r="M5" s="346"/>
    </row>
    <row r="6" spans="1:13" x14ac:dyDescent="0.25">
      <c r="A6" s="104"/>
      <c r="B6" s="117" t="s">
        <v>139</v>
      </c>
      <c r="C6" s="117" t="str">
        <f>C2</f>
        <v>2012-13</v>
      </c>
      <c r="D6" s="109"/>
      <c r="E6" s="134">
        <f>IF((E5&gt;0),Admin!N$4,0)</f>
        <v>0</v>
      </c>
      <c r="F6" s="137"/>
      <c r="G6" s="133"/>
      <c r="M6" s="346"/>
    </row>
    <row r="7" spans="1:13" x14ac:dyDescent="0.25">
      <c r="A7" s="104"/>
      <c r="B7" s="466" t="s">
        <v>99</v>
      </c>
      <c r="C7" s="466"/>
      <c r="D7" s="467"/>
      <c r="E7" s="344">
        <f>IF((E5&gt;E6),(E5-E6),0)</f>
        <v>0</v>
      </c>
      <c r="F7" s="137"/>
      <c r="G7" s="133"/>
      <c r="M7" s="346"/>
    </row>
    <row r="8" spans="1:13" x14ac:dyDescent="0.25">
      <c r="A8" s="104"/>
      <c r="B8" s="117" t="s">
        <v>129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8" thickBot="1" x14ac:dyDescent="0.3">
      <c r="A9" s="104"/>
      <c r="B9" s="117" t="s">
        <v>128</v>
      </c>
      <c r="C9" s="117">
        <f>Admin!N$12</f>
        <v>34370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8" thickBot="1" x14ac:dyDescent="0.3">
      <c r="A10" s="104"/>
      <c r="B10" s="124" t="s">
        <v>101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5">
      <c r="A11" s="104"/>
      <c r="B11" s="117" t="s">
        <v>4</v>
      </c>
      <c r="C11" s="117"/>
      <c r="D11" s="110"/>
      <c r="E11" s="107">
        <f>-[2]Mar13!$X$1</f>
        <v>0</v>
      </c>
      <c r="F11" s="139"/>
      <c r="G11" s="135"/>
      <c r="M11" s="346"/>
    </row>
    <row r="12" spans="1:13" x14ac:dyDescent="0.25">
      <c r="A12" s="104"/>
      <c r="B12" s="117"/>
      <c r="C12" s="117"/>
      <c r="D12" s="110"/>
      <c r="E12" s="107"/>
      <c r="F12" s="139"/>
      <c r="G12" s="135"/>
      <c r="M12" s="346"/>
    </row>
    <row r="13" spans="1:13" ht="13.8" x14ac:dyDescent="0.3">
      <c r="A13" s="104"/>
      <c r="B13" s="180" t="s">
        <v>130</v>
      </c>
      <c r="C13" s="468">
        <f>Admin!B21</f>
        <v>41670</v>
      </c>
      <c r="D13" s="469"/>
      <c r="E13" s="107"/>
      <c r="F13" s="139"/>
      <c r="G13" s="135"/>
      <c r="M13" s="346"/>
    </row>
    <row r="14" spans="1:13" ht="13.8" thickBot="1" x14ac:dyDescent="0.3">
      <c r="A14" s="104"/>
      <c r="B14" s="117"/>
      <c r="C14" s="117"/>
      <c r="D14" s="112"/>
      <c r="E14" s="113"/>
      <c r="F14" s="137"/>
      <c r="G14" s="135"/>
      <c r="M14" s="346"/>
    </row>
    <row r="15" spans="1:13" ht="13.8" thickBot="1" x14ac:dyDescent="0.3">
      <c r="A15" s="104"/>
      <c r="B15" s="470" t="s">
        <v>138</v>
      </c>
      <c r="C15" s="471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8" thickBot="1" x14ac:dyDescent="0.3">
      <c r="A16" s="104"/>
      <c r="B16" s="470" t="s">
        <v>137</v>
      </c>
      <c r="C16" s="471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8" thickBot="1" x14ac:dyDescent="0.3">
      <c r="A17" s="104"/>
      <c r="B17" s="117"/>
      <c r="C17" s="117"/>
      <c r="D17" s="112"/>
      <c r="E17" s="113"/>
      <c r="F17" s="137"/>
      <c r="G17" s="135"/>
      <c r="M17" s="346"/>
    </row>
    <row r="18" spans="1:13" ht="13.8" thickBot="1" x14ac:dyDescent="0.3">
      <c r="A18" s="104"/>
      <c r="B18" s="472" t="s">
        <v>100</v>
      </c>
      <c r="C18" s="471"/>
      <c r="D18" s="112"/>
      <c r="E18" s="345">
        <f>SUM(E10:E17)</f>
        <v>0</v>
      </c>
      <c r="F18" s="140"/>
      <c r="G18" s="134"/>
      <c r="M18" s="346"/>
    </row>
    <row r="19" spans="1:13" s="6" customFormat="1" x14ac:dyDescent="0.25">
      <c r="A19" s="104"/>
      <c r="B19" s="116"/>
      <c r="C19" s="116"/>
      <c r="D19" s="112"/>
      <c r="E19" s="113"/>
      <c r="F19" s="140"/>
      <c r="G19" s="134"/>
    </row>
    <row r="20" spans="1:13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3">
      <c r="A21" s="104"/>
      <c r="B21" s="124" t="s">
        <v>15</v>
      </c>
      <c r="C21" s="162"/>
      <c r="D21" s="457" t="s">
        <v>5</v>
      </c>
      <c r="E21" s="458"/>
      <c r="F21" s="459"/>
      <c r="G21" s="104"/>
    </row>
    <row r="22" spans="1:13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13" s="3" customFormat="1" x14ac:dyDescent="0.25">
      <c r="A23" s="118"/>
      <c r="B23" s="125"/>
      <c r="C23" s="125"/>
      <c r="D23" s="460" t="s">
        <v>13</v>
      </c>
      <c r="E23" s="462" t="s">
        <v>14</v>
      </c>
      <c r="F23" s="141"/>
      <c r="G23" s="134"/>
    </row>
    <row r="24" spans="1:13" s="3" customFormat="1" x14ac:dyDescent="0.25">
      <c r="A24" s="118"/>
      <c r="B24" s="125"/>
      <c r="C24" s="125"/>
      <c r="D24" s="461"/>
      <c r="E24" s="461"/>
      <c r="F24" s="141"/>
      <c r="G24" s="134"/>
    </row>
    <row r="25" spans="1:13" x14ac:dyDescent="0.25">
      <c r="A25" s="104"/>
      <c r="B25" s="125" t="s">
        <v>131</v>
      </c>
      <c r="C25" s="177" t="str">
        <f>Admin!B24</f>
        <v>2013-14</v>
      </c>
      <c r="D25" s="119" t="s">
        <v>3</v>
      </c>
      <c r="E25" s="111">
        <f>E18</f>
        <v>0</v>
      </c>
      <c r="F25" s="138"/>
      <c r="G25" s="134"/>
    </row>
    <row r="26" spans="1:13" x14ac:dyDescent="0.25">
      <c r="A26" s="104"/>
      <c r="B26" s="125" t="s">
        <v>12</v>
      </c>
      <c r="C26" s="125"/>
      <c r="D26" s="120">
        <f>Admin!B21</f>
        <v>41670</v>
      </c>
      <c r="E26" s="344">
        <f>E25/2</f>
        <v>0</v>
      </c>
      <c r="F26" s="138"/>
      <c r="G26" s="134"/>
    </row>
    <row r="27" spans="1:13" x14ac:dyDescent="0.25">
      <c r="A27" s="104"/>
      <c r="B27" s="125" t="s">
        <v>12</v>
      </c>
      <c r="C27" s="125"/>
      <c r="D27" s="120">
        <f>Admin!B22</f>
        <v>41851</v>
      </c>
      <c r="E27" s="344">
        <f>E25/2</f>
        <v>0</v>
      </c>
      <c r="F27" s="138"/>
      <c r="G27" s="134"/>
    </row>
    <row r="28" spans="1:13" x14ac:dyDescent="0.25">
      <c r="A28" s="104"/>
      <c r="B28" s="104"/>
      <c r="C28" s="104"/>
      <c r="D28" s="112"/>
      <c r="E28" s="107"/>
      <c r="F28" s="137"/>
      <c r="G28" s="134"/>
    </row>
    <row r="29" spans="1:13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5">
      <c r="A32" s="121"/>
      <c r="B32" s="178" t="s">
        <v>136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78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3" t="s">
        <v>28</v>
      </c>
      <c r="C3" s="474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41029</v>
      </c>
      <c r="C4" s="24">
        <f>[6]Apr12!$M$1</f>
        <v>0</v>
      </c>
      <c r="D4" s="24">
        <f>[6]Apr12!$N$1</f>
        <v>0</v>
      </c>
      <c r="E4" s="24">
        <f>[6]Apr12!$O$1</f>
        <v>0</v>
      </c>
      <c r="F4" s="24">
        <f>[6]Apr12!$P$1+[6]Apr12!$Q$1</f>
        <v>0</v>
      </c>
      <c r="G4" s="24">
        <f>C4-SUM(D4:F4)</f>
        <v>0</v>
      </c>
      <c r="H4" s="24">
        <f>[6]Apr12!$T$1</f>
        <v>0</v>
      </c>
      <c r="I4" s="24">
        <f>[6]Apr12!$G$1</f>
        <v>0</v>
      </c>
      <c r="J4" s="25"/>
      <c r="K4" s="475" t="s">
        <v>29</v>
      </c>
      <c r="L4" s="26"/>
    </row>
    <row r="5" spans="1:12" ht="12" customHeight="1" x14ac:dyDescent="0.25">
      <c r="A5" s="22"/>
      <c r="B5" s="23">
        <f>Admin!B6</f>
        <v>41060</v>
      </c>
      <c r="C5" s="24">
        <f>[6]May12!$M$1</f>
        <v>0</v>
      </c>
      <c r="D5" s="24">
        <f>[6]May12!$N$1</f>
        <v>0</v>
      </c>
      <c r="E5" s="24">
        <f>[6]May12!$O$1</f>
        <v>0</v>
      </c>
      <c r="F5" s="24">
        <f>[6]May12!$P$1+[6]May12!$Q$1</f>
        <v>0</v>
      </c>
      <c r="G5" s="24">
        <f t="shared" ref="G5:G15" si="0">C5-SUM(D5:F5)</f>
        <v>0</v>
      </c>
      <c r="H5" s="24">
        <f>[6]May12!$T$1</f>
        <v>0</v>
      </c>
      <c r="I5" s="24">
        <f>[6]May12!$G$1</f>
        <v>0</v>
      </c>
      <c r="J5" s="25"/>
      <c r="K5" s="476"/>
      <c r="L5" s="26"/>
    </row>
    <row r="6" spans="1:12" x14ac:dyDescent="0.25">
      <c r="A6" s="22"/>
      <c r="B6" s="23">
        <f>Admin!B7</f>
        <v>41090</v>
      </c>
      <c r="C6" s="24">
        <f>[6]Jun12!$M$1</f>
        <v>0</v>
      </c>
      <c r="D6" s="24">
        <f>[6]Jun12!$N$1</f>
        <v>0</v>
      </c>
      <c r="E6" s="24">
        <f>[6]Jun12!$O$1</f>
        <v>0</v>
      </c>
      <c r="F6" s="24">
        <f>[6]Jun12!$P$1+[6]Jun12!$Q$1</f>
        <v>0</v>
      </c>
      <c r="G6" s="24">
        <f t="shared" si="0"/>
        <v>0</v>
      </c>
      <c r="H6" s="24">
        <f>[6]Jun12!$T$1</f>
        <v>0</v>
      </c>
      <c r="I6" s="24">
        <f>[6]Jun12!$G$1</f>
        <v>0</v>
      </c>
      <c r="J6" s="25"/>
      <c r="K6" s="476"/>
      <c r="L6" s="26"/>
    </row>
    <row r="7" spans="1:12" x14ac:dyDescent="0.25">
      <c r="A7" s="22"/>
      <c r="B7" s="23">
        <f>Admin!B8</f>
        <v>41121</v>
      </c>
      <c r="C7" s="24">
        <f>[6]Jul12!$M$1</f>
        <v>0</v>
      </c>
      <c r="D7" s="24">
        <f>[6]Jul12!$N$1</f>
        <v>0</v>
      </c>
      <c r="E7" s="24">
        <f>[6]Jul12!$O$1</f>
        <v>0</v>
      </c>
      <c r="F7" s="24">
        <f>[6]Jul12!$P$1+[6]Jul12!$Q$1</f>
        <v>0</v>
      </c>
      <c r="G7" s="24">
        <f t="shared" si="0"/>
        <v>0</v>
      </c>
      <c r="H7" s="24">
        <f>[6]Jul12!$T$1</f>
        <v>0</v>
      </c>
      <c r="I7" s="24">
        <f>[6]Jul12!$G$1</f>
        <v>0</v>
      </c>
      <c r="J7" s="25"/>
      <c r="K7" s="476"/>
      <c r="L7" s="26"/>
    </row>
    <row r="8" spans="1:12" ht="12" customHeight="1" x14ac:dyDescent="0.25">
      <c r="A8" s="22"/>
      <c r="B8" s="23">
        <f>Admin!B9</f>
        <v>41152</v>
      </c>
      <c r="C8" s="24">
        <f>[6]Aug12!$M$1</f>
        <v>0</v>
      </c>
      <c r="D8" s="24">
        <f>[6]Aug12!$N$1</f>
        <v>0</v>
      </c>
      <c r="E8" s="24">
        <f>[6]Aug12!$O$1</f>
        <v>0</v>
      </c>
      <c r="F8" s="24">
        <f>[6]Aug12!$P$1+[6]Aug12!$Q$1</f>
        <v>0</v>
      </c>
      <c r="G8" s="24">
        <f t="shared" si="0"/>
        <v>0</v>
      </c>
      <c r="H8" s="24">
        <f>[6]Aug12!$T$1</f>
        <v>0</v>
      </c>
      <c r="I8" s="24">
        <f>[6]Aug12!$G$1</f>
        <v>0</v>
      </c>
      <c r="J8" s="25"/>
      <c r="K8" s="475" t="s">
        <v>30</v>
      </c>
      <c r="L8" s="26"/>
    </row>
    <row r="9" spans="1:12" ht="12" customHeight="1" x14ac:dyDescent="0.25">
      <c r="A9" s="22"/>
      <c r="B9" s="23">
        <f>Admin!B10</f>
        <v>41182</v>
      </c>
      <c r="C9" s="24">
        <f>[6]Sep12!$M$1</f>
        <v>0</v>
      </c>
      <c r="D9" s="24">
        <f>[6]Sep12!$N$1</f>
        <v>0</v>
      </c>
      <c r="E9" s="24">
        <f>[6]Sep12!$O$1</f>
        <v>0</v>
      </c>
      <c r="F9" s="24">
        <f>[6]Sep12!$P$1+[6]Sep12!$Q$1</f>
        <v>0</v>
      </c>
      <c r="G9" s="24">
        <f t="shared" si="0"/>
        <v>0</v>
      </c>
      <c r="H9" s="24">
        <f>[6]Sep12!$T$1</f>
        <v>0</v>
      </c>
      <c r="I9" s="24">
        <f>[6]Sep12!$G$1</f>
        <v>0</v>
      </c>
      <c r="J9" s="25"/>
      <c r="K9" s="476"/>
      <c r="L9" s="26"/>
    </row>
    <row r="10" spans="1:12" ht="12" customHeight="1" x14ac:dyDescent="0.25">
      <c r="A10" s="22"/>
      <c r="B10" s="23">
        <f>Admin!B11</f>
        <v>41213</v>
      </c>
      <c r="C10" s="24">
        <f>[6]Oct12!$M$1</f>
        <v>0</v>
      </c>
      <c r="D10" s="24">
        <f>[6]Oct12!$N$1</f>
        <v>0</v>
      </c>
      <c r="E10" s="24">
        <f>[6]Oct12!$O$1</f>
        <v>0</v>
      </c>
      <c r="F10" s="24">
        <f>[6]Oct12!$P$1+[6]Oct12!$Q$1</f>
        <v>0</v>
      </c>
      <c r="G10" s="24">
        <f t="shared" si="0"/>
        <v>0</v>
      </c>
      <c r="H10" s="24">
        <f>[6]Oct12!$T$1</f>
        <v>0</v>
      </c>
      <c r="I10" s="24">
        <f>[6]Oct12!$G$1</f>
        <v>0</v>
      </c>
      <c r="J10" s="25"/>
      <c r="K10" s="476"/>
      <c r="L10" s="26"/>
    </row>
    <row r="11" spans="1:12" ht="12" customHeight="1" x14ac:dyDescent="0.25">
      <c r="A11" s="22"/>
      <c r="B11" s="23">
        <f>Admin!B12</f>
        <v>41243</v>
      </c>
      <c r="C11" s="24">
        <f>[6]Nov12!$M$1</f>
        <v>0</v>
      </c>
      <c r="D11" s="24">
        <f>[6]Nov12!$N$1</f>
        <v>0</v>
      </c>
      <c r="E11" s="24">
        <f>[6]Nov12!$O$1</f>
        <v>0</v>
      </c>
      <c r="F11" s="24">
        <f>[6]Nov12!$P$1+[6]Nov12!$Q$1</f>
        <v>0</v>
      </c>
      <c r="G11" s="24">
        <f t="shared" si="0"/>
        <v>0</v>
      </c>
      <c r="H11" s="24">
        <f>[6]Nov12!$T$1</f>
        <v>0</v>
      </c>
      <c r="I11" s="24">
        <f>[6]Nov12!$G$1</f>
        <v>0</v>
      </c>
      <c r="J11" s="25"/>
      <c r="K11" s="476"/>
      <c r="L11" s="26"/>
    </row>
    <row r="12" spans="1:12" ht="12" customHeight="1" x14ac:dyDescent="0.25">
      <c r="A12" s="22"/>
      <c r="B12" s="23">
        <f>Admin!B13</f>
        <v>41274</v>
      </c>
      <c r="C12" s="24">
        <f>[6]Dec12!$M$1</f>
        <v>0</v>
      </c>
      <c r="D12" s="24">
        <f>[6]Dec12!$N$1</f>
        <v>0</v>
      </c>
      <c r="E12" s="24">
        <f>[6]Dec12!$O$1</f>
        <v>0</v>
      </c>
      <c r="F12" s="24">
        <f>[6]Dec12!$P$1+[6]Dec12!$Q$1</f>
        <v>0</v>
      </c>
      <c r="G12" s="24">
        <f t="shared" si="0"/>
        <v>0</v>
      </c>
      <c r="H12" s="24">
        <f>[6]Dec12!$T$1</f>
        <v>0</v>
      </c>
      <c r="I12" s="24">
        <f>[6]Dec12!$G$1</f>
        <v>0</v>
      </c>
      <c r="J12" s="25"/>
      <c r="K12" s="475"/>
      <c r="L12" s="26"/>
    </row>
    <row r="13" spans="1:12" x14ac:dyDescent="0.25">
      <c r="A13" s="22"/>
      <c r="B13" s="23">
        <f>Admin!B14</f>
        <v>41305</v>
      </c>
      <c r="C13" s="24">
        <f>[6]Jan13!$M$1</f>
        <v>0</v>
      </c>
      <c r="D13" s="24">
        <f>[6]Jan13!$N$1</f>
        <v>0</v>
      </c>
      <c r="E13" s="24">
        <f>[6]Jan13!$O$1</f>
        <v>0</v>
      </c>
      <c r="F13" s="24">
        <f>[6]Jan13!$P$1+[6]Jan13!$Q$1</f>
        <v>0</v>
      </c>
      <c r="G13" s="24">
        <f t="shared" si="0"/>
        <v>0</v>
      </c>
      <c r="H13" s="24">
        <f>[6]Jan13!$T$1</f>
        <v>0</v>
      </c>
      <c r="I13" s="24">
        <f>[6]Jan13!$G$1</f>
        <v>0</v>
      </c>
      <c r="J13" s="25"/>
      <c r="K13" s="476"/>
      <c r="L13" s="26"/>
    </row>
    <row r="14" spans="1:12" x14ac:dyDescent="0.25">
      <c r="A14" s="22"/>
      <c r="B14" s="23">
        <f>Admin!B15</f>
        <v>41333</v>
      </c>
      <c r="C14" s="24">
        <f>[6]Feb13!$M$1</f>
        <v>0</v>
      </c>
      <c r="D14" s="24">
        <f>[6]Feb13!$N$1</f>
        <v>0</v>
      </c>
      <c r="E14" s="24">
        <f>[6]Feb13!$O$1</f>
        <v>0</v>
      </c>
      <c r="F14" s="24">
        <f>[6]Feb13!$P$1+[6]Feb13!$Q$1</f>
        <v>0</v>
      </c>
      <c r="G14" s="24">
        <f t="shared" si="0"/>
        <v>0</v>
      </c>
      <c r="H14" s="24">
        <f>[6]Feb13!$T$1</f>
        <v>0</v>
      </c>
      <c r="I14" s="24">
        <f>[6]Feb13!$G$1</f>
        <v>0</v>
      </c>
      <c r="J14" s="25"/>
      <c r="K14" s="476"/>
      <c r="L14" s="26"/>
    </row>
    <row r="15" spans="1:12" x14ac:dyDescent="0.25">
      <c r="A15" s="22"/>
      <c r="B15" s="23">
        <f>Admin!B16</f>
        <v>41364</v>
      </c>
      <c r="C15" s="24">
        <f>[6]Mar13!$M$1</f>
        <v>0</v>
      </c>
      <c r="D15" s="24">
        <f>[6]Mar13!$N$1</f>
        <v>0</v>
      </c>
      <c r="E15" s="24">
        <f>[6]Mar13!$O$1</f>
        <v>0</v>
      </c>
      <c r="F15" s="24">
        <f>[6]Mar13!$P$1+[6]Mar13!$Q$1</f>
        <v>0</v>
      </c>
      <c r="G15" s="24">
        <f t="shared" si="0"/>
        <v>0</v>
      </c>
      <c r="H15" s="24">
        <f>[6]Mar13!$T$1</f>
        <v>0</v>
      </c>
      <c r="I15" s="24">
        <f>[6]Mar13!$G$1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84" t="s">
        <v>31</v>
      </c>
      <c r="I1" s="485"/>
      <c r="J1" s="485"/>
      <c r="K1" s="485"/>
      <c r="L1" s="486"/>
      <c r="M1" s="35"/>
      <c r="N1" s="484" t="s">
        <v>31</v>
      </c>
      <c r="O1" s="485"/>
      <c r="P1" s="485"/>
      <c r="Q1" s="485"/>
      <c r="R1" s="486"/>
      <c r="S1" s="35"/>
      <c r="T1" s="484" t="s">
        <v>31</v>
      </c>
      <c r="U1" s="485"/>
      <c r="V1" s="485"/>
      <c r="W1" s="485"/>
      <c r="X1" s="486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7" t="s">
        <v>44</v>
      </c>
      <c r="AE2" s="488"/>
      <c r="AF2" s="488"/>
      <c r="AG2" s="489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7" t="s">
        <v>408</v>
      </c>
      <c r="AE3" s="480"/>
      <c r="AF3" s="480"/>
      <c r="AG3" s="480"/>
      <c r="AH3" s="26"/>
    </row>
    <row r="4" spans="1:34" ht="13.2" x14ac:dyDescent="0.25">
      <c r="A4" s="22"/>
      <c r="B4" s="481" t="s">
        <v>45</v>
      </c>
      <c r="C4" s="482"/>
      <c r="D4" s="482"/>
      <c r="E4" s="483"/>
      <c r="F4" s="483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79"/>
      <c r="AE4" s="480"/>
      <c r="AF4" s="480"/>
      <c r="AG4" s="480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79"/>
      <c r="AE5" s="480"/>
      <c r="AF5" s="480"/>
      <c r="AG5" s="480"/>
      <c r="AH5" s="26"/>
    </row>
    <row r="6" spans="1:34" x14ac:dyDescent="0.25">
      <c r="A6" s="22"/>
      <c r="B6" s="61">
        <f>Admin!B4</f>
        <v>41005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79"/>
      <c r="AE6" s="480"/>
      <c r="AF6" s="480"/>
      <c r="AG6" s="480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79"/>
      <c r="AE7" s="480"/>
      <c r="AF7" s="480"/>
      <c r="AG7" s="480"/>
      <c r="AH7" s="26"/>
    </row>
    <row r="8" spans="1:34" x14ac:dyDescent="0.25">
      <c r="A8" s="22"/>
      <c r="B8" s="61">
        <f>Admin!B5</f>
        <v>41029</v>
      </c>
      <c r="C8" s="62"/>
      <c r="D8" s="63">
        <f>D6+F8-L8-R8-X8+Z6</f>
        <v>0</v>
      </c>
      <c r="E8" s="64"/>
      <c r="F8" s="57">
        <f>IF((H$4+N$4+T$4)=0,0,[3]Apr12!$P$1)</f>
        <v>0</v>
      </c>
      <c r="G8" s="57"/>
      <c r="H8" s="65">
        <f>H4</f>
        <v>0</v>
      </c>
      <c r="I8" s="57"/>
      <c r="J8" s="57">
        <f>[2]Apr12!$P$1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[2]Apr12!$Q$1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[2]Apr12!$R$1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79"/>
      <c r="AE8" s="480"/>
      <c r="AF8" s="480"/>
      <c r="AG8" s="480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79"/>
      <c r="AE9" s="480"/>
      <c r="AF9" s="480"/>
      <c r="AG9" s="480"/>
      <c r="AH9" s="26"/>
    </row>
    <row r="10" spans="1:34" ht="13.2" x14ac:dyDescent="0.25">
      <c r="A10" s="22"/>
      <c r="B10" s="61">
        <f>Admin!B6</f>
        <v>41060</v>
      </c>
      <c r="C10" s="62"/>
      <c r="D10" s="63">
        <f>D8+F10-L10-R10-X10+Z8</f>
        <v>0</v>
      </c>
      <c r="E10" s="64"/>
      <c r="F10" s="57">
        <f>IF((H$4+N$4+T$4)=0,0,[3]May12!$P$1)</f>
        <v>0</v>
      </c>
      <c r="G10" s="57"/>
      <c r="H10" s="65">
        <f>H8</f>
        <v>0</v>
      </c>
      <c r="I10" s="57"/>
      <c r="J10" s="57">
        <f>[2]May12!$P$1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[2]May12!$Q$1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[2]May12!$R$1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7" t="s">
        <v>46</v>
      </c>
      <c r="AE11" s="480"/>
      <c r="AF11" s="480"/>
      <c r="AG11" s="480"/>
      <c r="AH11" s="26"/>
    </row>
    <row r="12" spans="1:34" x14ac:dyDescent="0.25">
      <c r="A12" s="22"/>
      <c r="B12" s="61">
        <f>Admin!B7</f>
        <v>41090</v>
      </c>
      <c r="C12" s="62"/>
      <c r="D12" s="63">
        <f>D10+F12-L12-R12-X12+Z10</f>
        <v>0</v>
      </c>
      <c r="E12" s="64"/>
      <c r="F12" s="57">
        <f>IF((H$4+N$4+T$4)=0,0,[3]Jun12!$P$1)</f>
        <v>0</v>
      </c>
      <c r="G12" s="57"/>
      <c r="H12" s="65">
        <f>H10</f>
        <v>0</v>
      </c>
      <c r="I12" s="57"/>
      <c r="J12" s="57">
        <f>[2]Jun12!$P$1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[2]Jun12!$Q$1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[2]Jun12!$R$1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79"/>
      <c r="AE12" s="480"/>
      <c r="AF12" s="480"/>
      <c r="AG12" s="480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79"/>
      <c r="AE13" s="480"/>
      <c r="AF13" s="480"/>
      <c r="AG13" s="480"/>
      <c r="AH13" s="26"/>
    </row>
    <row r="14" spans="1:34" ht="12" customHeight="1" x14ac:dyDescent="0.25">
      <c r="A14" s="22"/>
      <c r="B14" s="61">
        <f>Admin!B8</f>
        <v>41121</v>
      </c>
      <c r="C14" s="62"/>
      <c r="D14" s="63">
        <f>D12+F14-L14-R14-X14+Z12</f>
        <v>0</v>
      </c>
      <c r="E14" s="64"/>
      <c r="F14" s="57">
        <f>IF((H$4+N$4+T$4)=0,0,[3]Jul12!$P$1)</f>
        <v>0</v>
      </c>
      <c r="G14" s="57"/>
      <c r="H14" s="65">
        <f>H12</f>
        <v>0</v>
      </c>
      <c r="I14" s="57"/>
      <c r="J14" s="57">
        <f>[2]Jul12!$P$1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[2]Jul12!$Q$1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[2]Jul12!$R$1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7" t="s">
        <v>409</v>
      </c>
      <c r="AE15" s="478"/>
      <c r="AF15" s="478"/>
      <c r="AG15" s="478"/>
      <c r="AH15" s="26"/>
    </row>
    <row r="16" spans="1:34" ht="12" customHeight="1" x14ac:dyDescent="0.25">
      <c r="A16" s="22"/>
      <c r="B16" s="61">
        <f>Admin!B9</f>
        <v>41152</v>
      </c>
      <c r="C16" s="62"/>
      <c r="D16" s="63">
        <f>D14+F16-L16-R16-X16+Z14</f>
        <v>0</v>
      </c>
      <c r="E16" s="64"/>
      <c r="F16" s="57">
        <f>IF((H$4+N$4+T$4)=0,0,[3]Aug12!$P$1)</f>
        <v>0</v>
      </c>
      <c r="G16" s="57"/>
      <c r="H16" s="65">
        <f>H14</f>
        <v>0</v>
      </c>
      <c r="I16" s="57"/>
      <c r="J16" s="57">
        <f>[2]Aug12!$P$1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[2]Aug12!$Q$1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[2]Aug12!$R$1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7"/>
      <c r="AE16" s="478"/>
      <c r="AF16" s="478"/>
      <c r="AG16" s="478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7"/>
      <c r="AE17" s="478"/>
      <c r="AF17" s="478"/>
      <c r="AG17" s="478"/>
      <c r="AH17" s="26"/>
    </row>
    <row r="18" spans="1:34" ht="12" customHeight="1" x14ac:dyDescent="0.25">
      <c r="A18" s="22"/>
      <c r="B18" s="61">
        <f>Admin!B10</f>
        <v>41182</v>
      </c>
      <c r="C18" s="62"/>
      <c r="D18" s="63">
        <f>D16+F18-L18-R18-X18+Z16</f>
        <v>0</v>
      </c>
      <c r="E18" s="64"/>
      <c r="F18" s="57">
        <f>IF((H$4+N$4+T$4)=0,0,[3]Sep12!$P$1)</f>
        <v>0</v>
      </c>
      <c r="G18" s="57"/>
      <c r="H18" s="65">
        <f>H16</f>
        <v>0</v>
      </c>
      <c r="I18" s="57"/>
      <c r="J18" s="57">
        <f>[2]Sep12!$P$1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[2]Sep12!$Q$1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[2]Sep12!$R$1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7" t="s">
        <v>47</v>
      </c>
      <c r="AE19" s="478"/>
      <c r="AF19" s="478"/>
      <c r="AG19" s="478"/>
      <c r="AH19" s="26"/>
    </row>
    <row r="20" spans="1:34" ht="12" customHeight="1" x14ac:dyDescent="0.25">
      <c r="A20" s="22"/>
      <c r="B20" s="61">
        <f>Admin!B11</f>
        <v>41213</v>
      </c>
      <c r="C20" s="62"/>
      <c r="D20" s="63">
        <f>D18+F20-L20-R20-X20+Z18</f>
        <v>0</v>
      </c>
      <c r="E20" s="64"/>
      <c r="F20" s="57">
        <f>IF((H$4+N$4+T$4)=0,0,[3]Oct12!$P$1)</f>
        <v>0</v>
      </c>
      <c r="G20" s="57"/>
      <c r="H20" s="65">
        <f>H18</f>
        <v>0</v>
      </c>
      <c r="I20" s="57"/>
      <c r="J20" s="57">
        <f>[2]Oct12!$P$1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[2]Oct12!$Q$1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[2]Oct12!$R$1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7"/>
      <c r="AE20" s="478"/>
      <c r="AF20" s="478"/>
      <c r="AG20" s="478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7"/>
      <c r="AE21" s="478"/>
      <c r="AF21" s="478"/>
      <c r="AG21" s="478"/>
      <c r="AH21" s="26"/>
    </row>
    <row r="22" spans="1:34" ht="12" customHeight="1" x14ac:dyDescent="0.25">
      <c r="A22" s="22"/>
      <c r="B22" s="61">
        <f>Admin!B12</f>
        <v>41243</v>
      </c>
      <c r="C22" s="62"/>
      <c r="D22" s="63">
        <f>D20+F22-L22-R22-X22+Z20</f>
        <v>0</v>
      </c>
      <c r="E22" s="64"/>
      <c r="F22" s="57">
        <f>IF((H$4+N$4+T$4)=0,0,[3]Nov12!$P$1)</f>
        <v>0</v>
      </c>
      <c r="G22" s="57"/>
      <c r="H22" s="65">
        <f>H20</f>
        <v>0</v>
      </c>
      <c r="I22" s="57"/>
      <c r="J22" s="57">
        <f>[2]Nov12!$P$1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[2]Nov12!$Q$1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[2]Nov12!$R$1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7" t="s">
        <v>48</v>
      </c>
      <c r="AE23" s="478"/>
      <c r="AF23" s="478"/>
      <c r="AG23" s="478"/>
      <c r="AH23" s="26"/>
    </row>
    <row r="24" spans="1:34" x14ac:dyDescent="0.25">
      <c r="A24" s="22"/>
      <c r="B24" s="61">
        <f>Admin!B13</f>
        <v>41274</v>
      </c>
      <c r="C24" s="62"/>
      <c r="D24" s="63">
        <f>D22+F24-L24-R24-X24+Z22</f>
        <v>0</v>
      </c>
      <c r="E24" s="64"/>
      <c r="F24" s="57">
        <f>IF((H$4+N$4+T$4)=0,0,[3]Dec12!$P$1)</f>
        <v>0</v>
      </c>
      <c r="G24" s="57"/>
      <c r="H24" s="65">
        <f>H22</f>
        <v>0</v>
      </c>
      <c r="I24" s="57"/>
      <c r="J24" s="57">
        <f>[2]Dec12!$P$1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[2]Dec12!$Q$1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[2]Dec12!$R$1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7"/>
      <c r="AE24" s="478"/>
      <c r="AF24" s="478"/>
      <c r="AG24" s="478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7"/>
      <c r="AE25" s="478"/>
      <c r="AF25" s="478"/>
      <c r="AG25" s="478"/>
      <c r="AH25" s="26"/>
    </row>
    <row r="26" spans="1:34" x14ac:dyDescent="0.25">
      <c r="A26" s="22"/>
      <c r="B26" s="61">
        <f>Admin!B14</f>
        <v>41305</v>
      </c>
      <c r="C26" s="62"/>
      <c r="D26" s="63">
        <f>D24+F26-L26-R26-X26+Z24</f>
        <v>0</v>
      </c>
      <c r="E26" s="64"/>
      <c r="F26" s="57">
        <f>IF((H$4+N$4+T$4)=0,0,[3]Jan13!$P$1)</f>
        <v>0</v>
      </c>
      <c r="G26" s="57"/>
      <c r="H26" s="65">
        <f>H24</f>
        <v>0</v>
      </c>
      <c r="I26" s="57"/>
      <c r="J26" s="57">
        <f>[2]Jan13!$P$1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[2]Jan13!$Q$1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[2]Jan13!$R$1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79"/>
      <c r="AE26" s="480"/>
      <c r="AF26" s="480"/>
      <c r="AG26" s="480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>
        <f>Admin!B15</f>
        <v>41333</v>
      </c>
      <c r="C28" s="62"/>
      <c r="D28" s="63">
        <f>D26+F28-L28-R28-X28+Z26</f>
        <v>0</v>
      </c>
      <c r="E28" s="64"/>
      <c r="F28" s="57">
        <f>IF((H$4+N$4+T$4)=0,0,[3]Feb13!$P$1)</f>
        <v>0</v>
      </c>
      <c r="G28" s="57"/>
      <c r="H28" s="65">
        <f>H26</f>
        <v>0</v>
      </c>
      <c r="I28" s="57"/>
      <c r="J28" s="57">
        <f>[2]Feb13!$P$1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[2]Feb13!$Q$1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[2]Feb13!$R$1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7" t="s">
        <v>49</v>
      </c>
      <c r="AE28" s="478"/>
      <c r="AF28" s="478"/>
      <c r="AG28" s="478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7"/>
      <c r="AE29" s="478"/>
      <c r="AF29" s="478"/>
      <c r="AG29" s="478"/>
      <c r="AH29" s="26"/>
    </row>
    <row r="30" spans="1:34" x14ac:dyDescent="0.25">
      <c r="A30" s="22"/>
      <c r="B30" s="61">
        <f>Admin!B17</f>
        <v>41369</v>
      </c>
      <c r="C30" s="62"/>
      <c r="D30" s="63">
        <f>D28+F30-L30-R30-X30+Z28</f>
        <v>0</v>
      </c>
      <c r="E30" s="64"/>
      <c r="F30" s="57">
        <f>IF((H$4+N$4+T$4)=0,0,[3]Mar13!$P$1)</f>
        <v>0</v>
      </c>
      <c r="G30" s="57"/>
      <c r="H30" s="65">
        <f>H28</f>
        <v>0</v>
      </c>
      <c r="I30" s="57"/>
      <c r="J30" s="57">
        <f>[2]Mar13!$P$1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[2]Mar13!$Q$1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[2]Mar13!$R$1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79"/>
      <c r="AE30" s="480"/>
      <c r="AF30" s="480"/>
      <c r="AG30" s="480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6" t="s">
        <v>143</v>
      </c>
      <c r="C2" s="182" t="s">
        <v>140</v>
      </c>
      <c r="D2" s="451">
        <f>Admin!B5</f>
        <v>41029</v>
      </c>
      <c r="E2" s="450">
        <f>Admin!B6</f>
        <v>41060</v>
      </c>
      <c r="F2" s="450">
        <f>Admin!B7</f>
        <v>41090</v>
      </c>
      <c r="G2" s="450">
        <f>Admin!B8</f>
        <v>41121</v>
      </c>
      <c r="H2" s="450">
        <f>Admin!B9</f>
        <v>41152</v>
      </c>
      <c r="I2" s="450">
        <f>Admin!B10</f>
        <v>41182</v>
      </c>
      <c r="J2" s="450">
        <f>Admin!B11</f>
        <v>41213</v>
      </c>
      <c r="K2" s="450">
        <f>Admin!B12</f>
        <v>41243</v>
      </c>
      <c r="L2" s="450">
        <f>Admin!B13</f>
        <v>41274</v>
      </c>
      <c r="M2" s="450">
        <f>Admin!B14</f>
        <v>41305</v>
      </c>
      <c r="N2" s="450">
        <f>Admin!B15</f>
        <v>41333</v>
      </c>
      <c r="O2" s="450">
        <f>Admin!B16</f>
        <v>41364</v>
      </c>
      <c r="P2" s="132"/>
    </row>
    <row r="3" spans="1:17" ht="12" customHeight="1" x14ac:dyDescent="0.25">
      <c r="A3" s="25"/>
      <c r="B3" s="497"/>
      <c r="C3" s="183">
        <f>Admin!B$17</f>
        <v>41369</v>
      </c>
      <c r="D3" s="452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132"/>
    </row>
    <row r="4" spans="1:17" ht="12.6" thickBot="1" x14ac:dyDescent="0.3">
      <c r="A4" s="25"/>
      <c r="B4" s="495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Account'!C9</f>
        <v>0</v>
      </c>
      <c r="E5" s="89">
        <f>'Profit &amp; Loss Account'!D9</f>
        <v>0</v>
      </c>
      <c r="F5" s="89">
        <f>'Profit &amp; Loss Account'!E9</f>
        <v>0</v>
      </c>
      <c r="G5" s="89">
        <f>'Profit &amp; Loss Account'!F9</f>
        <v>0</v>
      </c>
      <c r="H5" s="89">
        <f>'Profit &amp; Loss Account'!G9</f>
        <v>0</v>
      </c>
      <c r="I5" s="89">
        <f>'Profit &amp; Loss Account'!H9</f>
        <v>0</v>
      </c>
      <c r="J5" s="89">
        <f>'Profit &amp; Loss Account'!I9</f>
        <v>0</v>
      </c>
      <c r="K5" s="89">
        <f>'Profit &amp; Loss Account'!J9</f>
        <v>0</v>
      </c>
      <c r="L5" s="89">
        <f>'Profit &amp; Loss Account'!K9</f>
        <v>0</v>
      </c>
      <c r="M5" s="89">
        <f>'Profit &amp; Loss Account'!L9</f>
        <v>0</v>
      </c>
      <c r="N5" s="89">
        <f>'Profit &amp; Loss Account'!M9</f>
        <v>0</v>
      </c>
      <c r="O5" s="89">
        <f>'Profit &amp; Loss Account'!N9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84</v>
      </c>
      <c r="C7" s="89">
        <f>SUM(D7:O7)</f>
        <v>0</v>
      </c>
      <c r="D7" s="84">
        <f>'Profit &amp; Loss Account'!C11</f>
        <v>0</v>
      </c>
      <c r="E7" s="84">
        <f>'Profit &amp; Loss Account'!D11</f>
        <v>0</v>
      </c>
      <c r="F7" s="84">
        <f>'Profit &amp; Loss Account'!E11</f>
        <v>0</v>
      </c>
      <c r="G7" s="84">
        <f>'Profit &amp; Loss Account'!F11</f>
        <v>0</v>
      </c>
      <c r="H7" s="84">
        <f>'Profit &amp; Loss Account'!G11</f>
        <v>0</v>
      </c>
      <c r="I7" s="84">
        <f>'Profit &amp; Loss Account'!H11</f>
        <v>0</v>
      </c>
      <c r="J7" s="84">
        <f>'Profit &amp; Loss Account'!I11</f>
        <v>0</v>
      </c>
      <c r="K7" s="84">
        <f>'Profit &amp; Loss Account'!J11</f>
        <v>0</v>
      </c>
      <c r="L7" s="84">
        <f>'Profit &amp; Loss Account'!K11</f>
        <v>0</v>
      </c>
      <c r="M7" s="84">
        <f>'Profit &amp; Loss Account'!L11</f>
        <v>0</v>
      </c>
      <c r="N7" s="84">
        <f>'Profit &amp; Loss Account'!M11</f>
        <v>0</v>
      </c>
      <c r="O7" s="84">
        <f>'Profit &amp; Loss Account'!N11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57</v>
      </c>
      <c r="C9" s="89">
        <f>SUM(D9:O9)</f>
        <v>0</v>
      </c>
      <c r="D9" s="89">
        <f>'Profit &amp; Loss Account'!C17</f>
        <v>0</v>
      </c>
      <c r="E9" s="89">
        <f>'Profit &amp; Loss Account'!D17</f>
        <v>0</v>
      </c>
      <c r="F9" s="89">
        <f>'Profit &amp; Loss Account'!E17</f>
        <v>0</v>
      </c>
      <c r="G9" s="89">
        <f>'Profit &amp; Loss Account'!F17</f>
        <v>0</v>
      </c>
      <c r="H9" s="89">
        <f>'Profit &amp; Loss Account'!G17</f>
        <v>0</v>
      </c>
      <c r="I9" s="89">
        <f>'Profit &amp; Loss Account'!H17</f>
        <v>0</v>
      </c>
      <c r="J9" s="89">
        <f>'Profit &amp; Loss Account'!I17</f>
        <v>0</v>
      </c>
      <c r="K9" s="89">
        <f>'Profit &amp; Loss Account'!J17</f>
        <v>0</v>
      </c>
      <c r="L9" s="89">
        <f>'Profit &amp; Loss Account'!K17</f>
        <v>0</v>
      </c>
      <c r="M9" s="89">
        <f>'Profit &amp; Loss Account'!L17</f>
        <v>0</v>
      </c>
      <c r="N9" s="89">
        <f>'Profit &amp; Loss Account'!M17</f>
        <v>0</v>
      </c>
      <c r="O9" s="89">
        <f>'Profit &amp; Loss Account'!N17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85</v>
      </c>
      <c r="C13" s="89">
        <f>SUM(D13:O13)</f>
        <v>0</v>
      </c>
      <c r="D13" s="89">
        <f>'Profit &amp; Loss Account'!C35</f>
        <v>0</v>
      </c>
      <c r="E13" s="89">
        <f>'Profit &amp; Loss Account'!D35</f>
        <v>0</v>
      </c>
      <c r="F13" s="89">
        <f>'Profit &amp; Loss Account'!E35</f>
        <v>0</v>
      </c>
      <c r="G13" s="89">
        <f>'Profit &amp; Loss Account'!F35</f>
        <v>0</v>
      </c>
      <c r="H13" s="89">
        <f>'Profit &amp; Loss Account'!G35</f>
        <v>0</v>
      </c>
      <c r="I13" s="89">
        <f>'Profit &amp; Loss Account'!H35</f>
        <v>0</v>
      </c>
      <c r="J13" s="89">
        <f>'Profit &amp; Loss Account'!I35</f>
        <v>0</v>
      </c>
      <c r="K13" s="89">
        <f>'Profit &amp; Loss Account'!J35</f>
        <v>0</v>
      </c>
      <c r="L13" s="89">
        <f>'Profit &amp; Loss Account'!K35</f>
        <v>0</v>
      </c>
      <c r="M13" s="89">
        <f>'Profit &amp; Loss Account'!L35</f>
        <v>0</v>
      </c>
      <c r="N13" s="89">
        <f>'Profit &amp; Loss Account'!M35</f>
        <v>0</v>
      </c>
      <c r="O13" s="89">
        <f>'Profit &amp; Loss Account'!N35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67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68</v>
      </c>
      <c r="C16" s="89">
        <f>SUM(D16:O16)</f>
        <v>0</v>
      </c>
      <c r="D16" s="84">
        <f>'Profit &amp; Loss Account'!C38</f>
        <v>0</v>
      </c>
      <c r="E16" s="84">
        <f>'Profit &amp; Loss Account'!D38</f>
        <v>0</v>
      </c>
      <c r="F16" s="84">
        <f>'Profit &amp; Loss Account'!E38</f>
        <v>0</v>
      </c>
      <c r="G16" s="84">
        <f>'Profit &amp; Loss Account'!F38</f>
        <v>0</v>
      </c>
      <c r="H16" s="84">
        <f>'Profit &amp; Loss Account'!G38</f>
        <v>0</v>
      </c>
      <c r="I16" s="84">
        <f>'Profit &amp; Loss Account'!H38</f>
        <v>0</v>
      </c>
      <c r="J16" s="84">
        <f>'Profit &amp; Loss Account'!I38</f>
        <v>0</v>
      </c>
      <c r="K16" s="84">
        <f>'Profit &amp; Loss Account'!J38</f>
        <v>0</v>
      </c>
      <c r="L16" s="84">
        <f>'Profit &amp; Loss Account'!K38</f>
        <v>0</v>
      </c>
      <c r="M16" s="84">
        <f>'Profit &amp; Loss Account'!L38</f>
        <v>0</v>
      </c>
      <c r="N16" s="84">
        <f>'Profit &amp; Loss Account'!M38</f>
        <v>0</v>
      </c>
      <c r="O16" s="84">
        <f>'Profit &amp; Loss Account'!N38</f>
        <v>0</v>
      </c>
      <c r="P16" s="25"/>
      <c r="Q16" s="147"/>
    </row>
    <row r="17" spans="1:17" x14ac:dyDescent="0.25">
      <c r="A17" s="25"/>
      <c r="B17" s="151" t="s">
        <v>69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3" t="s">
        <v>144</v>
      </c>
      <c r="C19" s="182" t="s">
        <v>140</v>
      </c>
      <c r="D19" s="451">
        <f t="shared" ref="D19:O19" si="3">D2</f>
        <v>41029</v>
      </c>
      <c r="E19" s="451">
        <f t="shared" si="3"/>
        <v>41060</v>
      </c>
      <c r="F19" s="451">
        <f t="shared" si="3"/>
        <v>41090</v>
      </c>
      <c r="G19" s="451">
        <f t="shared" si="3"/>
        <v>41121</v>
      </c>
      <c r="H19" s="451">
        <f t="shared" si="3"/>
        <v>41152</v>
      </c>
      <c r="I19" s="451">
        <f t="shared" si="3"/>
        <v>41182</v>
      </c>
      <c r="J19" s="451">
        <f t="shared" si="3"/>
        <v>41213</v>
      </c>
      <c r="K19" s="451">
        <f t="shared" si="3"/>
        <v>41243</v>
      </c>
      <c r="L19" s="451">
        <f t="shared" si="3"/>
        <v>41274</v>
      </c>
      <c r="M19" s="451">
        <f t="shared" si="3"/>
        <v>41305</v>
      </c>
      <c r="N19" s="451">
        <f t="shared" si="3"/>
        <v>41333</v>
      </c>
      <c r="O19" s="451">
        <f t="shared" si="3"/>
        <v>41364</v>
      </c>
      <c r="P19" s="132"/>
    </row>
    <row r="20" spans="1:17" ht="12" customHeight="1" x14ac:dyDescent="0.25">
      <c r="A20" s="25"/>
      <c r="B20" s="494"/>
      <c r="C20" s="183">
        <f>Admin!B$17</f>
        <v>41369</v>
      </c>
      <c r="D20" s="490"/>
      <c r="E20" s="490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132"/>
    </row>
    <row r="21" spans="1:17" ht="12.6" thickBot="1" x14ac:dyDescent="0.3">
      <c r="A21" s="25"/>
      <c r="B21" s="495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84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57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85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67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68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69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1" t="s">
        <v>95</v>
      </c>
      <c r="C36" s="49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87</v>
      </c>
      <c r="C37" s="149">
        <f>'Profit &amp; Loss Account'!B33+'Profit &amp; Loss Account'!B34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86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88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89</v>
      </c>
      <c r="C40" s="149">
        <f>Admin!N$4</f>
        <v>8105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90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91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92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93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94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D2" sqref="D2:F2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2" width="9.109375" style="188"/>
    <col min="13" max="13" width="13.44140625" style="188" customWidth="1"/>
    <col min="14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102</v>
      </c>
      <c r="C1" s="171"/>
      <c r="D1" s="500"/>
      <c r="E1" s="500"/>
      <c r="F1" s="500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40967</v>
      </c>
      <c r="C2" s="171"/>
      <c r="D2" s="501" t="s">
        <v>103</v>
      </c>
      <c r="E2" s="501"/>
      <c r="F2" s="501"/>
      <c r="G2" s="337" t="str">
        <f>B23</f>
        <v>2012-13</v>
      </c>
      <c r="H2" s="171"/>
      <c r="I2" s="171"/>
      <c r="J2" s="498" t="s">
        <v>120</v>
      </c>
      <c r="K2" s="498"/>
      <c r="L2" s="190" t="str">
        <f>G2</f>
        <v>2012-13</v>
      </c>
      <c r="M2" s="171"/>
      <c r="N2" s="171"/>
      <c r="O2" s="171"/>
    </row>
    <row r="3" spans="1:15" ht="12" customHeight="1" thickBot="1" x14ac:dyDescent="0.3">
      <c r="A3" s="171"/>
      <c r="B3" s="189">
        <v>40999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41005</v>
      </c>
      <c r="C4" s="171"/>
      <c r="D4" s="499" t="s">
        <v>350</v>
      </c>
      <c r="E4" s="499"/>
      <c r="F4" s="499"/>
      <c r="G4" s="172">
        <v>1</v>
      </c>
      <c r="H4" s="171"/>
      <c r="I4" s="499" t="s">
        <v>121</v>
      </c>
      <c r="J4" s="499"/>
      <c r="K4" s="499"/>
      <c r="L4" s="499"/>
      <c r="M4" s="499"/>
      <c r="N4" s="169">
        <v>8105</v>
      </c>
      <c r="O4" s="170" t="s">
        <v>51</v>
      </c>
    </row>
    <row r="5" spans="1:15" ht="12" customHeight="1" x14ac:dyDescent="0.2">
      <c r="A5" s="171"/>
      <c r="B5" s="193">
        <v>41029</v>
      </c>
      <c r="C5" s="171"/>
      <c r="D5" s="499" t="s">
        <v>104</v>
      </c>
      <c r="E5" s="499"/>
      <c r="F5" s="499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41060</v>
      </c>
      <c r="C6" s="171"/>
      <c r="D6" s="171"/>
      <c r="E6" s="171"/>
      <c r="F6" s="171"/>
      <c r="G6" s="170"/>
      <c r="H6" s="171"/>
      <c r="I6" s="499" t="s">
        <v>141</v>
      </c>
      <c r="J6" s="499"/>
      <c r="K6" s="499"/>
      <c r="L6" s="499"/>
      <c r="M6" s="499"/>
      <c r="N6" s="172">
        <v>0.2</v>
      </c>
      <c r="O6" s="170" t="s">
        <v>116</v>
      </c>
    </row>
    <row r="7" spans="1:15" ht="12" customHeight="1" x14ac:dyDescent="0.2">
      <c r="A7" s="171"/>
      <c r="B7" s="193">
        <v>41090</v>
      </c>
      <c r="C7" s="171"/>
      <c r="D7" s="499" t="s">
        <v>111</v>
      </c>
      <c r="E7" s="499"/>
      <c r="F7" s="499"/>
      <c r="G7" s="170"/>
      <c r="H7" s="171"/>
      <c r="I7" s="499" t="s">
        <v>142</v>
      </c>
      <c r="J7" s="499"/>
      <c r="K7" s="499"/>
      <c r="L7" s="499"/>
      <c r="M7" s="499"/>
      <c r="N7" s="172">
        <v>0.4</v>
      </c>
      <c r="O7" s="170" t="s">
        <v>116</v>
      </c>
    </row>
    <row r="8" spans="1:15" ht="12" customHeight="1" x14ac:dyDescent="0.2">
      <c r="A8" s="171"/>
      <c r="B8" s="193">
        <v>41121</v>
      </c>
      <c r="C8" s="171"/>
      <c r="D8" s="171" t="s">
        <v>112</v>
      </c>
      <c r="E8" s="194">
        <v>12000</v>
      </c>
      <c r="F8" s="171" t="s">
        <v>113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41152</v>
      </c>
      <c r="C9" s="171"/>
      <c r="D9" s="171"/>
      <c r="E9" s="170"/>
      <c r="F9" s="171"/>
      <c r="G9" s="170"/>
      <c r="H9" s="171"/>
      <c r="I9" s="499" t="s">
        <v>122</v>
      </c>
      <c r="J9" s="502"/>
      <c r="K9" s="502"/>
      <c r="L9" s="173" t="s">
        <v>123</v>
      </c>
      <c r="M9" s="173" t="s">
        <v>124</v>
      </c>
      <c r="N9" s="174" t="s">
        <v>145</v>
      </c>
      <c r="O9" s="170"/>
    </row>
    <row r="10" spans="1:15" ht="12" customHeight="1" x14ac:dyDescent="0.2">
      <c r="A10" s="171"/>
      <c r="B10" s="193">
        <v>41182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41213</v>
      </c>
      <c r="C11" s="171"/>
      <c r="D11" s="501" t="s">
        <v>105</v>
      </c>
      <c r="E11" s="501"/>
      <c r="F11" s="501"/>
      <c r="G11" s="170" t="s">
        <v>116</v>
      </c>
      <c r="H11" s="171"/>
      <c r="I11" s="171" t="s">
        <v>125</v>
      </c>
      <c r="J11" s="171"/>
      <c r="K11" s="175">
        <v>0.2</v>
      </c>
      <c r="L11" s="170">
        <f>N11</f>
        <v>0</v>
      </c>
      <c r="M11" s="170">
        <f>N12</f>
        <v>34370</v>
      </c>
      <c r="N11" s="176">
        <v>0</v>
      </c>
      <c r="O11" s="170"/>
    </row>
    <row r="12" spans="1:15" ht="12" customHeight="1" x14ac:dyDescent="0.2">
      <c r="A12" s="171"/>
      <c r="B12" s="193">
        <v>41243</v>
      </c>
      <c r="C12" s="171"/>
      <c r="D12" s="171"/>
      <c r="E12" s="171"/>
      <c r="F12" s="171"/>
      <c r="G12" s="170"/>
      <c r="H12" s="171"/>
      <c r="I12" s="171" t="s">
        <v>126</v>
      </c>
      <c r="J12" s="171"/>
      <c r="K12" s="175">
        <v>0.4</v>
      </c>
      <c r="L12" s="170">
        <f>N12</f>
        <v>34370</v>
      </c>
      <c r="M12" s="171"/>
      <c r="N12" s="176">
        <v>34370</v>
      </c>
      <c r="O12" s="170"/>
    </row>
    <row r="13" spans="1:15" ht="12" customHeight="1" x14ac:dyDescent="0.2">
      <c r="A13" s="171"/>
      <c r="B13" s="193">
        <v>41274</v>
      </c>
      <c r="C13" s="171"/>
      <c r="D13" s="499" t="s">
        <v>106</v>
      </c>
      <c r="E13" s="499"/>
      <c r="F13" s="499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41305</v>
      </c>
      <c r="C14" s="171"/>
      <c r="D14" s="499" t="s">
        <v>107</v>
      </c>
      <c r="E14" s="499"/>
      <c r="F14" s="499"/>
      <c r="G14" s="172">
        <v>0.1</v>
      </c>
      <c r="H14" s="171"/>
      <c r="I14" s="503" t="s">
        <v>132</v>
      </c>
      <c r="J14" s="503"/>
      <c r="K14" s="503"/>
      <c r="L14" s="195" t="str">
        <f>G2</f>
        <v>2012-13</v>
      </c>
      <c r="M14" s="171"/>
      <c r="N14" s="171"/>
      <c r="O14" s="171"/>
    </row>
    <row r="15" spans="1:15" ht="12" customHeight="1" x14ac:dyDescent="0.2">
      <c r="A15" s="171"/>
      <c r="B15" s="193">
        <v>41333</v>
      </c>
      <c r="C15" s="171"/>
      <c r="D15" s="499" t="s">
        <v>108</v>
      </c>
      <c r="E15" s="499"/>
      <c r="F15" s="499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41364</v>
      </c>
      <c r="C16" s="171"/>
      <c r="D16" s="499" t="s">
        <v>109</v>
      </c>
      <c r="E16" s="499"/>
      <c r="F16" s="499"/>
      <c r="G16" s="172">
        <v>0.33</v>
      </c>
      <c r="H16" s="171"/>
      <c r="I16" s="499" t="s">
        <v>133</v>
      </c>
      <c r="J16" s="499"/>
      <c r="K16" s="499"/>
      <c r="L16" s="196">
        <v>2.65</v>
      </c>
      <c r="M16" s="171"/>
      <c r="N16" s="171"/>
      <c r="O16" s="171"/>
    </row>
    <row r="17" spans="1:15" ht="12" customHeight="1" thickBot="1" x14ac:dyDescent="0.25">
      <c r="A17" s="171"/>
      <c r="B17" s="203">
        <v>41369</v>
      </c>
      <c r="C17" s="171"/>
      <c r="D17" s="499" t="s">
        <v>110</v>
      </c>
      <c r="E17" s="499"/>
      <c r="F17" s="499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41394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41425</v>
      </c>
      <c r="C19" s="171"/>
      <c r="D19" s="501" t="s">
        <v>114</v>
      </c>
      <c r="E19" s="501"/>
      <c r="F19" s="170" t="s">
        <v>119</v>
      </c>
      <c r="G19" s="170" t="s">
        <v>115</v>
      </c>
      <c r="H19" s="171"/>
      <c r="I19" s="504" t="s">
        <v>134</v>
      </c>
      <c r="J19" s="504"/>
      <c r="K19" s="504"/>
      <c r="L19" s="171"/>
      <c r="M19" s="505" t="s">
        <v>400</v>
      </c>
      <c r="N19" s="171"/>
      <c r="O19" s="171"/>
    </row>
    <row r="20" spans="1:15" ht="12" customHeight="1" x14ac:dyDescent="0.25">
      <c r="A20" s="171"/>
      <c r="B20" s="193">
        <v>41455</v>
      </c>
      <c r="C20" s="171"/>
      <c r="D20" s="187"/>
      <c r="E20" s="187"/>
      <c r="F20" s="170"/>
      <c r="G20" s="170"/>
      <c r="H20" s="171"/>
      <c r="I20" s="504"/>
      <c r="J20" s="504"/>
      <c r="K20" s="504"/>
      <c r="L20" s="172">
        <v>0.09</v>
      </c>
      <c r="M20" s="505"/>
      <c r="N20" s="176">
        <v>7605</v>
      </c>
      <c r="O20" s="170" t="s">
        <v>51</v>
      </c>
    </row>
    <row r="21" spans="1:15" ht="12" customHeight="1" x14ac:dyDescent="0.2">
      <c r="A21" s="171"/>
      <c r="B21" s="193">
        <v>41670</v>
      </c>
      <c r="C21" s="171"/>
      <c r="D21" s="499" t="s">
        <v>117</v>
      </c>
      <c r="E21" s="499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41851</v>
      </c>
      <c r="C22" s="171"/>
      <c r="D22" s="171" t="s">
        <v>118</v>
      </c>
      <c r="E22" s="171"/>
      <c r="F22" s="194">
        <v>10001</v>
      </c>
      <c r="G22" s="196">
        <v>0.25</v>
      </c>
      <c r="H22" s="171"/>
      <c r="I22" s="504" t="s">
        <v>135</v>
      </c>
      <c r="J22" s="504"/>
      <c r="K22" s="504"/>
      <c r="L22" s="171"/>
      <c r="M22" s="505" t="s">
        <v>401</v>
      </c>
      <c r="N22" s="171"/>
      <c r="O22" s="171"/>
    </row>
    <row r="23" spans="1:15" ht="12" customHeight="1" thickBot="1" x14ac:dyDescent="0.25">
      <c r="A23" s="171"/>
      <c r="B23" s="203" t="s">
        <v>402</v>
      </c>
      <c r="C23" s="171"/>
      <c r="D23" s="171"/>
      <c r="E23" s="171"/>
      <c r="F23" s="170"/>
      <c r="G23" s="198"/>
      <c r="H23" s="171"/>
      <c r="I23" s="504"/>
      <c r="J23" s="504"/>
      <c r="K23" s="504"/>
      <c r="L23" s="172">
        <v>0.02</v>
      </c>
      <c r="M23" s="505"/>
      <c r="N23" s="176">
        <v>42475</v>
      </c>
      <c r="O23" s="170" t="s">
        <v>51</v>
      </c>
    </row>
    <row r="24" spans="1:15" ht="12" customHeight="1" thickBot="1" x14ac:dyDescent="0.3">
      <c r="A24" s="171"/>
      <c r="B24" s="203" t="s">
        <v>405</v>
      </c>
      <c r="C24" s="171"/>
      <c r="D24" s="501" t="s">
        <v>114</v>
      </c>
      <c r="E24" s="501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499" t="s">
        <v>406</v>
      </c>
      <c r="E26" s="499"/>
      <c r="F26" s="194">
        <v>73000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407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sheetProtection password="CC41" sheet="1" objects="1" scenarios="1"/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2015-07-28T20:49:44Z</dcterms:modified>
</cp:coreProperties>
</file>