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06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I4" i="12" l="1"/>
  <c r="H4" i="12"/>
  <c r="F4" i="12"/>
  <c r="E4" i="12"/>
  <c r="D4" i="12"/>
  <c r="C4" i="12"/>
  <c r="I5" i="12"/>
  <c r="H5" i="12"/>
  <c r="F5" i="12"/>
  <c r="E5" i="12"/>
  <c r="D5" i="12"/>
  <c r="C5" i="12"/>
  <c r="I6" i="12"/>
  <c r="H6" i="12"/>
  <c r="F6" i="12"/>
  <c r="E6" i="12"/>
  <c r="D6" i="12"/>
  <c r="C6" i="12"/>
  <c r="I7" i="12"/>
  <c r="H7" i="12"/>
  <c r="F7" i="12"/>
  <c r="E7" i="12"/>
  <c r="D7" i="12"/>
  <c r="C7" i="12"/>
  <c r="I8" i="12"/>
  <c r="H8" i="12"/>
  <c r="F8" i="12"/>
  <c r="E8" i="12"/>
  <c r="D8" i="12"/>
  <c r="C8" i="12"/>
  <c r="I9" i="12"/>
  <c r="H9" i="12"/>
  <c r="F9" i="12"/>
  <c r="E9" i="12"/>
  <c r="D9" i="12"/>
  <c r="C9" i="12"/>
  <c r="I10" i="12"/>
  <c r="H10" i="12"/>
  <c r="F10" i="12"/>
  <c r="E10" i="12"/>
  <c r="D10" i="12"/>
  <c r="C10" i="12"/>
  <c r="I11" i="12"/>
  <c r="H11" i="12"/>
  <c r="F11" i="12"/>
  <c r="E11" i="12"/>
  <c r="D11" i="12"/>
  <c r="C11" i="12"/>
  <c r="I12" i="12"/>
  <c r="H12" i="12"/>
  <c r="F12" i="12"/>
  <c r="E12" i="12"/>
  <c r="D12" i="12"/>
  <c r="C12" i="12"/>
  <c r="I13" i="12"/>
  <c r="H13" i="12"/>
  <c r="F13" i="12"/>
  <c r="E13" i="12"/>
  <c r="D13" i="12"/>
  <c r="C13" i="12"/>
  <c r="I14" i="12"/>
  <c r="H14" i="12"/>
  <c r="F14" i="12"/>
  <c r="E14" i="12"/>
  <c r="D14" i="12"/>
  <c r="C14" i="12"/>
  <c r="I15" i="12"/>
  <c r="H15" i="12"/>
  <c r="F15" i="12"/>
  <c r="E15" i="12"/>
  <c r="D15" i="12"/>
  <c r="C15" i="12"/>
  <c r="N41" i="6" l="1"/>
  <c r="M41" i="6"/>
  <c r="L41" i="6"/>
  <c r="K41" i="6"/>
  <c r="J41" i="6"/>
  <c r="I41" i="6"/>
  <c r="H41" i="6"/>
  <c r="G41" i="6"/>
  <c r="F41" i="6"/>
  <c r="E41" i="6"/>
  <c r="D41" i="6"/>
  <c r="C41" i="6"/>
  <c r="N40" i="6"/>
  <c r="M40" i="6"/>
  <c r="L40" i="6"/>
  <c r="K40" i="6"/>
  <c r="J40" i="6"/>
  <c r="I40" i="6"/>
  <c r="H40" i="6"/>
  <c r="G40" i="6"/>
  <c r="F40" i="6"/>
  <c r="E40" i="6"/>
  <c r="D40" i="6"/>
  <c r="C40" i="6"/>
  <c r="N39" i="6"/>
  <c r="M39" i="6"/>
  <c r="L39" i="6"/>
  <c r="K39" i="6"/>
  <c r="J39" i="6"/>
  <c r="I39" i="6"/>
  <c r="H39" i="6"/>
  <c r="G39" i="6"/>
  <c r="F39" i="6"/>
  <c r="E39" i="6"/>
  <c r="D39" i="6"/>
  <c r="C39" i="6"/>
  <c r="N38" i="6"/>
  <c r="M38" i="6"/>
  <c r="L38" i="6"/>
  <c r="K38" i="6"/>
  <c r="J38" i="6"/>
  <c r="I38" i="6"/>
  <c r="H38" i="6"/>
  <c r="G38" i="6"/>
  <c r="F38" i="6"/>
  <c r="E38" i="6"/>
  <c r="D38" i="6"/>
  <c r="C38" i="6"/>
  <c r="N37" i="6"/>
  <c r="M37" i="6"/>
  <c r="L37" i="6"/>
  <c r="K37" i="6"/>
  <c r="J37" i="6"/>
  <c r="I37" i="6"/>
  <c r="H37" i="6"/>
  <c r="G37" i="6"/>
  <c r="F37" i="6"/>
  <c r="E37" i="6"/>
  <c r="D37" i="6"/>
  <c r="C37" i="6"/>
  <c r="N12" i="6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C8" i="6"/>
  <c r="N8" i="6"/>
  <c r="M8" i="6"/>
  <c r="L8" i="6"/>
  <c r="K8" i="6"/>
  <c r="J8" i="6"/>
  <c r="I8" i="6"/>
  <c r="H8" i="6"/>
  <c r="G8" i="6"/>
  <c r="F8" i="6"/>
  <c r="E8" i="6"/>
  <c r="D8" i="6"/>
  <c r="A12" i="6"/>
  <c r="A11" i="6"/>
  <c r="A10" i="6"/>
  <c r="A9" i="6"/>
  <c r="A8" i="6"/>
  <c r="A7" i="6"/>
  <c r="A6" i="6"/>
  <c r="A5" i="6"/>
  <c r="A32" i="6"/>
  <c r="A29" i="6"/>
  <c r="A42" i="6"/>
  <c r="A41" i="6"/>
  <c r="A40" i="6"/>
  <c r="A39" i="6"/>
  <c r="A38" i="6"/>
  <c r="A37" i="6"/>
  <c r="A33" i="6"/>
  <c r="A31" i="6"/>
  <c r="A30" i="6"/>
  <c r="A28" i="6"/>
  <c r="A27" i="6"/>
  <c r="B40" i="6" l="1"/>
  <c r="B12" i="6"/>
  <c r="B10" i="6"/>
  <c r="B39" i="6"/>
  <c r="B9" i="6"/>
  <c r="B11" i="6"/>
  <c r="B41" i="6"/>
  <c r="B38" i="6"/>
  <c r="B37" i="6"/>
  <c r="B8" i="6"/>
  <c r="C8" i="8" l="1"/>
  <c r="S21" i="17" l="1"/>
  <c r="S16" i="17"/>
  <c r="F8" i="13" l="1"/>
  <c r="F10" i="13"/>
  <c r="F12" i="13"/>
  <c r="F14" i="13"/>
  <c r="F16" i="13"/>
  <c r="F18" i="13"/>
  <c r="F20" i="13"/>
  <c r="F22" i="13"/>
  <c r="F24" i="13"/>
  <c r="F26" i="13"/>
  <c r="F28" i="13"/>
  <c r="F30" i="13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48" i="6"/>
  <c r="D16" i="14" s="1"/>
  <c r="D33" i="14" s="1"/>
  <c r="D48" i="6"/>
  <c r="E16" i="14" s="1"/>
  <c r="E48" i="6"/>
  <c r="F16" i="14" s="1"/>
  <c r="F33" i="14" s="1"/>
  <c r="F48" i="6"/>
  <c r="G16" i="14" s="1"/>
  <c r="G33" i="14" s="1"/>
  <c r="G48" i="6"/>
  <c r="H16" i="14" s="1"/>
  <c r="H33" i="14" s="1"/>
  <c r="H48" i="6"/>
  <c r="I16" i="14" s="1"/>
  <c r="I33" i="14" s="1"/>
  <c r="I48" i="6"/>
  <c r="J16" i="14" s="1"/>
  <c r="J33" i="14" s="1"/>
  <c r="J48" i="6"/>
  <c r="K16" i="14" s="1"/>
  <c r="K33" i="14" s="1"/>
  <c r="K48" i="6"/>
  <c r="L16" i="14" s="1"/>
  <c r="L33" i="14" s="1"/>
  <c r="L48" i="6"/>
  <c r="M48" i="6"/>
  <c r="N16" i="14" s="1"/>
  <c r="N33" i="14" s="1"/>
  <c r="N48" i="6"/>
  <c r="O16" i="14" s="1"/>
  <c r="O33" i="14" s="1"/>
  <c r="G2" i="15"/>
  <c r="G288" i="16" s="1"/>
  <c r="J280" i="16"/>
  <c r="D169" i="16"/>
  <c r="G141" i="16"/>
  <c r="H136" i="16"/>
  <c r="D94" i="18"/>
  <c r="N56" i="6"/>
  <c r="N52" i="6"/>
  <c r="M56" i="6"/>
  <c r="M52" i="6"/>
  <c r="L56" i="6"/>
  <c r="L52" i="6"/>
  <c r="K56" i="6"/>
  <c r="K52" i="6"/>
  <c r="J56" i="6"/>
  <c r="J52" i="6"/>
  <c r="I56" i="6"/>
  <c r="I52" i="6"/>
  <c r="H56" i="6"/>
  <c r="H52" i="6"/>
  <c r="G56" i="6"/>
  <c r="G52" i="6"/>
  <c r="F56" i="6"/>
  <c r="F52" i="6"/>
  <c r="E56" i="6"/>
  <c r="E52" i="6"/>
  <c r="D56" i="6"/>
  <c r="D52" i="6"/>
  <c r="C56" i="6"/>
  <c r="C52" i="6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M16" i="14"/>
  <c r="M33" i="14" s="1"/>
  <c r="C40" i="14"/>
  <c r="L12" i="15"/>
  <c r="M11" i="15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G9" i="12"/>
  <c r="Q192" i="16"/>
  <c r="G13" i="12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G8" i="12"/>
  <c r="G4" i="12"/>
  <c r="G5" i="12"/>
  <c r="G6" i="12"/>
  <c r="G11" i="12"/>
  <c r="G7" i="12"/>
  <c r="G10" i="12"/>
  <c r="G15" i="12"/>
  <c r="G14" i="12"/>
  <c r="G12" i="12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K28" i="6" l="1"/>
  <c r="H20" i="6"/>
  <c r="J21" i="6"/>
  <c r="I29" i="6"/>
  <c r="G28" i="6"/>
  <c r="L21" i="6"/>
  <c r="N28" i="6"/>
  <c r="K33" i="6"/>
  <c r="H42" i="6"/>
  <c r="I33" i="6"/>
  <c r="F33" i="6"/>
  <c r="N42" i="6"/>
  <c r="M33" i="6"/>
  <c r="K20" i="6"/>
  <c r="J20" i="6"/>
  <c r="M29" i="6"/>
  <c r="J42" i="6"/>
  <c r="I20" i="6"/>
  <c r="H33" i="6"/>
  <c r="G29" i="6"/>
  <c r="G33" i="6"/>
  <c r="I31" i="6"/>
  <c r="I26" i="6"/>
  <c r="I42" i="6"/>
  <c r="I27" i="6"/>
  <c r="H32" i="6"/>
  <c r="H27" i="6"/>
  <c r="H31" i="6"/>
  <c r="H26" i="6"/>
  <c r="G21" i="6"/>
  <c r="G31" i="6"/>
  <c r="G26" i="6"/>
  <c r="G27" i="6"/>
  <c r="F32" i="6"/>
  <c r="H21" i="6"/>
  <c r="L31" i="6"/>
  <c r="K27" i="6"/>
  <c r="J26" i="6"/>
  <c r="K32" i="6"/>
  <c r="H28" i="6"/>
  <c r="L28" i="6"/>
  <c r="L32" i="6"/>
  <c r="K31" i="6"/>
  <c r="L42" i="6"/>
  <c r="J33" i="6"/>
  <c r="F20" i="6"/>
  <c r="F21" i="6"/>
  <c r="M20" i="6"/>
  <c r="L20" i="6"/>
  <c r="L33" i="6"/>
  <c r="I28" i="6"/>
  <c r="G20" i="6"/>
  <c r="L26" i="6"/>
  <c r="K29" i="6"/>
  <c r="J32" i="6"/>
  <c r="J28" i="6"/>
  <c r="N33" i="6"/>
  <c r="M28" i="6"/>
  <c r="N21" i="6"/>
  <c r="L29" i="6"/>
  <c r="K21" i="6"/>
  <c r="K26" i="6"/>
  <c r="J31" i="6"/>
  <c r="I32" i="6"/>
  <c r="I21" i="6"/>
  <c r="H29" i="6"/>
  <c r="G42" i="6"/>
  <c r="G32" i="6"/>
  <c r="L27" i="6"/>
  <c r="J29" i="6"/>
  <c r="J27" i="6"/>
  <c r="M32" i="6"/>
  <c r="K42" i="6"/>
  <c r="N27" i="6"/>
  <c r="N31" i="6"/>
  <c r="M21" i="6"/>
  <c r="M26" i="6"/>
  <c r="N20" i="6"/>
  <c r="M42" i="6"/>
  <c r="N26" i="6"/>
  <c r="N29" i="6"/>
  <c r="N32" i="6"/>
  <c r="M27" i="6"/>
  <c r="M31" i="6"/>
  <c r="F26" i="6" l="1"/>
  <c r="F27" i="6"/>
  <c r="F31" i="6"/>
  <c r="F29" i="6"/>
  <c r="F28" i="6"/>
  <c r="F42" i="6"/>
  <c r="E33" i="6"/>
  <c r="E21" i="6"/>
  <c r="E42" i="6"/>
  <c r="E32" i="6"/>
  <c r="E26" i="6"/>
  <c r="D31" i="6"/>
  <c r="E31" i="6"/>
  <c r="D32" i="6"/>
  <c r="E27" i="6"/>
  <c r="C29" i="6"/>
  <c r="D33" i="6"/>
  <c r="D42" i="6"/>
  <c r="C21" i="6"/>
  <c r="C31" i="6"/>
  <c r="D20" i="6"/>
  <c r="E29" i="6"/>
  <c r="D27" i="6"/>
  <c r="C26" i="6"/>
  <c r="C20" i="6"/>
  <c r="D28" i="6"/>
  <c r="E28" i="6"/>
  <c r="D29" i="6"/>
  <c r="C33" i="6"/>
  <c r="C32" i="6"/>
  <c r="D21" i="6"/>
  <c r="C27" i="6"/>
  <c r="E20" i="6"/>
  <c r="C42" i="6"/>
  <c r="D26" i="6"/>
  <c r="C28" i="6"/>
  <c r="B27" i="6" l="1"/>
  <c r="D82" i="16" s="1"/>
  <c r="B31" i="6"/>
  <c r="B42" i="6"/>
  <c r="D118" i="16" s="1"/>
  <c r="B32" i="6"/>
  <c r="D94" i="16" s="1"/>
  <c r="B26" i="6"/>
  <c r="D74" i="16" s="1"/>
  <c r="B33" i="6"/>
  <c r="D110" i="16" s="1"/>
  <c r="B28" i="6"/>
  <c r="D86" i="16" s="1"/>
  <c r="B29" i="6"/>
  <c r="D90" i="16" s="1"/>
  <c r="B21" i="6"/>
  <c r="B20" i="6"/>
  <c r="D70" i="16" s="1"/>
  <c r="N53" i="6" l="1"/>
  <c r="M53" i="6"/>
  <c r="L53" i="6"/>
  <c r="K53" i="6"/>
  <c r="J53" i="6"/>
  <c r="I53" i="6"/>
  <c r="H53" i="6"/>
  <c r="G53" i="6"/>
  <c r="F53" i="6"/>
  <c r="E53" i="6"/>
  <c r="D53" i="6"/>
  <c r="C53" i="6" l="1"/>
  <c r="B53" i="6" s="1"/>
  <c r="K13" i="6"/>
  <c r="M34" i="6"/>
  <c r="L13" i="6"/>
  <c r="L34" i="6"/>
  <c r="K34" i="6"/>
  <c r="N34" i="6"/>
  <c r="N13" i="6"/>
  <c r="M13" i="6"/>
  <c r="J34" i="6"/>
  <c r="K16" i="6" l="1"/>
  <c r="L7" i="14" s="1"/>
  <c r="L24" i="14" s="1"/>
  <c r="I7" i="6"/>
  <c r="P18" i="13"/>
  <c r="R18" i="13" s="1"/>
  <c r="H34" i="6"/>
  <c r="F34" i="6"/>
  <c r="P22" i="13"/>
  <c r="R22" i="13" s="1"/>
  <c r="J16" i="6"/>
  <c r="K7" i="14" s="1"/>
  <c r="K24" i="14" s="1"/>
  <c r="L16" i="6"/>
  <c r="M7" i="14" s="1"/>
  <c r="M24" i="14" s="1"/>
  <c r="I13" i="6"/>
  <c r="E34" i="6"/>
  <c r="D13" i="6"/>
  <c r="E11" i="8"/>
  <c r="D231" i="16"/>
  <c r="O124" i="18"/>
  <c r="K6" i="6"/>
  <c r="P24" i="13"/>
  <c r="R24" i="13" s="1"/>
  <c r="J28" i="13"/>
  <c r="L28" i="13" s="1"/>
  <c r="M5" i="6"/>
  <c r="L6" i="6"/>
  <c r="P26" i="13"/>
  <c r="R26" i="13" s="1"/>
  <c r="L5" i="6"/>
  <c r="J26" i="13"/>
  <c r="L26" i="13" s="1"/>
  <c r="P30" i="13"/>
  <c r="R30" i="13" s="1"/>
  <c r="N6" i="6"/>
  <c r="J30" i="13"/>
  <c r="L30" i="13" s="1"/>
  <c r="N5" i="6"/>
  <c r="H13" i="6"/>
  <c r="I34" i="6"/>
  <c r="P28" i="13"/>
  <c r="R28" i="13" s="1"/>
  <c r="M6" i="6"/>
  <c r="F16" i="6"/>
  <c r="G7" i="14" s="1"/>
  <c r="G24" i="14" s="1"/>
  <c r="D16" i="6"/>
  <c r="E7" i="14" s="1"/>
  <c r="E24" i="14" s="1"/>
  <c r="F13" i="6"/>
  <c r="G16" i="6"/>
  <c r="H7" i="14" s="1"/>
  <c r="H24" i="14" s="1"/>
  <c r="E16" i="6"/>
  <c r="F7" i="14" s="1"/>
  <c r="F24" i="14" s="1"/>
  <c r="J13" i="6"/>
  <c r="I16" i="6"/>
  <c r="J7" i="14" s="1"/>
  <c r="J24" i="14" s="1"/>
  <c r="H16" i="6"/>
  <c r="I7" i="14" s="1"/>
  <c r="I24" i="14" s="1"/>
  <c r="G34" i="6"/>
  <c r="G13" i="6"/>
  <c r="N16" i="6"/>
  <c r="O7" i="14" s="1"/>
  <c r="O24" i="14" s="1"/>
  <c r="M16" i="6"/>
  <c r="N7" i="14" s="1"/>
  <c r="N24" i="14" s="1"/>
  <c r="C13" i="6"/>
  <c r="C16" i="6"/>
  <c r="C34" i="6"/>
  <c r="C5" i="6" l="1"/>
  <c r="J8" i="13"/>
  <c r="L8" i="13" s="1"/>
  <c r="J6" i="6"/>
  <c r="V20" i="13"/>
  <c r="X20" i="13" s="1"/>
  <c r="H6" i="6"/>
  <c r="P8" i="13"/>
  <c r="R8" i="13" s="1"/>
  <c r="C6" i="6"/>
  <c r="F5" i="6"/>
  <c r="J14" i="13"/>
  <c r="L14" i="13" s="1"/>
  <c r="V28" i="13"/>
  <c r="X28" i="13" s="1"/>
  <c r="M7" i="6"/>
  <c r="M14" i="6" s="1"/>
  <c r="G5" i="6"/>
  <c r="J16" i="13"/>
  <c r="L16" i="13" s="1"/>
  <c r="J22" i="13"/>
  <c r="L22" i="13" s="1"/>
  <c r="J5" i="6"/>
  <c r="J7" i="6"/>
  <c r="V22" i="13"/>
  <c r="X22" i="13" s="1"/>
  <c r="D34" i="6"/>
  <c r="V16" i="13"/>
  <c r="X16" i="13" s="1"/>
  <c r="G7" i="6"/>
  <c r="I6" i="6"/>
  <c r="P20" i="13"/>
  <c r="R20" i="13" s="1"/>
  <c r="J20" i="13"/>
  <c r="L20" i="13" s="1"/>
  <c r="I5" i="6"/>
  <c r="V8" i="13"/>
  <c r="X8" i="13" s="1"/>
  <c r="C7" i="6"/>
  <c r="F7" i="6"/>
  <c r="V14" i="13"/>
  <c r="X14" i="13" s="1"/>
  <c r="P16" i="13"/>
  <c r="R16" i="13" s="1"/>
  <c r="G6" i="6"/>
  <c r="E13" i="6"/>
  <c r="B13" i="6" s="1"/>
  <c r="J10" i="13"/>
  <c r="L10" i="13" s="1"/>
  <c r="D5" i="6"/>
  <c r="D7" i="14"/>
  <c r="B16" i="6"/>
  <c r="J12" i="13"/>
  <c r="L12" i="13" s="1"/>
  <c r="E5" i="6"/>
  <c r="J24" i="13"/>
  <c r="L24" i="13" s="1"/>
  <c r="K5" i="6"/>
  <c r="E6" i="6"/>
  <c r="P12" i="13"/>
  <c r="R12" i="13" s="1"/>
  <c r="F6" i="6"/>
  <c r="P14" i="13"/>
  <c r="R14" i="13" s="1"/>
  <c r="V12" i="13"/>
  <c r="X12" i="13" s="1"/>
  <c r="E7" i="6"/>
  <c r="D7" i="6"/>
  <c r="V10" i="13"/>
  <c r="X10" i="13" s="1"/>
  <c r="V26" i="13"/>
  <c r="X26" i="13" s="1"/>
  <c r="L7" i="6"/>
  <c r="L14" i="6" s="1"/>
  <c r="J18" i="13"/>
  <c r="L18" i="13" s="1"/>
  <c r="H5" i="6"/>
  <c r="N7" i="6"/>
  <c r="N14" i="6" s="1"/>
  <c r="V30" i="13"/>
  <c r="X30" i="13" s="1"/>
  <c r="D6" i="6"/>
  <c r="P10" i="13"/>
  <c r="R10" i="13" s="1"/>
  <c r="K7" i="6"/>
  <c r="V24" i="13"/>
  <c r="X24" i="13" s="1"/>
  <c r="H7" i="6"/>
  <c r="V18" i="13"/>
  <c r="X18" i="13" s="1"/>
  <c r="I14" i="6" l="1"/>
  <c r="I54" i="6" s="1"/>
  <c r="B34" i="6"/>
  <c r="D106" i="16" s="1"/>
  <c r="J14" i="6"/>
  <c r="K5" i="14" s="1"/>
  <c r="K21" i="14" s="1"/>
  <c r="K14" i="6"/>
  <c r="L5" i="14" s="1"/>
  <c r="L21" i="14" s="1"/>
  <c r="L54" i="6"/>
  <c r="M5" i="14"/>
  <c r="M21" i="14" s="1"/>
  <c r="N54" i="6"/>
  <c r="O5" i="14"/>
  <c r="O21" i="14" s="1"/>
  <c r="E14" i="6"/>
  <c r="O204" i="16"/>
  <c r="O99" i="18"/>
  <c r="B7" i="6"/>
  <c r="N5" i="14"/>
  <c r="N21" i="14" s="1"/>
  <c r="M54" i="6"/>
  <c r="J54" i="6"/>
  <c r="D24" i="14"/>
  <c r="C24" i="14" s="1"/>
  <c r="C7" i="14"/>
  <c r="H14" i="6"/>
  <c r="D14" i="6"/>
  <c r="B5" i="6"/>
  <c r="F14" i="6"/>
  <c r="G14" i="6"/>
  <c r="B6" i="6"/>
  <c r="C14" i="6"/>
  <c r="AB8" i="13"/>
  <c r="D8" i="13"/>
  <c r="J5" i="14" l="1"/>
  <c r="J21" i="14" s="1"/>
  <c r="K54" i="6"/>
  <c r="Z8" i="13"/>
  <c r="D10" i="13" s="1"/>
  <c r="AB10" i="13"/>
  <c r="D19" i="6" s="1"/>
  <c r="D22" i="6" s="1"/>
  <c r="E9" i="14" s="1"/>
  <c r="C19" i="6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D24" i="6" l="1"/>
  <c r="E11" i="14"/>
  <c r="C22" i="6"/>
  <c r="C5" i="14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E19" i="6" s="1"/>
  <c r="E22" i="6" s="1"/>
  <c r="B54" i="6"/>
  <c r="AB14" i="13" l="1"/>
  <c r="F19" i="6" s="1"/>
  <c r="F22" i="6" s="1"/>
  <c r="Z12" i="13"/>
  <c r="D14" i="13" s="1"/>
  <c r="A33" i="18"/>
  <c r="D9" i="14"/>
  <c r="C24" i="6"/>
  <c r="F9" i="14"/>
  <c r="F11" i="14" s="1"/>
  <c r="E24" i="6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O28" i="14" l="1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D11" i="14"/>
  <c r="N28" i="14"/>
  <c r="N32" i="14" s="1"/>
  <c r="N34" i="14" s="1"/>
  <c r="M28" i="14"/>
  <c r="M32" i="14" s="1"/>
  <c r="M34" i="14" s="1"/>
  <c r="C30" i="14"/>
  <c r="G9" i="14"/>
  <c r="G11" i="14" s="1"/>
  <c r="F24" i="6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G19" i="6" s="1"/>
  <c r="G22" i="6" l="1"/>
  <c r="AB18" i="13"/>
  <c r="H19" i="6" s="1"/>
  <c r="Z16" i="13"/>
  <c r="D18" i="13" s="1"/>
  <c r="C28" i="14"/>
  <c r="D32" i="14"/>
  <c r="H22" i="6" l="1"/>
  <c r="AB20" i="13"/>
  <c r="I19" i="6" s="1"/>
  <c r="I22" i="6" s="1"/>
  <c r="Z18" i="13"/>
  <c r="D20" i="13" s="1"/>
  <c r="D34" i="14"/>
  <c r="C34" i="14" s="1"/>
  <c r="C32" i="14"/>
  <c r="G24" i="6"/>
  <c r="H9" i="14"/>
  <c r="Z20" i="13" l="1"/>
  <c r="D22" i="13" s="1"/>
  <c r="AB22" i="13"/>
  <c r="J19" i="6" s="1"/>
  <c r="J22" i="6" s="1"/>
  <c r="H11" i="14"/>
  <c r="J9" i="14"/>
  <c r="J11" i="14" s="1"/>
  <c r="I24" i="6"/>
  <c r="I9" i="14"/>
  <c r="I11" i="14" s="1"/>
  <c r="H24" i="6"/>
  <c r="J24" i="6" l="1"/>
  <c r="K9" i="14"/>
  <c r="K11" i="14" s="1"/>
  <c r="Z22" i="13"/>
  <c r="D24" i="13" s="1"/>
  <c r="AB24" i="13"/>
  <c r="K19" i="6" s="1"/>
  <c r="K22" i="6" s="1"/>
  <c r="K24" i="6" l="1"/>
  <c r="L9" i="14"/>
  <c r="L11" i="14" s="1"/>
  <c r="AB26" i="13"/>
  <c r="L19" i="6" s="1"/>
  <c r="L22" i="6" s="1"/>
  <c r="Z24" i="13"/>
  <c r="D26" i="13" s="1"/>
  <c r="M9" i="14" l="1"/>
  <c r="M11" i="14" s="1"/>
  <c r="L24" i="6"/>
  <c r="Z26" i="13"/>
  <c r="D28" i="13" s="1"/>
  <c r="AB28" i="13"/>
  <c r="M19" i="6" s="1"/>
  <c r="M22" i="6" s="1"/>
  <c r="N9" i="14" l="1"/>
  <c r="N11" i="14" s="1"/>
  <c r="M24" i="6"/>
  <c r="Z28" i="13"/>
  <c r="D30" i="13" s="1"/>
  <c r="AB30" i="13"/>
  <c r="N19" i="6" s="1"/>
  <c r="Z30" i="13" l="1"/>
  <c r="N22" i="6"/>
  <c r="B19" i="6"/>
  <c r="O9" i="14" l="1"/>
  <c r="N24" i="6"/>
  <c r="D66" i="16"/>
  <c r="B22" i="6"/>
  <c r="O11" i="14" l="1"/>
  <c r="C9" i="14"/>
  <c r="B24" i="6"/>
  <c r="C11" i="14" l="1"/>
  <c r="D152" i="16" l="1"/>
  <c r="D144" i="16" l="1"/>
  <c r="O80" i="18"/>
  <c r="D85" i="18"/>
  <c r="D139" i="16"/>
  <c r="D80" i="18"/>
  <c r="O139" i="16"/>
  <c r="O144" i="16"/>
  <c r="O160" i="16" l="1"/>
  <c r="O85" i="18"/>
  <c r="C38" i="14"/>
  <c r="C43" i="6"/>
  <c r="B43" i="6" s="1"/>
  <c r="M43" i="6"/>
  <c r="H43" i="6"/>
  <c r="F43" i="6"/>
  <c r="L43" i="6"/>
  <c r="J43" i="6"/>
  <c r="I43" i="6"/>
  <c r="G43" i="6"/>
  <c r="K43" i="6"/>
  <c r="E43" i="6"/>
  <c r="D43" i="6"/>
  <c r="N43" i="6"/>
  <c r="L44" i="6"/>
  <c r="F44" i="6"/>
  <c r="G44" i="6"/>
  <c r="I44" i="6"/>
  <c r="N44" i="6"/>
  <c r="J44" i="6"/>
  <c r="H44" i="6"/>
  <c r="D44" i="6"/>
  <c r="C44" i="6"/>
  <c r="B44" i="6" s="1"/>
  <c r="K44" i="6"/>
  <c r="E44" i="6"/>
  <c r="M44" i="6"/>
  <c r="O149" i="16"/>
  <c r="O169" i="16" s="1"/>
  <c r="C37" i="14" l="1"/>
  <c r="C39" i="14" s="1"/>
  <c r="C41" i="14" s="1"/>
  <c r="D114" i="16"/>
  <c r="O114" i="16"/>
  <c r="O122" i="16"/>
  <c r="D174" i="16" s="1"/>
  <c r="C44" i="14" l="1"/>
  <c r="C42" i="14"/>
  <c r="C43" i="14"/>
  <c r="C46" i="14" l="1"/>
  <c r="C30" i="6" l="1"/>
  <c r="D30" i="6"/>
  <c r="D45" i="6" s="1"/>
  <c r="C45" i="6" l="1"/>
  <c r="E13" i="14"/>
  <c r="E15" i="14" s="1"/>
  <c r="E17" i="14" s="1"/>
  <c r="D47" i="6"/>
  <c r="D49" i="6" s="1"/>
  <c r="D55" i="6" s="1"/>
  <c r="E30" i="6"/>
  <c r="E45" i="6" s="1"/>
  <c r="F13" i="14" l="1"/>
  <c r="F15" i="14" s="1"/>
  <c r="F17" i="14" s="1"/>
  <c r="E47" i="6"/>
  <c r="E49" i="6" s="1"/>
  <c r="E55" i="6" s="1"/>
  <c r="D13" i="14"/>
  <c r="C47" i="6"/>
  <c r="C49" i="6" s="1"/>
  <c r="C55" i="6" s="1"/>
  <c r="F30" i="6"/>
  <c r="F45" i="6" s="1"/>
  <c r="G13" i="14" l="1"/>
  <c r="G15" i="14" s="1"/>
  <c r="G17" i="14" s="1"/>
  <c r="F47" i="6"/>
  <c r="F49" i="6" s="1"/>
  <c r="F55" i="6" s="1"/>
  <c r="D15" i="14"/>
  <c r="G30" i="6"/>
  <c r="G45" i="6" s="1"/>
  <c r="H13" i="14" l="1"/>
  <c r="G47" i="6"/>
  <c r="G49" i="6" s="1"/>
  <c r="G55" i="6" s="1"/>
  <c r="D17" i="14"/>
  <c r="H30" i="6"/>
  <c r="H45" i="6" s="1"/>
  <c r="I13" i="14" l="1"/>
  <c r="I15" i="14" s="1"/>
  <c r="I17" i="14" s="1"/>
  <c r="H47" i="6"/>
  <c r="H49" i="6" s="1"/>
  <c r="H55" i="6" s="1"/>
  <c r="H15" i="14"/>
  <c r="I30" i="6"/>
  <c r="I45" i="6" s="1"/>
  <c r="H17" i="14" l="1"/>
  <c r="J13" i="14"/>
  <c r="I47" i="6"/>
  <c r="I49" i="6" s="1"/>
  <c r="I55" i="6" s="1"/>
  <c r="J30" i="6"/>
  <c r="J45" i="6" s="1"/>
  <c r="K13" i="14" l="1"/>
  <c r="K15" i="14" s="1"/>
  <c r="K17" i="14" s="1"/>
  <c r="J47" i="6"/>
  <c r="J49" i="6" s="1"/>
  <c r="J55" i="6" s="1"/>
  <c r="J15" i="14"/>
  <c r="K30" i="6"/>
  <c r="K45" i="6" s="1"/>
  <c r="J17" i="14" l="1"/>
  <c r="L13" i="14"/>
  <c r="K47" i="6"/>
  <c r="K49" i="6" s="1"/>
  <c r="K55" i="6" s="1"/>
  <c r="L30" i="6"/>
  <c r="L45" i="6" s="1"/>
  <c r="L15" i="14" l="1"/>
  <c r="M13" i="14"/>
  <c r="M15" i="14" s="1"/>
  <c r="M17" i="14" s="1"/>
  <c r="L47" i="6"/>
  <c r="L49" i="6" s="1"/>
  <c r="L55" i="6" s="1"/>
  <c r="M30" i="6"/>
  <c r="M45" i="6" s="1"/>
  <c r="N13" i="14" l="1"/>
  <c r="M47" i="6"/>
  <c r="M49" i="6" s="1"/>
  <c r="M55" i="6" s="1"/>
  <c r="L17" i="14"/>
  <c r="N30" i="6" l="1"/>
  <c r="N15" i="14"/>
  <c r="N17" i="14" l="1"/>
  <c r="N45" i="6"/>
  <c r="B30" i="6"/>
  <c r="D78" i="16" l="1"/>
  <c r="B45" i="6"/>
  <c r="O13" i="14"/>
  <c r="N47" i="6"/>
  <c r="N49" i="6" s="1"/>
  <c r="N55" i="6" s="1"/>
  <c r="B55" i="6" s="1"/>
  <c r="O15" i="14" l="1"/>
  <c r="C13" i="14"/>
  <c r="O64" i="18"/>
  <c r="D122" i="16"/>
  <c r="B47" i="6"/>
  <c r="B49" i="6" s="1"/>
  <c r="O129" i="16" l="1"/>
  <c r="D129" i="16"/>
  <c r="O174" i="16" s="1"/>
  <c r="O71" i="18"/>
  <c r="D71" i="18"/>
  <c r="D99" i="18" s="1"/>
  <c r="O17" i="14"/>
  <c r="C17" i="14" s="1"/>
  <c r="C15" i="14"/>
  <c r="O106" i="18" l="1"/>
  <c r="O94" i="18" s="1"/>
  <c r="D55" i="17" s="1"/>
  <c r="O179" i="16"/>
  <c r="D219" i="16" s="1"/>
  <c r="O224" i="16" s="1"/>
  <c r="O194" i="16"/>
  <c r="O199" i="16" s="1"/>
  <c r="O210" i="16" s="1"/>
  <c r="E5" i="8" s="1"/>
  <c r="E16" i="8" l="1"/>
  <c r="E6" i="8"/>
  <c r="E7" i="8" s="1"/>
  <c r="E15" i="8"/>
  <c r="O55" i="17"/>
  <c r="D124" i="18"/>
  <c r="D106" i="18"/>
  <c r="E9" i="8" l="1"/>
  <c r="E8" i="8"/>
  <c r="E10" i="8" s="1"/>
  <c r="E18" i="8" s="1"/>
  <c r="E25" i="8" s="1"/>
  <c r="E26" i="8" l="1"/>
  <c r="E27" i="8"/>
</calcChain>
</file>

<file path=xl/sharedStrings.xml><?xml version="1.0" encoding="utf-8"?>
<sst xmlns="http://schemas.openxmlformats.org/spreadsheetml/2006/main" count="749" uniqueCount="399">
  <si>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</si>
  <si>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</si>
  <si>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</si>
  <si>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</si>
  <si>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</si>
  <si>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</si>
  <si>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</si>
  <si>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</si>
  <si>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</si>
  <si>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</si>
  <si>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</si>
  <si>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</si>
  <si>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</si>
  <si>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</si>
  <si>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</si>
  <si>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</si>
  <si>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</si>
  <si>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</si>
  <si>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</si>
  <si>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</si>
  <si>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</si>
  <si>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</si>
  <si>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</si>
  <si>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</si>
  <si>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</si>
  <si>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</si>
  <si>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</si>
  <si>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</si>
  <si>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</si>
  <si>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</si>
  <si>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</si>
  <si>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</si>
  <si>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</si>
  <si>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</si>
  <si>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</si>
  <si>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</si>
  <si>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</si>
  <si>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</si>
  <si>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</si>
  <si>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</si>
  <si>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</si>
  <si>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</si>
  <si>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</si>
  <si>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</si>
  <si>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</si>
  <si>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</si>
  <si>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</si>
  <si>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</si>
  <si>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</si>
  <si>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</si>
  <si>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</si>
  <si>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</si>
  <si>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</si>
  <si>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</si>
  <si>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</si>
  <si>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</si>
  <si>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</si>
  <si>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</si>
  <si>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</si>
  <si>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</si>
  <si>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</si>
  <si>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</si>
  <si>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</si>
  <si>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</si>
  <si>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</si>
  <si>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</si>
  <si>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</si>
  <si>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</si>
  <si>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</si>
  <si>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</si>
  <si>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</si>
  <si>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</si>
  <si>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</si>
  <si>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</si>
  <si>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</si>
  <si>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</si>
  <si>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</si>
  <si>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</si>
  <si>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</si>
  <si>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</si>
  <si>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</si>
  <si>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</si>
  <si>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</si>
  <si>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</si>
  <si>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</si>
  <si>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</si>
  <si>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</si>
  <si>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</si>
  <si>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</si>
  <si>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</si>
  <si>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</si>
  <si>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</si>
  <si>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</si>
  <si>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</si>
  <si>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</si>
  <si>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</si>
  <si>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</si>
  <si>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</si>
  <si>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</si>
  <si>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</si>
  <si>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</si>
  <si>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</si>
  <si>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</si>
  <si>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</si>
  <si>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</si>
  <si>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</si>
  <si>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</si>
  <si>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</si>
  <si>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</si>
  <si>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</si>
  <si>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</si>
  <si>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</si>
  <si>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</si>
  <si>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</si>
  <si>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</si>
  <si>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</si>
  <si>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</si>
  <si>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</si>
  <si>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</si>
  <si>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</si>
  <si>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</si>
  <si>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</si>
  <si>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</si>
  <si>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</si>
  <si>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</si>
  <si>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</si>
  <si>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</si>
  <si>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</si>
  <si>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</si>
  <si>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</si>
  <si>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</si>
  <si>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</si>
  <si>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</si>
  <si>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</si>
  <si>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</si>
  <si>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</si>
  <si>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</si>
  <si>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</si>
  <si>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</si>
  <si>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</si>
  <si>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</si>
  <si>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</si>
  <si>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</si>
  <si>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</si>
  <si>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</si>
  <si>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</si>
  <si>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</si>
  <si>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</si>
  <si>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</si>
  <si>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</si>
  <si>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</si>
  <si>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</si>
  <si>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</si>
  <si>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</si>
  <si>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</si>
  <si>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</si>
  <si>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</si>
  <si>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</si>
  <si>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</si>
  <si>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</si>
  <si>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</si>
  <si>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</si>
  <si>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</si>
  <si>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</si>
  <si>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</si>
  <si>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</si>
  <si>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</si>
  <si>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</si>
  <si>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</si>
  <si>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</si>
  <si>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</si>
  <si>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</si>
  <si>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</si>
  <si>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</si>
  <si>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</si>
  <si>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</si>
  <si>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</si>
  <si>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</si>
  <si>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</si>
  <si>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</si>
  <si>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</si>
  <si>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</si>
  <si>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</si>
  <si>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</si>
  <si>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</si>
  <si>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</si>
  <si>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</si>
  <si>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</si>
  <si>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</si>
  <si>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</si>
  <si>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</si>
  <si>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</si>
  <si>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</si>
  <si>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</si>
  <si>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</si>
  <si>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</si>
  <si>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</si>
  <si>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</si>
  <si>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</si>
  <si>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</si>
  <si>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</si>
  <si>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</si>
  <si>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</si>
  <si>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</si>
  <si>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</si>
  <si>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</si>
  <si>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</si>
  <si>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</si>
  <si>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</si>
  <si>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</si>
  <si>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</si>
  <si>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</si>
  <si>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</si>
  <si>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</si>
  <si>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</si>
  <si>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</si>
  <si>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</si>
  <si>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</si>
  <si>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</si>
  <si>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</si>
  <si>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</si>
  <si>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</si>
  <si>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</si>
  <si>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</si>
  <si>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</si>
  <si>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</si>
  <si>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</si>
  <si>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</si>
  <si>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</si>
  <si>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</si>
  <si>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</si>
  <si>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</si>
  <si>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</si>
  <si>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</si>
  <si>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</si>
  <si>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</si>
  <si>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</si>
  <si>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</si>
  <si>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</si>
  <si>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</si>
  <si>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</si>
  <si>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</si>
  <si>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</si>
  <si>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</si>
  <si>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</si>
  <si>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</si>
  <si>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</si>
  <si>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</si>
  <si>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</si>
  <si>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</si>
  <si>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</si>
  <si>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</si>
  <si>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</si>
  <si>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</si>
  <si>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</si>
  <si>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</si>
  <si>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</si>
  <si>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</si>
  <si>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</si>
  <si>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</si>
  <si>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</si>
  <si>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</si>
  <si>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</si>
  <si>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</si>
  <si>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</si>
  <si>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</si>
  <si>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</si>
  <si>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</si>
  <si>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</si>
  <si>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</si>
  <si>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</si>
  <si>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</si>
  <si>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</si>
  <si>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</si>
  <si>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</si>
  <si>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</si>
  <si>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</si>
  <si>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</si>
  <si>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</si>
  <si>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</si>
  <si>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</si>
  <si>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</si>
  <si>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</si>
  <si>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</si>
  <si>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</si>
  <si>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</si>
  <si>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</si>
  <si>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</si>
  <si>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</si>
  <si>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</si>
  <si>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</si>
  <si>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</si>
  <si>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</si>
  <si>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</si>
  <si>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</si>
  <si>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</si>
  <si>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</si>
  <si>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</si>
  <si>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</si>
  <si>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</si>
  <si>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</si>
  <si>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</si>
  <si>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</si>
  <si>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</si>
  <si>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</si>
  <si>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</si>
  <si>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</si>
  <si>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</si>
  <si>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</si>
  <si>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</si>
  <si>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</si>
  <si>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</si>
  <si>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</si>
  <si>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</si>
  <si>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</si>
  <si>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</si>
  <si>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</si>
  <si>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</si>
  <si>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</si>
  <si>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</si>
  <si>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</si>
  <si>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</si>
  <si>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</si>
  <si>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</si>
  <si>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</si>
  <si>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</si>
  <si>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</si>
  <si>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</si>
  <si>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</si>
  <si>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</si>
  <si>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</si>
  <si>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</si>
  <si>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</si>
  <si>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</si>
  <si>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</si>
  <si>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</si>
  <si>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</si>
  <si>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</si>
  <si>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</si>
  <si>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</si>
  <si>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</si>
  <si>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</si>
  <si>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</si>
  <si>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</si>
  <si>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</si>
  <si>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</si>
  <si>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</si>
  <si>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</si>
  <si>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</si>
  <si>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</si>
  <si>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</si>
  <si>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</si>
  <si>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</si>
  <si>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</si>
  <si>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</si>
  <si>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</si>
  <si>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</si>
  <si>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</si>
  <si>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</si>
  <si>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</si>
  <si>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</si>
  <si>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</si>
  <si>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</si>
  <si>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</si>
  <si>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</si>
  <si>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</si>
  <si>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</si>
  <si>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</si>
  <si>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</si>
  <si>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</si>
  <si>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</si>
  <si>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</si>
  <si>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</si>
  <si>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</si>
  <si>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</si>
  <si>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</si>
  <si>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</si>
  <si>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</si>
  <si>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</si>
  <si>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</si>
  <si>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</si>
  <si>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</si>
  <si>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</si>
  <si>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</si>
  <si>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</si>
  <si>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</si>
  <si>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</si>
  <si>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</si>
  <si>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</si>
  <si>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</si>
  <si>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</si>
  <si>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COPY DETAILS TO HMRC FORM          Submit HMRC paper return                               by 31st October 2012                        OR PRINT &amp; FILE RETURN ONLINE                   by 31st January 2013</t>
  </si>
  <si>
    <t>COPY DETAILS TO HMRC FORM          Submit HMRC paper return                               by 31st October 2012                             OR PRINT &amp; FILE RETURN ONLINE                   by 31st January 2013</t>
  </si>
  <si>
    <t>2013-14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</si>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</sst>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6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 xml:space="preserve">Repairs &amp; Maintenance </v>
          </cell>
          <cell r="V2" t="str">
            <v>Admistration Telephone Postage</v>
          </cell>
          <cell r="X2" t="str">
            <v>Travel Hotel Subsistence Expenses</v>
          </cell>
          <cell r="Y2" t="str">
            <v>Advertising Promotion</v>
          </cell>
          <cell r="Z2" t="str">
            <v>Legal &amp; Professional</v>
          </cell>
          <cell r="AA2" t="str">
            <v>Extra Purchases 1</v>
          </cell>
          <cell r="AB2" t="str">
            <v>Extra Purchases 2</v>
          </cell>
          <cell r="AC2" t="str">
            <v>Extra Purchases 3</v>
          </cell>
          <cell r="AD2" t="str">
            <v>Extra Purchases 4</v>
          </cell>
          <cell r="AE2" t="str">
            <v>Extra Purchases 5</v>
          </cell>
          <cell r="AF2" t="str">
            <v>Other Expenses</v>
          </cell>
        </row>
        <row r="3">
          <cell r="T3" t="str">
            <v>Rent &amp; Rates, Light &amp; Heating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/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workbookViewId="0">
      <selection activeCell="C5" sqref="C5:J5"/>
    </sheetView>
  </sheetViews>
  <sheetFormatPr defaultColWidth="9.109375" defaultRowHeight="11.4" x14ac:dyDescent="0.2"/>
  <cols>
    <col min="1" max="1" width="3.6640625" style="204" customWidth="1"/>
    <col min="2" max="2" width="0.88671875" style="204" customWidth="1"/>
    <col min="3" max="3" width="3.6640625" style="204" customWidth="1"/>
    <col min="4" max="4" width="4.6640625" style="204" customWidth="1"/>
    <col min="5" max="5" width="1.6640625" style="204" customWidth="1"/>
    <col min="6" max="6" width="10.6640625" style="204" customWidth="1"/>
    <col min="7" max="7" width="1.6640625" style="204" customWidth="1"/>
    <col min="8" max="9" width="2.5546875" style="204" customWidth="1"/>
    <col min="10" max="11" width="6.6640625" style="204" customWidth="1"/>
    <col min="12" max="12" width="3.6640625" style="204" customWidth="1"/>
    <col min="13" max="13" width="0.88671875" style="204" customWidth="1"/>
    <col min="14" max="15" width="3.6640625" style="204" customWidth="1"/>
    <col min="16" max="17" width="6.6640625" style="204" customWidth="1"/>
    <col min="18" max="18" width="1.6640625" style="204" customWidth="1"/>
    <col min="19" max="20" width="2.5546875" style="204" customWidth="1"/>
    <col min="21" max="21" width="2.6640625" style="204" customWidth="1"/>
    <col min="22" max="22" width="7.6640625" style="204" customWidth="1"/>
    <col min="23" max="23" width="4.6640625" style="204" customWidth="1"/>
    <col min="24" max="16384" width="9.109375" style="204"/>
  </cols>
  <sheetData>
    <row r="1" spans="1:23" ht="15.75" customHeight="1" x14ac:dyDescent="0.2">
      <c r="A1" s="370" t="s">
        <v>135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2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136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137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62"/>
      <c r="D5" s="363"/>
      <c r="E5" s="363"/>
      <c r="F5" s="363"/>
      <c r="G5" s="363"/>
      <c r="H5" s="363"/>
      <c r="I5" s="363"/>
      <c r="J5" s="364"/>
      <c r="K5" s="212"/>
      <c r="L5" s="209"/>
      <c r="M5" s="209"/>
      <c r="N5" s="212"/>
      <c r="O5" s="362"/>
      <c r="P5" s="364"/>
      <c r="Q5" s="212"/>
      <c r="R5" s="362"/>
      <c r="S5" s="363"/>
      <c r="T5" s="373"/>
      <c r="U5" s="374"/>
      <c r="V5" s="212"/>
      <c r="W5" s="213"/>
    </row>
    <row r="6" spans="1:23" ht="9.9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62"/>
      <c r="D7" s="363"/>
      <c r="E7" s="363"/>
      <c r="F7" s="363"/>
      <c r="G7" s="363"/>
      <c r="H7" s="363"/>
      <c r="I7" s="363"/>
      <c r="J7" s="364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" customHeight="1" x14ac:dyDescent="0.2">
      <c r="A9" s="368" t="s">
        <v>18</v>
      </c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9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138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139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62"/>
      <c r="D12" s="363"/>
      <c r="E12" s="363"/>
      <c r="F12" s="363"/>
      <c r="G12" s="363"/>
      <c r="H12" s="363"/>
      <c r="I12" s="363"/>
      <c r="J12" s="364"/>
      <c r="K12" s="209"/>
      <c r="L12" s="209"/>
      <c r="M12" s="209"/>
      <c r="N12" s="225" t="s">
        <v>140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141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3">
      <c r="A14" s="214"/>
      <c r="B14" s="209"/>
      <c r="C14" s="362"/>
      <c r="D14" s="363"/>
      <c r="E14" s="363"/>
      <c r="F14" s="363"/>
      <c r="G14" s="363"/>
      <c r="H14" s="363"/>
      <c r="I14" s="363"/>
      <c r="J14" s="364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3.2" x14ac:dyDescent="0.25">
      <c r="A16" s="224">
        <v>2</v>
      </c>
      <c r="B16" s="209"/>
      <c r="C16" s="210" t="s">
        <v>142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143</v>
      </c>
      <c r="O16" s="210"/>
      <c r="P16" s="210"/>
      <c r="Q16" s="210"/>
      <c r="R16" s="228"/>
      <c r="S16" s="365">
        <f>Admin!B4</f>
        <v>41395</v>
      </c>
      <c r="T16" s="366"/>
      <c r="U16" s="366"/>
      <c r="V16" s="366"/>
      <c r="W16" s="216"/>
    </row>
    <row r="17" spans="1:23" ht="15" customHeight="1" x14ac:dyDescent="0.2">
      <c r="A17" s="214"/>
      <c r="B17" s="209"/>
      <c r="C17" s="362"/>
      <c r="D17" s="363"/>
      <c r="E17" s="363"/>
      <c r="F17" s="363"/>
      <c r="G17" s="363"/>
      <c r="H17" s="363"/>
      <c r="I17" s="363"/>
      <c r="J17" s="364"/>
      <c r="K17" s="209"/>
      <c r="L17" s="209"/>
      <c r="M17" s="209"/>
      <c r="N17" s="210" t="s">
        <v>144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3.8" x14ac:dyDescent="0.2">
      <c r="A19" s="214"/>
      <c r="B19" s="209"/>
      <c r="C19" s="362"/>
      <c r="D19" s="363"/>
      <c r="E19" s="363"/>
      <c r="F19" s="363"/>
      <c r="G19" s="363"/>
      <c r="H19" s="363"/>
      <c r="I19" s="363"/>
      <c r="J19" s="364"/>
      <c r="K19" s="209"/>
      <c r="L19" s="209"/>
      <c r="M19" s="209"/>
      <c r="N19" s="352"/>
      <c r="O19" s="353"/>
      <c r="P19" s="353"/>
      <c r="Q19" s="354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3.8" x14ac:dyDescent="0.25">
      <c r="A21" s="214"/>
      <c r="B21" s="209"/>
      <c r="C21" s="362"/>
      <c r="D21" s="363"/>
      <c r="E21" s="363"/>
      <c r="F21" s="363"/>
      <c r="G21" s="363"/>
      <c r="H21" s="363"/>
      <c r="I21" s="363"/>
      <c r="J21" s="364"/>
      <c r="K21" s="209"/>
      <c r="L21" s="224">
        <v>7</v>
      </c>
      <c r="M21" s="209"/>
      <c r="N21" s="210" t="s">
        <v>145</v>
      </c>
      <c r="O21" s="210"/>
      <c r="P21" s="210"/>
      <c r="Q21" s="210"/>
      <c r="R21" s="228"/>
      <c r="S21" s="365">
        <f>Admin!B17</f>
        <v>41790</v>
      </c>
      <c r="T21" s="366"/>
      <c r="U21" s="366"/>
      <c r="V21" s="366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7" t="s">
        <v>146</v>
      </c>
      <c r="O22" s="367"/>
      <c r="P22" s="367"/>
      <c r="Q22" s="367"/>
      <c r="R22" s="367"/>
      <c r="S22" s="367"/>
      <c r="T22" s="367"/>
      <c r="U22" s="367"/>
      <c r="V22" s="367"/>
      <c r="W22" s="230"/>
    </row>
    <row r="23" spans="1:23" x14ac:dyDescent="0.2">
      <c r="A23" s="224">
        <v>3</v>
      </c>
      <c r="B23" s="209"/>
      <c r="C23" s="210" t="s">
        <v>147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7"/>
      <c r="O23" s="367"/>
      <c r="P23" s="367"/>
      <c r="Q23" s="367"/>
      <c r="R23" s="367"/>
      <c r="S23" s="367"/>
      <c r="T23" s="367"/>
      <c r="U23" s="367"/>
      <c r="V23" s="367"/>
      <c r="W23" s="230"/>
    </row>
    <row r="24" spans="1:23" ht="13.8" x14ac:dyDescent="0.2">
      <c r="A24" s="214"/>
      <c r="B24" s="209"/>
      <c r="C24" s="231" t="s">
        <v>148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2"/>
      <c r="O24" s="353"/>
      <c r="P24" s="353"/>
      <c r="Q24" s="354"/>
      <c r="R24" s="209"/>
      <c r="S24" s="209"/>
      <c r="T24" s="209"/>
      <c r="U24" s="209"/>
      <c r="V24" s="209"/>
      <c r="W24" s="227"/>
    </row>
    <row r="25" spans="1:23" ht="13.8" x14ac:dyDescent="0.2">
      <c r="A25" s="214"/>
      <c r="B25" s="209"/>
      <c r="C25" s="362"/>
      <c r="D25" s="363"/>
      <c r="E25" s="363"/>
      <c r="F25" s="363"/>
      <c r="G25" s="363"/>
      <c r="H25" s="363"/>
      <c r="I25" s="363"/>
      <c r="J25" s="364"/>
      <c r="K25" s="209"/>
      <c r="L25" s="224">
        <v>8</v>
      </c>
      <c r="M25" s="209"/>
      <c r="N25" s="210" t="s">
        <v>149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5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150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3.8" x14ac:dyDescent="0.2">
      <c r="A27" s="214"/>
      <c r="B27" s="209"/>
      <c r="C27" s="362"/>
      <c r="D27" s="363"/>
      <c r="E27" s="363"/>
      <c r="F27" s="363"/>
      <c r="G27" s="363"/>
      <c r="H27" s="363"/>
      <c r="I27" s="363"/>
      <c r="J27" s="364"/>
      <c r="K27" s="209"/>
      <c r="L27" s="209"/>
      <c r="M27" s="209"/>
      <c r="N27" s="352"/>
      <c r="O27" s="353"/>
      <c r="P27" s="353"/>
      <c r="Q27" s="354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151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152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3.8" x14ac:dyDescent="0.25">
      <c r="A30" s="214"/>
      <c r="B30" s="209"/>
      <c r="C30" s="347"/>
      <c r="D30" s="348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153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154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2">
        <f>Admin!B17</f>
        <v>41790</v>
      </c>
      <c r="O32" s="353"/>
      <c r="P32" s="353"/>
      <c r="Q32" s="354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" customHeight="1" x14ac:dyDescent="0.2">
      <c r="A34" s="355" t="s">
        <v>155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6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156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157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158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159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7.399999999999999" x14ac:dyDescent="0.3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160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2013-14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162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163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159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7.399999999999999" x14ac:dyDescent="0.3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164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165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166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51</v>
      </c>
      <c r="D50" s="357">
        <v>0</v>
      </c>
      <c r="E50" s="358"/>
      <c r="F50" s="359"/>
      <c r="G50" s="241" t="s">
        <v>167</v>
      </c>
      <c r="H50" s="242">
        <v>0</v>
      </c>
      <c r="I50" s="242">
        <v>0</v>
      </c>
      <c r="J50" s="209"/>
      <c r="K50" s="209"/>
      <c r="L50" s="210"/>
      <c r="M50" s="209"/>
      <c r="N50" s="240" t="s">
        <v>51</v>
      </c>
      <c r="O50" s="357"/>
      <c r="P50" s="360"/>
      <c r="Q50" s="361"/>
      <c r="R50" s="241" t="s">
        <v>167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5">
      <c r="A52" s="229"/>
      <c r="B52" s="229"/>
      <c r="C52" s="225" t="s">
        <v>168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169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5">
      <c r="A53" s="229"/>
      <c r="B53" s="229"/>
      <c r="C53" s="247" t="s">
        <v>170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170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51</v>
      </c>
      <c r="D55" s="349">
        <f>'SE Short'!O94</f>
        <v>0</v>
      </c>
      <c r="E55" s="350"/>
      <c r="F55" s="351"/>
      <c r="G55" s="241" t="s">
        <v>167</v>
      </c>
      <c r="H55" s="242">
        <v>0</v>
      </c>
      <c r="I55" s="242">
        <v>0</v>
      </c>
      <c r="J55" s="209"/>
      <c r="K55" s="209"/>
      <c r="L55" s="209"/>
      <c r="M55" s="209"/>
      <c r="N55" s="240" t="s">
        <v>51</v>
      </c>
      <c r="O55" s="349">
        <f>D50-D55+'SE Short'!O106</f>
        <v>0</v>
      </c>
      <c r="P55" s="350"/>
      <c r="Q55" s="351"/>
      <c r="R55" s="241" t="s">
        <v>167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C8" sqref="C8:J8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664062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1" width="6.6640625" style="252" customWidth="1"/>
    <col min="12" max="12" width="3.6640625" style="252" customWidth="1"/>
    <col min="13" max="13" width="0.88671875" style="252" customWidth="1"/>
    <col min="14" max="15" width="3.664062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7.6640625" style="252" customWidth="1"/>
    <col min="23" max="23" width="4.6640625" style="252" customWidth="1"/>
    <col min="24" max="16384" width="9.109375" style="252"/>
  </cols>
  <sheetData>
    <row r="1" spans="1:23" ht="30" customHeight="1" x14ac:dyDescent="0.2">
      <c r="A1" s="411" t="s">
        <v>295</v>
      </c>
      <c r="B1" s="412"/>
      <c r="C1" s="412"/>
      <c r="D1" s="412"/>
      <c r="E1" s="412"/>
      <c r="F1" s="412"/>
      <c r="G1" s="413" t="s">
        <v>391</v>
      </c>
      <c r="H1" s="414"/>
      <c r="I1" s="414"/>
      <c r="J1" s="414"/>
      <c r="K1" s="414"/>
      <c r="L1" s="414"/>
      <c r="M1" s="414"/>
      <c r="N1" s="415"/>
      <c r="O1" s="416" t="s">
        <v>296</v>
      </c>
      <c r="P1" s="416"/>
      <c r="Q1" s="416"/>
      <c r="R1" s="416"/>
      <c r="S1" s="416"/>
      <c r="T1" s="416"/>
      <c r="U1" s="416"/>
      <c r="V1" s="416"/>
      <c r="W1" s="416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5"/>
      <c r="O2" s="417" t="s">
        <v>173</v>
      </c>
      <c r="P2" s="417"/>
      <c r="Q2" s="418">
        <f>Admin!B4</f>
        <v>41395</v>
      </c>
      <c r="R2" s="419"/>
      <c r="S2" s="419"/>
      <c r="T2" s="419"/>
      <c r="U2" s="253" t="s">
        <v>174</v>
      </c>
      <c r="V2" s="418">
        <f>Admin!B17</f>
        <v>41790</v>
      </c>
      <c r="W2" s="418"/>
    </row>
    <row r="3" spans="1:23" ht="8.25" customHeight="1" x14ac:dyDescent="0.25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" customHeight="1" x14ac:dyDescent="0.25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04" t="str">
        <f>IF('Business Details'!C5&gt;0,'Business Details'!C5:J5," ")</f>
        <v xml:space="preserve"> </v>
      </c>
      <c r="D8" s="405"/>
      <c r="E8" s="405"/>
      <c r="F8" s="405"/>
      <c r="G8" s="405"/>
      <c r="H8" s="405"/>
      <c r="I8" s="405"/>
      <c r="J8" s="406"/>
      <c r="K8" s="260"/>
      <c r="L8" s="251"/>
      <c r="M8" s="251"/>
      <c r="N8" s="260"/>
      <c r="O8" s="362" t="str">
        <f>IF('Business Details'!O5&gt;0,'Business Details'!O5," ")</f>
        <v xml:space="preserve"> </v>
      </c>
      <c r="P8" s="364"/>
      <c r="Q8" s="212"/>
      <c r="R8" s="362" t="str">
        <f>IF('Business Details'!R5&gt;0,'Business Details'!R5," ")</f>
        <v xml:space="preserve"> </v>
      </c>
      <c r="S8" s="363"/>
      <c r="T8" s="373"/>
      <c r="U8" s="374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" customHeight="1" x14ac:dyDescent="0.2">
      <c r="A10" s="407" t="s">
        <v>18</v>
      </c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8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3.2" x14ac:dyDescent="0.25">
      <c r="A12" s="269">
        <v>1</v>
      </c>
      <c r="B12" s="251"/>
      <c r="C12" s="258" t="s">
        <v>142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297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404" t="str">
        <f>IF('Business Details'!C17&gt;0,'Business Details'!C17," ")</f>
        <v xml:space="preserve"> </v>
      </c>
      <c r="D13" s="405"/>
      <c r="E13" s="405"/>
      <c r="F13" s="405"/>
      <c r="G13" s="405"/>
      <c r="H13" s="405"/>
      <c r="I13" s="405"/>
      <c r="J13" s="406"/>
      <c r="K13" s="251"/>
      <c r="L13" s="251"/>
      <c r="M13" s="251"/>
      <c r="N13" s="276" t="s">
        <v>298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404" t="str">
        <f>IF('Business Details'!C19&gt;0,'Business Details'!C19," ")</f>
        <v xml:space="preserve"> </v>
      </c>
      <c r="D15" s="405"/>
      <c r="E15" s="405"/>
      <c r="F15" s="405"/>
      <c r="G15" s="405"/>
      <c r="H15" s="405"/>
      <c r="I15" s="405"/>
      <c r="J15" s="406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5">
      <c r="A17" s="275"/>
      <c r="B17" s="251"/>
      <c r="C17" s="404" t="str">
        <f>IF('Business Details'!C21&gt;0,'Business Details'!C21," ")</f>
        <v xml:space="preserve"> </v>
      </c>
      <c r="D17" s="405"/>
      <c r="E17" s="405"/>
      <c r="F17" s="405"/>
      <c r="G17" s="405"/>
      <c r="H17" s="405"/>
      <c r="I17" s="405"/>
      <c r="J17" s="406"/>
      <c r="K17" s="251"/>
      <c r="L17" s="269">
        <v>5</v>
      </c>
      <c r="M17" s="251"/>
      <c r="N17" s="258" t="s">
        <v>340</v>
      </c>
      <c r="O17" s="258"/>
      <c r="P17" s="258"/>
      <c r="Q17" s="258"/>
      <c r="R17" s="270"/>
      <c r="S17" s="392">
        <f>Q2</f>
        <v>41395</v>
      </c>
      <c r="T17" s="409"/>
      <c r="U17" s="409"/>
      <c r="V17" s="409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410" t="s">
        <v>299</v>
      </c>
      <c r="O18" s="410"/>
      <c r="P18" s="410"/>
      <c r="Q18" s="410"/>
      <c r="R18" s="410"/>
      <c r="S18" s="410"/>
      <c r="T18" s="410"/>
      <c r="U18" s="410"/>
      <c r="V18" s="410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3.8" x14ac:dyDescent="0.2">
      <c r="A20" s="269">
        <v>2</v>
      </c>
      <c r="B20" s="251"/>
      <c r="C20" s="258" t="s">
        <v>151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94" t="str">
        <f>IF('Business Details'!N19&gt;0,'Business Details'!N19," ")</f>
        <v xml:space="preserve"> </v>
      </c>
      <c r="O20" s="398"/>
      <c r="P20" s="398"/>
      <c r="Q20" s="399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390" t="str">
        <f>IF('Business Details'!C30&gt;0,'Business Details'!C30," ")</f>
        <v xml:space="preserve"> </v>
      </c>
      <c r="D22" s="391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3.2" x14ac:dyDescent="0.25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300</v>
      </c>
      <c r="O23" s="283"/>
      <c r="P23" s="258"/>
      <c r="Q23" s="258"/>
      <c r="R23" s="258"/>
      <c r="S23" s="392">
        <f>V2</f>
        <v>41790</v>
      </c>
      <c r="T23" s="380"/>
      <c r="U23" s="393"/>
      <c r="V23" s="393"/>
      <c r="W23" s="277"/>
    </row>
    <row r="24" spans="1:23" x14ac:dyDescent="0.2">
      <c r="A24" s="269">
        <v>3</v>
      </c>
      <c r="B24" s="251"/>
      <c r="C24" s="258" t="s">
        <v>301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146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302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3.8" x14ac:dyDescent="0.25">
      <c r="A26" s="275"/>
      <c r="B26" s="251"/>
      <c r="C26" s="276" t="s">
        <v>303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94" t="str">
        <f>IF('Business Details'!N24&gt;0,'Business Details'!N24," ")</f>
        <v xml:space="preserve"> </v>
      </c>
      <c r="O26" s="395"/>
      <c r="P26" s="395"/>
      <c r="Q26" s="396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304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305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3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306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3.8" x14ac:dyDescent="0.25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94">
        <f>Admin!B17</f>
        <v>41790</v>
      </c>
      <c r="O31" s="395"/>
      <c r="P31" s="395"/>
      <c r="Q31" s="396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" customHeight="1" x14ac:dyDescent="0.2">
      <c r="A33" s="397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£77000 VAT threshold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176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307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178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179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6" x14ac:dyDescent="0.2">
      <c r="A38" s="275"/>
      <c r="B38" s="251"/>
      <c r="C38" s="248" t="s">
        <v>51</v>
      </c>
      <c r="D38" s="375">
        <f>'Profit &amp; Loss Account'!B14</f>
        <v>0</v>
      </c>
      <c r="E38" s="376"/>
      <c r="F38" s="377"/>
      <c r="G38" s="249" t="s">
        <v>167</v>
      </c>
      <c r="H38" s="250">
        <v>0</v>
      </c>
      <c r="I38" s="250">
        <v>0</v>
      </c>
      <c r="J38" s="251"/>
      <c r="K38" s="251"/>
      <c r="L38" s="251"/>
      <c r="M38" s="251"/>
      <c r="N38" s="248" t="s">
        <v>51</v>
      </c>
      <c r="O38" s="375">
        <f>'Profit &amp; Loss Account'!B48</f>
        <v>0</v>
      </c>
      <c r="P38" s="376"/>
      <c r="Q38" s="377"/>
      <c r="R38" s="249" t="s">
        <v>167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" customHeight="1" x14ac:dyDescent="0.2">
      <c r="A40" s="389" t="s">
        <v>308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</row>
    <row r="41" spans="1:23" s="291" customFormat="1" ht="14.1" customHeight="1" x14ac:dyDescent="0.25">
      <c r="A41" s="378" t="s">
        <v>309</v>
      </c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spans="1:23" s="291" customFormat="1" ht="14.1" customHeight="1" x14ac:dyDescent="0.25">
      <c r="A42" s="378" t="s">
        <v>310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186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197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6" x14ac:dyDescent="0.2">
      <c r="A46" s="275"/>
      <c r="B46" s="251"/>
      <c r="C46" s="248" t="s">
        <v>51</v>
      </c>
      <c r="D46" s="375" t="str">
        <f>IF('Profit &amp; Loss Account'!B14&gt;30000,'Profit &amp; Loss Account'!B22," ")</f>
        <v xml:space="preserve"> </v>
      </c>
      <c r="E46" s="376"/>
      <c r="F46" s="377"/>
      <c r="G46" s="249" t="s">
        <v>167</v>
      </c>
      <c r="H46" s="250">
        <v>0</v>
      </c>
      <c r="I46" s="250">
        <v>0</v>
      </c>
      <c r="J46" s="251"/>
      <c r="K46" s="251"/>
      <c r="L46" s="251"/>
      <c r="M46" s="251"/>
      <c r="N46" s="248" t="s">
        <v>51</v>
      </c>
      <c r="O46" s="375" t="str">
        <f>IF('Profit &amp; Loss Account'!B14&gt;30000,'Profit &amp; Loss Account'!B33," ")</f>
        <v xml:space="preserve"> </v>
      </c>
      <c r="P46" s="376"/>
      <c r="Q46" s="377"/>
      <c r="R46" s="249" t="s">
        <v>167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311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312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313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6" x14ac:dyDescent="0.2">
      <c r="A51" s="275"/>
      <c r="B51" s="251"/>
      <c r="C51" s="248" t="s">
        <v>51</v>
      </c>
      <c r="D51" s="375" t="str">
        <f>IF('Profit &amp; Loss Account'!B14&gt;30000,'Profit &amp; Loss Account'!B30+'Profit &amp; Loss Account'!B31," ")</f>
        <v xml:space="preserve"> </v>
      </c>
      <c r="E51" s="376"/>
      <c r="F51" s="377"/>
      <c r="G51" s="249" t="s">
        <v>167</v>
      </c>
      <c r="H51" s="250">
        <v>0</v>
      </c>
      <c r="I51" s="250">
        <v>0</v>
      </c>
      <c r="J51" s="251"/>
      <c r="K51" s="251"/>
      <c r="L51" s="251"/>
      <c r="M51" s="251"/>
      <c r="N51" s="248" t="s">
        <v>51</v>
      </c>
      <c r="O51" s="375" t="str">
        <f>IF('Profit &amp; Loss Account'!B14&gt;30000,'Profit &amp; Loss Account'!B35+'Profit &amp; Loss Account'!B36," ")</f>
        <v xml:space="preserve"> </v>
      </c>
      <c r="P51" s="376"/>
      <c r="Q51" s="377"/>
      <c r="R51" s="249" t="s">
        <v>167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188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192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75" t="str">
        <f>IF('Profit &amp; Loss Account'!B14&gt;30000,'Profit &amp; Loss Account'!B26," ")</f>
        <v xml:space="preserve"> </v>
      </c>
      <c r="E55" s="376"/>
      <c r="F55" s="377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 t="str">
        <f>IF('Profit &amp; Loss Account'!B14&gt;30000,'Profit &amp; Loss Account'!B29," ")</f>
        <v xml:space="preserve"> </v>
      </c>
      <c r="P55" s="376"/>
      <c r="Q55" s="377"/>
      <c r="R55" s="249" t="s">
        <v>167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190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314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315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6" x14ac:dyDescent="0.2">
      <c r="A60" s="275"/>
      <c r="B60" s="251"/>
      <c r="C60" s="248" t="s">
        <v>51</v>
      </c>
      <c r="D60" s="375" t="str">
        <f>IF('Profit &amp; Loss Account'!B14&gt;30000,'Profit &amp; Loss Account'!B27," ")</f>
        <v xml:space="preserve"> </v>
      </c>
      <c r="E60" s="376"/>
      <c r="F60" s="377"/>
      <c r="G60" s="249" t="s">
        <v>167</v>
      </c>
      <c r="H60" s="250">
        <v>0</v>
      </c>
      <c r="I60" s="250">
        <v>0</v>
      </c>
      <c r="J60" s="251"/>
      <c r="K60" s="251"/>
      <c r="L60" s="251"/>
      <c r="M60" s="251"/>
      <c r="N60" s="248" t="s">
        <v>51</v>
      </c>
      <c r="O60" s="375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376"/>
      <c r="Q60" s="377"/>
      <c r="R60" s="249" t="s">
        <v>167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316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317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6" x14ac:dyDescent="0.2">
      <c r="A64" s="275"/>
      <c r="B64" s="251"/>
      <c r="C64" s="248" t="s">
        <v>51</v>
      </c>
      <c r="D64" s="375" t="str">
        <f>IF('Profit &amp; Loss Account'!B14&gt;30000,'Profit &amp; Loss Account'!B28," ")</f>
        <v xml:space="preserve"> </v>
      </c>
      <c r="E64" s="376"/>
      <c r="F64" s="377"/>
      <c r="G64" s="249" t="s">
        <v>167</v>
      </c>
      <c r="H64" s="250">
        <v>0</v>
      </c>
      <c r="I64" s="250">
        <v>0</v>
      </c>
      <c r="J64" s="251"/>
      <c r="K64" s="251"/>
      <c r="L64" s="251"/>
      <c r="M64" s="251"/>
      <c r="N64" s="248" t="s">
        <v>51</v>
      </c>
      <c r="O64" s="375">
        <f>'Profit &amp; Loss Account'!B22+'Profit &amp; Loss Account'!B45-'Profit &amp; Loss Account'!B44</f>
        <v>0</v>
      </c>
      <c r="P64" s="376"/>
      <c r="Q64" s="377"/>
      <c r="R64" s="249" t="s">
        <v>167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" customHeight="1" x14ac:dyDescent="0.2">
      <c r="A66" s="388" t="s">
        <v>202</v>
      </c>
      <c r="B66" s="388"/>
      <c r="C66" s="388"/>
      <c r="D66" s="388"/>
      <c r="E66" s="388"/>
      <c r="F66" s="388"/>
      <c r="G66" s="388"/>
      <c r="H66" s="388"/>
      <c r="I66" s="388"/>
      <c r="J66" s="388"/>
      <c r="K66" s="388"/>
      <c r="L66" s="388"/>
      <c r="M66" s="388"/>
      <c r="N66" s="388"/>
      <c r="O66" s="388"/>
      <c r="P66" s="388"/>
      <c r="Q66" s="388"/>
      <c r="R66" s="388"/>
      <c r="S66" s="388"/>
      <c r="T66" s="388"/>
      <c r="U66" s="388"/>
      <c r="V66" s="388"/>
      <c r="W66" s="388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203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204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318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319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6" x14ac:dyDescent="0.2">
      <c r="A71" s="275"/>
      <c r="B71" s="251"/>
      <c r="C71" s="248" t="s">
        <v>51</v>
      </c>
      <c r="D71" s="375">
        <f>IF((D38+O38-O64)&gt;=0,D38+O38-O64,0)</f>
        <v>0</v>
      </c>
      <c r="E71" s="376"/>
      <c r="F71" s="377"/>
      <c r="G71" s="249" t="s">
        <v>167</v>
      </c>
      <c r="H71" s="250">
        <v>0</v>
      </c>
      <c r="I71" s="250">
        <v>0</v>
      </c>
      <c r="J71" s="251"/>
      <c r="K71" s="251"/>
      <c r="L71" s="251"/>
      <c r="M71" s="251"/>
      <c r="N71" s="248" t="s">
        <v>51</v>
      </c>
      <c r="O71" s="375">
        <f>IF((D38+O38-O64)&lt;0,O64-D38-O38,0)</f>
        <v>0</v>
      </c>
      <c r="P71" s="376"/>
      <c r="Q71" s="377"/>
      <c r="R71" s="249" t="s">
        <v>167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" customHeight="1" x14ac:dyDescent="0.2">
      <c r="A73" s="389" t="s">
        <v>207</v>
      </c>
      <c r="B73" s="389"/>
      <c r="C73" s="389"/>
      <c r="D73" s="389"/>
      <c r="E73" s="389"/>
      <c r="F73" s="389"/>
      <c r="G73" s="389"/>
      <c r="H73" s="389"/>
      <c r="I73" s="389"/>
      <c r="J73" s="389"/>
      <c r="K73" s="389"/>
      <c r="L73" s="389"/>
      <c r="M73" s="389"/>
      <c r="N73" s="389"/>
      <c r="O73" s="389"/>
      <c r="P73" s="389"/>
      <c r="Q73" s="389"/>
      <c r="R73" s="389"/>
      <c r="S73" s="389"/>
      <c r="T73" s="389"/>
      <c r="U73" s="389"/>
      <c r="V73" s="389"/>
      <c r="W73" s="389"/>
      <c r="Y73" s="294"/>
      <c r="Z73" s="294"/>
    </row>
    <row r="74" spans="1:26" ht="14.1" customHeight="1" x14ac:dyDescent="0.2">
      <c r="A74" s="378" t="s">
        <v>320</v>
      </c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378"/>
      <c r="U74" s="378"/>
      <c r="V74" s="378"/>
      <c r="W74" s="378"/>
    </row>
    <row r="75" spans="1:26" ht="14.1" customHeight="1" x14ac:dyDescent="0.2">
      <c r="A75" s="378" t="s">
        <v>321</v>
      </c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Y75" s="294"/>
      <c r="Z75" s="294"/>
    </row>
    <row r="76" spans="1:26" ht="13.5" customHeight="1" x14ac:dyDescent="0.2">
      <c r="A76" s="378" t="s">
        <v>322</v>
      </c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339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375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51</v>
      </c>
      <c r="D80" s="375">
        <f>IF(([1]Schedule!$Q$1)&gt;0,[1]Schedule!$Q$1,0)</f>
        <v>0</v>
      </c>
      <c r="E80" s="376"/>
      <c r="F80" s="377"/>
      <c r="G80" s="249" t="s">
        <v>167</v>
      </c>
      <c r="H80" s="250">
        <v>0</v>
      </c>
      <c r="I80" s="250">
        <v>0</v>
      </c>
      <c r="J80" s="258"/>
      <c r="K80" s="258"/>
      <c r="L80" s="258"/>
      <c r="M80" s="251"/>
      <c r="N80" s="248" t="s">
        <v>51</v>
      </c>
      <c r="O80" s="375">
        <f>IF(([1]Schedule!$R$1+[1]Schedule!$Y$1)&gt;0,[1]Schedule!$R$1+[1]Schedule!$Y$1,0)</f>
        <v>0</v>
      </c>
      <c r="P80" s="376"/>
      <c r="Q80" s="377"/>
      <c r="R80" s="249" t="s">
        <v>167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376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323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377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378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6" x14ac:dyDescent="0.2">
      <c r="A85" s="292"/>
      <c r="B85" s="251"/>
      <c r="C85" s="248" t="s">
        <v>51</v>
      </c>
      <c r="D85" s="375">
        <f>IF(([1]Schedule!$R$1+[1]Schedule!$S$1)&lt;1000,[1]Schedule!$S$1,0)</f>
        <v>0</v>
      </c>
      <c r="E85" s="376"/>
      <c r="F85" s="377"/>
      <c r="G85" s="249" t="s">
        <v>167</v>
      </c>
      <c r="H85" s="250">
        <v>0</v>
      </c>
      <c r="I85" s="250">
        <v>0</v>
      </c>
      <c r="J85" s="258"/>
      <c r="K85" s="258"/>
      <c r="L85" s="251"/>
      <c r="M85" s="251"/>
      <c r="N85" s="248" t="s">
        <v>51</v>
      </c>
      <c r="O85" s="375">
        <f>IF([1]Schedule!$Z$1&gt;0,[1]Schedule!$Z$1,0)</f>
        <v>0</v>
      </c>
      <c r="P85" s="376"/>
      <c r="Q85" s="377"/>
      <c r="R85" s="249" t="s">
        <v>167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" customHeight="1" x14ac:dyDescent="0.2">
      <c r="A87" s="383" t="s">
        <v>324</v>
      </c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383"/>
      <c r="O87" s="383"/>
      <c r="P87" s="383"/>
      <c r="Q87" s="383"/>
      <c r="R87" s="383"/>
      <c r="S87" s="383"/>
      <c r="T87" s="383"/>
      <c r="U87" s="383"/>
      <c r="V87" s="383"/>
      <c r="W87" s="383"/>
    </row>
    <row r="88" spans="1:23" ht="15.9" customHeight="1" x14ac:dyDescent="0.2">
      <c r="A88" s="378" t="s">
        <v>325</v>
      </c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</row>
    <row r="89" spans="1:23" ht="15.75" customHeight="1" x14ac:dyDescent="0.2">
      <c r="A89" s="378" t="s">
        <v>326</v>
      </c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8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327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246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379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380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51"/>
      <c r="B94" s="251"/>
      <c r="C94" s="248" t="s">
        <v>51</v>
      </c>
      <c r="D94" s="375">
        <f>'Business Details'!O50</f>
        <v>0</v>
      </c>
      <c r="E94" s="376"/>
      <c r="F94" s="377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>
        <f>IF(O106&gt;0,0,IF('Business Details'!D50=0,0,IF(D99&gt;'Business Details'!D50,'Business Details'!D50,D99)))</f>
        <v>0</v>
      </c>
      <c r="P94" s="384"/>
      <c r="Q94" s="385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381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328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382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329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6" x14ac:dyDescent="0.2">
      <c r="A99" s="275"/>
      <c r="B99" s="251"/>
      <c r="C99" s="248" t="s">
        <v>51</v>
      </c>
      <c r="D99" s="375">
        <f>IF((D71+O85+D94-O71-D80-D85-O80)&gt;0,D71+O85+D94-O71-D80-D85-O80,0)</f>
        <v>0</v>
      </c>
      <c r="E99" s="376"/>
      <c r="F99" s="377"/>
      <c r="G99" s="249" t="s">
        <v>167</v>
      </c>
      <c r="H99" s="250">
        <v>0</v>
      </c>
      <c r="I99" s="250">
        <v>0</v>
      </c>
      <c r="J99" s="251"/>
      <c r="K99" s="251"/>
      <c r="L99" s="258"/>
      <c r="M99" s="251"/>
      <c r="N99" s="248" t="s">
        <v>51</v>
      </c>
      <c r="O99" s="375">
        <f>'Profit &amp; Loss Account'!B16</f>
        <v>0</v>
      </c>
      <c r="P99" s="376"/>
      <c r="Q99" s="377"/>
      <c r="R99" s="249" t="s">
        <v>167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" customHeight="1" x14ac:dyDescent="0.2">
      <c r="A101" s="387" t="s">
        <v>330</v>
      </c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383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384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385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386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6" x14ac:dyDescent="0.2">
      <c r="A106" s="292"/>
      <c r="B106" s="251"/>
      <c r="C106" s="248" t="s">
        <v>51</v>
      </c>
      <c r="D106" s="375">
        <f>IF((D99+O99-O94)&gt;0,D99+O99-O94,0)</f>
        <v>0</v>
      </c>
      <c r="E106" s="376"/>
      <c r="F106" s="377"/>
      <c r="G106" s="249" t="s">
        <v>167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51</v>
      </c>
      <c r="O106" s="375">
        <f>IF((O71+D80+D85+O80-D71-O85-D94)&gt;=0,O71+D80+D85+O80-D71-O85-D94,0)</f>
        <v>0</v>
      </c>
      <c r="P106" s="376"/>
      <c r="Q106" s="377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" customHeight="1" x14ac:dyDescent="0.2">
      <c r="A108" s="383" t="s">
        <v>331</v>
      </c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</row>
    <row r="109" spans="1:26" ht="15.9" customHeight="1" x14ac:dyDescent="0.2">
      <c r="A109" s="378" t="s">
        <v>332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378"/>
      <c r="O109" s="378"/>
      <c r="P109" s="378"/>
      <c r="Q109" s="378"/>
      <c r="R109" s="378"/>
      <c r="S109" s="378"/>
      <c r="T109" s="378"/>
      <c r="U109" s="378"/>
      <c r="V109" s="378"/>
      <c r="W109" s="378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333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334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257</v>
      </c>
      <c r="D112" s="379" t="str">
        <f>Admin!G2</f>
        <v>2013-14</v>
      </c>
      <c r="E112" s="380"/>
      <c r="F112" s="380"/>
      <c r="G112" s="258"/>
      <c r="H112" s="258"/>
      <c r="I112" s="258"/>
      <c r="J112" s="258"/>
      <c r="K112" s="258"/>
      <c r="L112" s="258"/>
      <c r="M112" s="251"/>
      <c r="N112" s="258" t="s">
        <v>387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75"/>
      <c r="E114" s="376"/>
      <c r="F114" s="377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335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290</v>
      </c>
      <c r="O116" s="251"/>
      <c r="P116" s="251"/>
      <c r="Q116" s="251"/>
      <c r="R116" s="381" t="str">
        <f>Admin!G2</f>
        <v>2013-14</v>
      </c>
      <c r="S116" s="382"/>
      <c r="T116" s="382"/>
      <c r="U116" s="273" t="s">
        <v>336</v>
      </c>
      <c r="V116" s="251"/>
      <c r="W116" s="279"/>
    </row>
    <row r="117" spans="1:23" ht="12" customHeight="1" x14ac:dyDescent="0.2">
      <c r="A117" s="292"/>
      <c r="B117" s="251"/>
      <c r="C117" s="258" t="s">
        <v>254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388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225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6" x14ac:dyDescent="0.2">
      <c r="A119" s="275"/>
      <c r="B119" s="251"/>
      <c r="C119" s="248" t="s">
        <v>51</v>
      </c>
      <c r="D119" s="375"/>
      <c r="E119" s="376"/>
      <c r="F119" s="377"/>
      <c r="G119" s="249" t="s">
        <v>167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256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260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258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337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6" x14ac:dyDescent="0.2">
      <c r="A124" s="275"/>
      <c r="B124" s="251"/>
      <c r="C124" s="248" t="s">
        <v>51</v>
      </c>
      <c r="D124" s="375">
        <f>'Business Details'!D55</f>
        <v>0</v>
      </c>
      <c r="E124" s="376"/>
      <c r="F124" s="377"/>
      <c r="G124" s="249" t="s">
        <v>167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51</v>
      </c>
      <c r="O124" s="375">
        <f>[2]Apr14!$AC$1</f>
        <v>0</v>
      </c>
      <c r="P124" s="376"/>
      <c r="Q124" s="377"/>
      <c r="R124" s="249" t="s">
        <v>167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topLeftCell="A91" workbookViewId="0">
      <selection activeCell="D118" sqref="D118:F118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10937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0" width="6.6640625" style="252" customWidth="1"/>
    <col min="11" max="11" width="9.6640625" style="252" customWidth="1"/>
    <col min="12" max="12" width="3.6640625" style="252" customWidth="1"/>
    <col min="13" max="13" width="0.88671875" style="252" customWidth="1"/>
    <col min="14" max="14" width="3.6640625" style="252" customWidth="1"/>
    <col min="15" max="15" width="3.554687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5.5546875" style="252" customWidth="1"/>
    <col min="23" max="23" width="6.6640625" style="252" customWidth="1"/>
    <col min="24" max="16384" width="9.109375" style="252"/>
  </cols>
  <sheetData>
    <row r="1" spans="1:23" ht="30" customHeight="1" x14ac:dyDescent="0.2">
      <c r="A1" s="411" t="s">
        <v>171</v>
      </c>
      <c r="B1" s="412"/>
      <c r="C1" s="412"/>
      <c r="D1" s="412"/>
      <c r="E1" s="412"/>
      <c r="F1" s="412"/>
      <c r="G1" s="413" t="s">
        <v>392</v>
      </c>
      <c r="H1" s="414"/>
      <c r="I1" s="414"/>
      <c r="J1" s="414"/>
      <c r="K1" s="414"/>
      <c r="L1" s="414"/>
      <c r="M1" s="414"/>
      <c r="N1" s="448" t="s">
        <v>172</v>
      </c>
      <c r="O1" s="448"/>
      <c r="P1" s="448"/>
      <c r="Q1" s="448"/>
      <c r="R1" s="448"/>
      <c r="S1" s="448"/>
      <c r="T1" s="448"/>
      <c r="U1" s="448"/>
      <c r="V1" s="448"/>
      <c r="W1" s="448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7" t="s">
        <v>173</v>
      </c>
      <c r="O2" s="417"/>
      <c r="P2" s="417"/>
      <c r="Q2" s="418">
        <f>Admin!B4</f>
        <v>41395</v>
      </c>
      <c r="R2" s="419"/>
      <c r="S2" s="419"/>
      <c r="T2" s="419"/>
      <c r="U2" s="253" t="s">
        <v>174</v>
      </c>
      <c r="V2" s="418">
        <f>Admin!B17</f>
        <v>41790</v>
      </c>
      <c r="W2" s="418"/>
    </row>
    <row r="3" spans="1:23" ht="8.25" customHeight="1" x14ac:dyDescent="0.25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" customHeight="1" x14ac:dyDescent="0.25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44" t="str">
        <f>IF('Business Details'!C5&gt;0,'Business Details'!C5," ")</f>
        <v xml:space="preserve"> </v>
      </c>
      <c r="D8" s="445"/>
      <c r="E8" s="445"/>
      <c r="F8" s="445"/>
      <c r="G8" s="445"/>
      <c r="H8" s="445"/>
      <c r="I8" s="445"/>
      <c r="J8" s="446"/>
      <c r="K8" s="260"/>
      <c r="L8" s="251"/>
      <c r="M8" s="251"/>
      <c r="N8" s="260"/>
      <c r="O8" s="444" t="str">
        <f>IF('Business Details'!O5&gt;0,'Business Details'!O5," ")</f>
        <v xml:space="preserve"> </v>
      </c>
      <c r="P8" s="446"/>
      <c r="Q8" s="260"/>
      <c r="R8" s="444" t="str">
        <f>IF('Business Details'!R5&gt;0,'Business Details'!R5," ")</f>
        <v xml:space="preserve"> </v>
      </c>
      <c r="S8" s="445"/>
      <c r="T8" s="436"/>
      <c r="U8" s="447"/>
      <c r="V8" s="260"/>
      <c r="W8" s="261"/>
    </row>
    <row r="9" spans="1:23" ht="9.9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44" t="str">
        <f>IF('Business Details'!C7&gt;0,'Business Details'!C7," ")</f>
        <v xml:space="preserve"> </v>
      </c>
      <c r="D10" s="445"/>
      <c r="E10" s="445"/>
      <c r="F10" s="445"/>
      <c r="G10" s="445"/>
      <c r="H10" s="445"/>
      <c r="I10" s="445"/>
      <c r="J10" s="446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" customHeight="1" x14ac:dyDescent="0.2">
      <c r="A12" s="449" t="s">
        <v>18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49"/>
      <c r="U12" s="449"/>
      <c r="V12" s="449"/>
      <c r="W12" s="408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138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139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44" t="str">
        <f>IF('Business Details'!C12&gt;0,'Business Details'!C12," ")</f>
        <v xml:space="preserve"> </v>
      </c>
      <c r="D15" s="445"/>
      <c r="E15" s="445"/>
      <c r="F15" s="445"/>
      <c r="G15" s="445"/>
      <c r="H15" s="445"/>
      <c r="I15" s="445"/>
      <c r="J15" s="446"/>
      <c r="K15" s="251"/>
      <c r="L15" s="251"/>
      <c r="M15" s="251"/>
      <c r="N15" s="276" t="s">
        <v>140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141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44" t="str">
        <f>IF('Business Details'!C14&gt;0,'Business Details'!C14," ")</f>
        <v xml:space="preserve"> </v>
      </c>
      <c r="D17" s="445"/>
      <c r="E17" s="445"/>
      <c r="F17" s="445"/>
      <c r="G17" s="445"/>
      <c r="H17" s="445"/>
      <c r="I17" s="445"/>
      <c r="J17" s="446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3.2" x14ac:dyDescent="0.25">
      <c r="A19" s="269">
        <v>2</v>
      </c>
      <c r="B19" s="251"/>
      <c r="C19" s="258" t="s">
        <v>142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143</v>
      </c>
      <c r="O19" s="258"/>
      <c r="P19" s="258"/>
      <c r="Q19" s="258"/>
      <c r="R19" s="282"/>
      <c r="S19" s="392">
        <f>Admin!B4</f>
        <v>41395</v>
      </c>
      <c r="T19" s="393"/>
      <c r="U19" s="393"/>
      <c r="V19" s="393"/>
      <c r="W19" s="277"/>
    </row>
    <row r="20" spans="1:23" ht="15" customHeight="1" x14ac:dyDescent="0.2">
      <c r="A20" s="275"/>
      <c r="B20" s="251"/>
      <c r="C20" s="444" t="str">
        <f>IF('Business Details'!C17&gt;0,'Business Details'!C17," ")</f>
        <v xml:space="preserve"> </v>
      </c>
      <c r="D20" s="445"/>
      <c r="E20" s="445"/>
      <c r="F20" s="445"/>
      <c r="G20" s="445"/>
      <c r="H20" s="445"/>
      <c r="I20" s="445"/>
      <c r="J20" s="446"/>
      <c r="K20" s="251"/>
      <c r="L20" s="251"/>
      <c r="M20" s="251"/>
      <c r="N20" s="258" t="s">
        <v>144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3.8" x14ac:dyDescent="0.2">
      <c r="A22" s="275"/>
      <c r="B22" s="251"/>
      <c r="C22" s="444" t="str">
        <f>IF('Business Details'!C19&gt;0,'Business Details'!C19," ")</f>
        <v xml:space="preserve"> </v>
      </c>
      <c r="D22" s="445"/>
      <c r="E22" s="445"/>
      <c r="F22" s="445"/>
      <c r="G22" s="445"/>
      <c r="H22" s="445"/>
      <c r="I22" s="445"/>
      <c r="J22" s="446"/>
      <c r="K22" s="251"/>
      <c r="L22" s="251"/>
      <c r="M22" s="251"/>
      <c r="N22" s="394" t="str">
        <f>IF('Business Details'!N10&gt;0,'Business Details'!N19," ")</f>
        <v xml:space="preserve"> </v>
      </c>
      <c r="O22" s="398"/>
      <c r="P22" s="398"/>
      <c r="Q22" s="399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3.8" x14ac:dyDescent="0.25">
      <c r="A24" s="275"/>
      <c r="B24" s="251"/>
      <c r="C24" s="444" t="str">
        <f>IF('Business Details'!C21&gt;0,'Business Details'!C21," ")</f>
        <v xml:space="preserve"> </v>
      </c>
      <c r="D24" s="445"/>
      <c r="E24" s="445"/>
      <c r="F24" s="445"/>
      <c r="G24" s="445"/>
      <c r="H24" s="445"/>
      <c r="I24" s="445"/>
      <c r="J24" s="446"/>
      <c r="K24" s="251"/>
      <c r="L24" s="269">
        <v>7</v>
      </c>
      <c r="M24" s="251"/>
      <c r="N24" s="258" t="s">
        <v>145</v>
      </c>
      <c r="O24" s="258"/>
      <c r="P24" s="258"/>
      <c r="Q24" s="258"/>
      <c r="R24" s="282"/>
      <c r="S24" s="392">
        <f>Admin!B17</f>
        <v>41790</v>
      </c>
      <c r="T24" s="393"/>
      <c r="U24" s="393"/>
      <c r="V24" s="393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410" t="s">
        <v>146</v>
      </c>
      <c r="O25" s="410"/>
      <c r="P25" s="410"/>
      <c r="Q25" s="410"/>
      <c r="R25" s="410"/>
      <c r="S25" s="410"/>
      <c r="T25" s="410"/>
      <c r="U25" s="410"/>
      <c r="V25" s="410"/>
      <c r="W25" s="281"/>
    </row>
    <row r="26" spans="1:23" x14ac:dyDescent="0.2">
      <c r="A26" s="269">
        <v>3</v>
      </c>
      <c r="B26" s="251"/>
      <c r="C26" s="258" t="s">
        <v>147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410"/>
      <c r="O26" s="410"/>
      <c r="P26" s="410"/>
      <c r="Q26" s="410"/>
      <c r="R26" s="410"/>
      <c r="S26" s="410"/>
      <c r="T26" s="410"/>
      <c r="U26" s="410"/>
      <c r="V26" s="410"/>
      <c r="W26" s="281"/>
    </row>
    <row r="27" spans="1:23" ht="15" customHeight="1" x14ac:dyDescent="0.2">
      <c r="A27" s="275"/>
      <c r="B27" s="251"/>
      <c r="C27" s="285" t="s">
        <v>148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94" t="str">
        <f>IF('Business Details'!N24&gt;0,'Business Details'!N24," ")</f>
        <v xml:space="preserve"> </v>
      </c>
      <c r="O27" s="398"/>
      <c r="P27" s="398"/>
      <c r="Q27" s="399"/>
      <c r="R27" s="251"/>
      <c r="S27" s="251"/>
      <c r="T27" s="251"/>
      <c r="U27" s="251"/>
      <c r="V27" s="251"/>
      <c r="W27" s="279"/>
    </row>
    <row r="28" spans="1:23" ht="13.8" x14ac:dyDescent="0.2">
      <c r="A28" s="275"/>
      <c r="B28" s="251"/>
      <c r="C28" s="444" t="str">
        <f>IF('Business Details'!C25&gt;0,'Business Details'!C25," ")</f>
        <v xml:space="preserve"> </v>
      </c>
      <c r="D28" s="445"/>
      <c r="E28" s="445"/>
      <c r="F28" s="445"/>
      <c r="G28" s="445"/>
      <c r="H28" s="445"/>
      <c r="I28" s="445"/>
      <c r="J28" s="446"/>
      <c r="K28" s="251"/>
      <c r="L28" s="269">
        <v>8</v>
      </c>
      <c r="M28" s="251"/>
      <c r="N28" s="258" t="s">
        <v>149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5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150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3.8" x14ac:dyDescent="0.2">
      <c r="A30" s="275"/>
      <c r="B30" s="251"/>
      <c r="C30" s="444" t="str">
        <f>IF('Business Details'!C27&gt;0,'Business Details'!C27," ")</f>
        <v xml:space="preserve"> </v>
      </c>
      <c r="D30" s="445"/>
      <c r="E30" s="445"/>
      <c r="F30" s="445"/>
      <c r="G30" s="445"/>
      <c r="H30" s="445"/>
      <c r="I30" s="445"/>
      <c r="J30" s="446"/>
      <c r="K30" s="251"/>
      <c r="L30" s="251"/>
      <c r="M30" s="251"/>
      <c r="N30" s="394" t="str">
        <f>IF('Business Details'!N27&gt;0,'Business Details'!N27," ")</f>
        <v xml:space="preserve"> </v>
      </c>
      <c r="O30" s="398"/>
      <c r="P30" s="398"/>
      <c r="Q30" s="399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151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152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3.8" x14ac:dyDescent="0.25">
      <c r="A33" s="275"/>
      <c r="B33" s="251"/>
      <c r="C33" s="442" t="str">
        <f>IF('Business Details'!C30&gt;0,'Business Details'!C30," ")</f>
        <v xml:space="preserve"> </v>
      </c>
      <c r="D33" s="443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153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154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94">
        <f>Admin!B17</f>
        <v>41790</v>
      </c>
      <c r="O35" s="398"/>
      <c r="P35" s="398"/>
      <c r="Q35" s="399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" customHeight="1" x14ac:dyDescent="0.2">
      <c r="A37" s="383" t="s">
        <v>155</v>
      </c>
      <c r="B37" s="383"/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6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156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157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158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159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3.8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160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161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162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163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159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3.8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" customHeight="1" x14ac:dyDescent="0.2">
      <c r="A50" s="389" t="s">
        <v>175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176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177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178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179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75">
        <f>'Profit &amp; Loss Account'!B14</f>
        <v>0</v>
      </c>
      <c r="E55" s="376"/>
      <c r="F55" s="377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>
        <f>'Profit &amp; Loss Account'!B48</f>
        <v>0</v>
      </c>
      <c r="P55" s="376"/>
      <c r="Q55" s="377"/>
      <c r="R55" s="249" t="s">
        <v>167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" customHeight="1" x14ac:dyDescent="0.2">
      <c r="A57" s="389" t="s">
        <v>180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</row>
    <row r="58" spans="1:23" s="291" customFormat="1" ht="15.9" customHeight="1" x14ac:dyDescent="0.25">
      <c r="A58" s="378" t="s">
        <v>181</v>
      </c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3.8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182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183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184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185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186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6" x14ac:dyDescent="0.2">
      <c r="A66" s="275"/>
      <c r="B66" s="251"/>
      <c r="C66" s="248" t="s">
        <v>51</v>
      </c>
      <c r="D66" s="375">
        <f>'Profit &amp; Loss Account'!B19+'Profit &amp; Loss Account'!B21</f>
        <v>0</v>
      </c>
      <c r="E66" s="376"/>
      <c r="F66" s="377"/>
      <c r="G66" s="249" t="s">
        <v>167</v>
      </c>
      <c r="H66" s="250">
        <v>0</v>
      </c>
      <c r="I66" s="250">
        <v>0</v>
      </c>
      <c r="J66" s="251"/>
      <c r="K66" s="251"/>
      <c r="L66" s="251"/>
      <c r="M66" s="251"/>
      <c r="N66" s="248" t="s">
        <v>51</v>
      </c>
      <c r="O66" s="375"/>
      <c r="P66" s="376"/>
      <c r="Q66" s="377"/>
      <c r="R66" s="249" t="s">
        <v>167</v>
      </c>
      <c r="S66" s="250">
        <v>0</v>
      </c>
      <c r="T66" s="250">
        <v>0</v>
      </c>
      <c r="U66" s="251"/>
      <c r="V66" s="251"/>
      <c r="W66" s="279"/>
    </row>
    <row r="67" spans="1:23" ht="9.9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187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6" x14ac:dyDescent="0.2">
      <c r="A70" s="275"/>
      <c r="B70" s="251"/>
      <c r="C70" s="248" t="s">
        <v>51</v>
      </c>
      <c r="D70" s="375">
        <f>'Profit &amp; Loss Account'!B20</f>
        <v>0</v>
      </c>
      <c r="E70" s="376"/>
      <c r="F70" s="377"/>
      <c r="G70" s="249" t="s">
        <v>167</v>
      </c>
      <c r="H70" s="250">
        <v>0</v>
      </c>
      <c r="I70" s="250">
        <v>0</v>
      </c>
      <c r="J70" s="251"/>
      <c r="K70" s="251"/>
      <c r="L70" s="251"/>
      <c r="M70" s="251"/>
      <c r="N70" s="248" t="s">
        <v>51</v>
      </c>
      <c r="O70" s="375"/>
      <c r="P70" s="376"/>
      <c r="Q70" s="377"/>
      <c r="R70" s="249" t="s">
        <v>167</v>
      </c>
      <c r="S70" s="250">
        <v>0</v>
      </c>
      <c r="T70" s="250">
        <v>0</v>
      </c>
      <c r="U70" s="251"/>
      <c r="V70" s="251"/>
      <c r="W70" s="279"/>
    </row>
    <row r="71" spans="1:23" ht="9.9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188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6" x14ac:dyDescent="0.2">
      <c r="A74" s="275"/>
      <c r="B74" s="251"/>
      <c r="C74" s="248" t="s">
        <v>51</v>
      </c>
      <c r="D74" s="375">
        <f>'Profit &amp; Loss Account'!B26</f>
        <v>0</v>
      </c>
      <c r="E74" s="376"/>
      <c r="F74" s="377"/>
      <c r="G74" s="249" t="s">
        <v>167</v>
      </c>
      <c r="H74" s="250">
        <v>0</v>
      </c>
      <c r="I74" s="250">
        <v>0</v>
      </c>
      <c r="J74" s="251"/>
      <c r="K74" s="251"/>
      <c r="L74" s="251"/>
      <c r="M74" s="251"/>
      <c r="N74" s="248" t="s">
        <v>51</v>
      </c>
      <c r="O74" s="375"/>
      <c r="P74" s="376"/>
      <c r="Q74" s="377"/>
      <c r="R74" s="249" t="s">
        <v>167</v>
      </c>
      <c r="S74" s="250">
        <v>0</v>
      </c>
      <c r="T74" s="250">
        <v>0</v>
      </c>
      <c r="U74" s="251"/>
      <c r="V74" s="251"/>
      <c r="W74" s="279"/>
    </row>
    <row r="75" spans="1:23" ht="9.9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189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6" x14ac:dyDescent="0.2">
      <c r="A78" s="275"/>
      <c r="B78" s="251"/>
      <c r="C78" s="248" t="s">
        <v>51</v>
      </c>
      <c r="D78" s="375">
        <f>'Profit &amp; Loss Account'!B30+'Profit &amp; Loss Account'!B31</f>
        <v>0</v>
      </c>
      <c r="E78" s="376"/>
      <c r="F78" s="377"/>
      <c r="G78" s="249" t="s">
        <v>167</v>
      </c>
      <c r="H78" s="250">
        <v>0</v>
      </c>
      <c r="I78" s="250">
        <v>0</v>
      </c>
      <c r="J78" s="251"/>
      <c r="K78" s="251"/>
      <c r="L78" s="251"/>
      <c r="M78" s="251"/>
      <c r="N78" s="248" t="s">
        <v>51</v>
      </c>
      <c r="O78" s="375"/>
      <c r="P78" s="376"/>
      <c r="Q78" s="377"/>
      <c r="R78" s="249" t="s">
        <v>167</v>
      </c>
      <c r="S78" s="250">
        <v>0</v>
      </c>
      <c r="T78" s="250">
        <v>0</v>
      </c>
      <c r="U78" s="251"/>
      <c r="V78" s="251"/>
      <c r="W78" s="279"/>
    </row>
    <row r="79" spans="1:23" ht="9.9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190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6" x14ac:dyDescent="0.2">
      <c r="A82" s="275"/>
      <c r="B82" s="251"/>
      <c r="C82" s="248" t="s">
        <v>51</v>
      </c>
      <c r="D82" s="375">
        <f>'Profit &amp; Loss Account'!B27</f>
        <v>0</v>
      </c>
      <c r="E82" s="376"/>
      <c r="F82" s="377"/>
      <c r="G82" s="249" t="s">
        <v>167</v>
      </c>
      <c r="H82" s="250">
        <v>0</v>
      </c>
      <c r="I82" s="250">
        <v>0</v>
      </c>
      <c r="J82" s="251"/>
      <c r="K82" s="251"/>
      <c r="L82" s="251"/>
      <c r="M82" s="251"/>
      <c r="N82" s="248" t="s">
        <v>51</v>
      </c>
      <c r="O82" s="375"/>
      <c r="P82" s="376"/>
      <c r="Q82" s="377"/>
      <c r="R82" s="249" t="s">
        <v>167</v>
      </c>
      <c r="S82" s="250">
        <v>0</v>
      </c>
      <c r="T82" s="250">
        <v>0</v>
      </c>
      <c r="U82" s="251"/>
      <c r="V82" s="251"/>
      <c r="W82" s="279"/>
    </row>
    <row r="83" spans="1:23" ht="9.9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191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6" x14ac:dyDescent="0.2">
      <c r="A86" s="275"/>
      <c r="B86" s="251"/>
      <c r="C86" s="248" t="s">
        <v>51</v>
      </c>
      <c r="D86" s="375">
        <f>'Profit &amp; Loss Account'!B28</f>
        <v>0</v>
      </c>
      <c r="E86" s="376"/>
      <c r="F86" s="377"/>
      <c r="G86" s="249" t="s">
        <v>167</v>
      </c>
      <c r="H86" s="250">
        <v>0</v>
      </c>
      <c r="I86" s="250">
        <v>0</v>
      </c>
      <c r="J86" s="251"/>
      <c r="K86" s="251"/>
      <c r="L86" s="251"/>
      <c r="M86" s="251"/>
      <c r="N86" s="248" t="s">
        <v>51</v>
      </c>
      <c r="O86" s="375"/>
      <c r="P86" s="376"/>
      <c r="Q86" s="377"/>
      <c r="R86" s="249" t="s">
        <v>167</v>
      </c>
      <c r="S86" s="250">
        <v>0</v>
      </c>
      <c r="T86" s="250">
        <v>0</v>
      </c>
      <c r="U86" s="251"/>
      <c r="V86" s="251"/>
      <c r="W86" s="279"/>
    </row>
    <row r="87" spans="1:23" ht="9.9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192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6" x14ac:dyDescent="0.2">
      <c r="A90" s="275"/>
      <c r="B90" s="251"/>
      <c r="C90" s="248" t="s">
        <v>51</v>
      </c>
      <c r="D90" s="375">
        <f>'Profit &amp; Loss Account'!B29</f>
        <v>0</v>
      </c>
      <c r="E90" s="376"/>
      <c r="F90" s="377"/>
      <c r="G90" s="249" t="s">
        <v>167</v>
      </c>
      <c r="H90" s="250">
        <v>0</v>
      </c>
      <c r="I90" s="250">
        <v>0</v>
      </c>
      <c r="J90" s="251"/>
      <c r="K90" s="251"/>
      <c r="L90" s="251"/>
      <c r="M90" s="251"/>
      <c r="N90" s="248" t="s">
        <v>51</v>
      </c>
      <c r="O90" s="375"/>
      <c r="P90" s="376"/>
      <c r="Q90" s="377"/>
      <c r="R90" s="249" t="s">
        <v>167</v>
      </c>
      <c r="S90" s="250">
        <v>0</v>
      </c>
      <c r="T90" s="250">
        <v>0</v>
      </c>
      <c r="U90" s="251"/>
      <c r="V90" s="251"/>
      <c r="W90" s="279"/>
    </row>
    <row r="91" spans="1:23" ht="9.9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193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75"/>
      <c r="B94" s="251"/>
      <c r="C94" s="248" t="s">
        <v>51</v>
      </c>
      <c r="D94" s="375">
        <f>'Profit &amp; Loss Account'!B32</f>
        <v>0</v>
      </c>
      <c r="E94" s="376"/>
      <c r="F94" s="377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/>
      <c r="P94" s="376"/>
      <c r="Q94" s="377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ht="9.9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194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6" x14ac:dyDescent="0.2">
      <c r="A98" s="275"/>
      <c r="B98" s="251"/>
      <c r="C98" s="248" t="s">
        <v>51</v>
      </c>
      <c r="D98" s="375">
        <f>'Profit &amp; Loss Account'!B35</f>
        <v>0</v>
      </c>
      <c r="E98" s="376"/>
      <c r="F98" s="377"/>
      <c r="G98" s="249" t="s">
        <v>167</v>
      </c>
      <c r="H98" s="250">
        <v>0</v>
      </c>
      <c r="I98" s="250">
        <v>0</v>
      </c>
      <c r="J98" s="251"/>
      <c r="K98" s="251"/>
      <c r="L98" s="251"/>
      <c r="M98" s="251"/>
      <c r="N98" s="248" t="s">
        <v>51</v>
      </c>
      <c r="O98" s="375"/>
      <c r="P98" s="376"/>
      <c r="Q98" s="377"/>
      <c r="R98" s="249" t="s">
        <v>167</v>
      </c>
      <c r="S98" s="250">
        <v>0</v>
      </c>
      <c r="T98" s="250">
        <v>0</v>
      </c>
      <c r="U98" s="251"/>
      <c r="V98" s="251"/>
      <c r="W98" s="279"/>
    </row>
    <row r="99" spans="1:23" ht="9.9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195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6" x14ac:dyDescent="0.2">
      <c r="A102" s="275"/>
      <c r="B102" s="251"/>
      <c r="C102" s="248" t="s">
        <v>51</v>
      </c>
      <c r="D102" s="375">
        <f>'Profit &amp; Loss Account'!B36</f>
        <v>0</v>
      </c>
      <c r="E102" s="376"/>
      <c r="F102" s="377"/>
      <c r="G102" s="249" t="s">
        <v>167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51</v>
      </c>
      <c r="O102" s="375"/>
      <c r="P102" s="376"/>
      <c r="Q102" s="377"/>
      <c r="R102" s="249" t="s">
        <v>167</v>
      </c>
      <c r="S102" s="250">
        <v>0</v>
      </c>
      <c r="T102" s="250">
        <v>0</v>
      </c>
      <c r="U102" s="251"/>
      <c r="V102" s="251"/>
      <c r="W102" s="279"/>
    </row>
    <row r="103" spans="1:23" ht="9.9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196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6" x14ac:dyDescent="0.2">
      <c r="A106" s="275"/>
      <c r="B106" s="251"/>
      <c r="C106" s="248" t="s">
        <v>51</v>
      </c>
      <c r="D106" s="375">
        <f>'Profit &amp; Loss Account'!B34</f>
        <v>0</v>
      </c>
      <c r="E106" s="376"/>
      <c r="F106" s="377"/>
      <c r="G106" s="249" t="s">
        <v>167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51</v>
      </c>
      <c r="O106" s="375"/>
      <c r="P106" s="376"/>
      <c r="Q106" s="377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3" ht="9.9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197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6" x14ac:dyDescent="0.2">
      <c r="A110" s="275"/>
      <c r="B110" s="251"/>
      <c r="C110" s="248" t="s">
        <v>51</v>
      </c>
      <c r="D110" s="375">
        <f>'Profit &amp; Loss Account'!B33</f>
        <v>0</v>
      </c>
      <c r="E110" s="376"/>
      <c r="F110" s="377"/>
      <c r="G110" s="249" t="s">
        <v>167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51</v>
      </c>
      <c r="O110" s="375"/>
      <c r="P110" s="376"/>
      <c r="Q110" s="377"/>
      <c r="R110" s="249" t="s">
        <v>167</v>
      </c>
      <c r="S110" s="250">
        <v>0</v>
      </c>
      <c r="T110" s="250">
        <v>0</v>
      </c>
      <c r="U110" s="251"/>
      <c r="V110" s="251"/>
      <c r="W110" s="279"/>
    </row>
    <row r="111" spans="1:23" ht="9.9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198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75">
        <f>'Profit &amp; Loss Account'!B43+'Profit &amp; Loss Account'!B44</f>
        <v>0</v>
      </c>
      <c r="E114" s="376"/>
      <c r="F114" s="377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51</v>
      </c>
      <c r="O114" s="375">
        <f>'Profit &amp; Loss Account'!B44</f>
        <v>0</v>
      </c>
      <c r="P114" s="376"/>
      <c r="Q114" s="377"/>
      <c r="R114" s="249" t="s">
        <v>167</v>
      </c>
      <c r="S114" s="250">
        <v>0</v>
      </c>
      <c r="T114" s="250">
        <v>0</v>
      </c>
      <c r="U114" s="251"/>
      <c r="V114" s="251"/>
      <c r="W114" s="279"/>
    </row>
    <row r="115" spans="1:23" ht="9.9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199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6" x14ac:dyDescent="0.2">
      <c r="A118" s="275"/>
      <c r="B118" s="251"/>
      <c r="C118" s="248" t="s">
        <v>51</v>
      </c>
      <c r="D118" s="375">
        <f>SUM('Profit &amp; Loss Account'!B37:B42)</f>
        <v>0</v>
      </c>
      <c r="E118" s="376"/>
      <c r="F118" s="377"/>
      <c r="G118" s="249" t="s">
        <v>167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51</v>
      </c>
      <c r="O118" s="375"/>
      <c r="P118" s="376"/>
      <c r="Q118" s="377"/>
      <c r="R118" s="249" t="s">
        <v>167</v>
      </c>
      <c r="S118" s="250">
        <v>0</v>
      </c>
      <c r="T118" s="250">
        <v>0</v>
      </c>
      <c r="U118" s="251"/>
      <c r="V118" s="251"/>
      <c r="W118" s="279"/>
    </row>
    <row r="119" spans="1:23" ht="9.9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200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201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6" x14ac:dyDescent="0.2">
      <c r="A122" s="275"/>
      <c r="B122" s="251"/>
      <c r="C122" s="248" t="s">
        <v>51</v>
      </c>
      <c r="D122" s="375">
        <f>'Profit &amp; Loss Account'!B22+'Profit &amp; Loss Account'!B45</f>
        <v>0</v>
      </c>
      <c r="E122" s="376"/>
      <c r="F122" s="377"/>
      <c r="G122" s="249" t="s">
        <v>167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51</v>
      </c>
      <c r="O122" s="375">
        <f>'Profit &amp; Loss Account'!B44</f>
        <v>0</v>
      </c>
      <c r="P122" s="376"/>
      <c r="Q122" s="377"/>
      <c r="R122" s="249" t="s">
        <v>167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" customHeight="1" x14ac:dyDescent="0.2">
      <c r="A124" s="388" t="s">
        <v>202</v>
      </c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8"/>
      <c r="N124" s="388"/>
      <c r="O124" s="388"/>
      <c r="P124" s="388"/>
      <c r="Q124" s="388"/>
      <c r="R124" s="388"/>
      <c r="S124" s="388"/>
      <c r="T124" s="388"/>
      <c r="U124" s="388"/>
      <c r="V124" s="388"/>
      <c r="W124" s="388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203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204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205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206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6" x14ac:dyDescent="0.2">
      <c r="A129" s="275"/>
      <c r="B129" s="251"/>
      <c r="C129" s="248" t="s">
        <v>51</v>
      </c>
      <c r="D129" s="375">
        <f>IF((D55+O55-D122)&gt;=0,D55+O55-D122,0)</f>
        <v>0</v>
      </c>
      <c r="E129" s="376"/>
      <c r="F129" s="377"/>
      <c r="G129" s="249" t="s">
        <v>167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51</v>
      </c>
      <c r="O129" s="375">
        <f>IF((D55+O55-D122)&lt;0,D122-D55-O55,0)</f>
        <v>0</v>
      </c>
      <c r="P129" s="376"/>
      <c r="Q129" s="377"/>
      <c r="R129" s="249" t="s">
        <v>167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" customHeight="1" x14ac:dyDescent="0.2">
      <c r="A131" s="389" t="s">
        <v>207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</row>
    <row r="132" spans="1:23" ht="15.9" customHeight="1" x14ac:dyDescent="0.2">
      <c r="A132" s="378" t="s">
        <v>208</v>
      </c>
      <c r="B132" s="378"/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378"/>
      <c r="R132" s="378"/>
      <c r="S132" s="378"/>
      <c r="T132" s="378"/>
      <c r="U132" s="378"/>
      <c r="V132" s="378"/>
      <c r="W132" s="378"/>
    </row>
    <row r="133" spans="1:23" ht="15.9" customHeight="1" x14ac:dyDescent="0.2">
      <c r="A133" s="378" t="s">
        <v>341</v>
      </c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</row>
    <row r="134" spans="1:23" ht="15.9" customHeight="1" x14ac:dyDescent="0.2">
      <c r="A134" s="378" t="s">
        <v>209</v>
      </c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8"/>
      <c r="P134" s="378"/>
      <c r="Q134" s="378"/>
      <c r="R134" s="378"/>
      <c r="S134" s="378"/>
      <c r="T134" s="378"/>
      <c r="U134" s="378"/>
      <c r="V134" s="378"/>
      <c r="W134" s="378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3.2" x14ac:dyDescent="0.25">
      <c r="A136" s="269">
        <v>48</v>
      </c>
      <c r="B136" s="251"/>
      <c r="C136" s="338" t="s">
        <v>338</v>
      </c>
      <c r="D136" s="258"/>
      <c r="E136" s="258"/>
      <c r="F136" s="258"/>
      <c r="G136" s="258"/>
      <c r="H136" s="439">
        <f>Admin!G4</f>
        <v>1</v>
      </c>
      <c r="I136" s="441"/>
      <c r="J136" s="273"/>
      <c r="K136" s="258"/>
      <c r="L136" s="269">
        <v>54</v>
      </c>
      <c r="M136" s="251"/>
      <c r="N136" s="258" t="s">
        <v>212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342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6" x14ac:dyDescent="0.2">
      <c r="A139" s="275"/>
      <c r="B139" s="251"/>
      <c r="C139" s="248" t="s">
        <v>51</v>
      </c>
      <c r="D139" s="375">
        <f>IF([1]Schedule!$Q$1&gt;0,[1]Schedule!$Q$1,0)</f>
        <v>0</v>
      </c>
      <c r="E139" s="376"/>
      <c r="F139" s="377"/>
      <c r="G139" s="249" t="s">
        <v>167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51</v>
      </c>
      <c r="O139" s="375">
        <f>IF(([1]Schedule!$R$1+[1]Schedule!$S$1)&lt;1000,[1]Schedule!$S$1,0)</f>
        <v>0</v>
      </c>
      <c r="P139" s="376"/>
      <c r="Q139" s="377"/>
      <c r="R139" s="249" t="s">
        <v>167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210</v>
      </c>
      <c r="D141" s="258"/>
      <c r="E141" s="258"/>
      <c r="F141" s="258"/>
      <c r="G141" s="439">
        <f>Admin!G5</f>
        <v>0.18</v>
      </c>
      <c r="H141" s="440"/>
      <c r="I141" s="258" t="s">
        <v>211</v>
      </c>
      <c r="J141" s="258"/>
      <c r="K141" s="258"/>
      <c r="L141" s="269">
        <v>55</v>
      </c>
      <c r="M141" s="251"/>
      <c r="N141" s="258" t="s">
        <v>214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213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215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6" x14ac:dyDescent="0.2">
      <c r="A144" s="275"/>
      <c r="B144" s="251"/>
      <c r="C144" s="248" t="s">
        <v>51</v>
      </c>
      <c r="D144" s="375">
        <f>[1]Schedule!$R$1-D152</f>
        <v>0</v>
      </c>
      <c r="E144" s="376"/>
      <c r="F144" s="377"/>
      <c r="G144" s="249" t="s">
        <v>167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51</v>
      </c>
      <c r="O144" s="375">
        <f>[1]Schedule!$Y$1</f>
        <v>0</v>
      </c>
      <c r="P144" s="376"/>
      <c r="Q144" s="377"/>
      <c r="R144" s="249" t="s">
        <v>167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3.2" x14ac:dyDescent="0.25">
      <c r="A146" s="269">
        <v>50</v>
      </c>
      <c r="B146" s="251"/>
      <c r="C146" s="338" t="s">
        <v>343</v>
      </c>
      <c r="D146" s="258"/>
      <c r="E146" s="258"/>
      <c r="F146" s="258"/>
      <c r="G146" s="258"/>
      <c r="H146" s="439">
        <v>0.1</v>
      </c>
      <c r="I146" s="441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6" x14ac:dyDescent="0.2">
      <c r="A147" s="275"/>
      <c r="B147" s="251"/>
      <c r="C147" s="248" t="s">
        <v>51</v>
      </c>
      <c r="D147" s="375"/>
      <c r="E147" s="376"/>
      <c r="F147" s="377"/>
      <c r="G147" s="249" t="s">
        <v>167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344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6" x14ac:dyDescent="0.2">
      <c r="A149" s="269">
        <v>51</v>
      </c>
      <c r="B149" s="251"/>
      <c r="C149" s="258" t="s">
        <v>216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51</v>
      </c>
      <c r="O149" s="375">
        <f>D139+D144+D147+D152+D156+D160+O139+O144</f>
        <v>0</v>
      </c>
      <c r="P149" s="376"/>
      <c r="Q149" s="377"/>
      <c r="R149" s="249" t="s">
        <v>167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217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219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6" x14ac:dyDescent="0.2">
      <c r="A152" s="275"/>
      <c r="B152" s="251"/>
      <c r="C152" s="248" t="s">
        <v>51</v>
      </c>
      <c r="D152" s="375">
        <f>SUM([1]Schedule!$R$38:$R$42)+SUM([1]Schedule!$R$91:$R$95)</f>
        <v>0</v>
      </c>
      <c r="E152" s="360"/>
      <c r="F152" s="361"/>
      <c r="G152" s="249" t="s">
        <v>167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220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6" x14ac:dyDescent="0.2">
      <c r="A154" s="269">
        <v>52</v>
      </c>
      <c r="B154" s="251"/>
      <c r="C154" s="258" t="s">
        <v>218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51</v>
      </c>
      <c r="O154" s="375"/>
      <c r="P154" s="376"/>
      <c r="Q154" s="377"/>
      <c r="R154" s="249" t="s">
        <v>167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6" x14ac:dyDescent="0.2">
      <c r="A156" s="275"/>
      <c r="B156" s="251"/>
      <c r="C156" s="248" t="s">
        <v>51</v>
      </c>
      <c r="D156" s="375"/>
      <c r="E156" s="360"/>
      <c r="F156" s="361"/>
      <c r="G156" s="249" t="s">
        <v>167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345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221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346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347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348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6" x14ac:dyDescent="0.2">
      <c r="A160" s="275"/>
      <c r="B160" s="251"/>
      <c r="C160" s="248" t="s">
        <v>51</v>
      </c>
      <c r="D160" s="375"/>
      <c r="E160" s="376"/>
      <c r="F160" s="377"/>
      <c r="G160" s="249" t="s">
        <v>167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51</v>
      </c>
      <c r="O160" s="375">
        <f>[1]Schedule!$Z$1</f>
        <v>0</v>
      </c>
      <c r="P160" s="376"/>
      <c r="Q160" s="377"/>
      <c r="R160" s="249" t="s">
        <v>167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" customHeight="1" x14ac:dyDescent="0.2">
      <c r="A162" s="387" t="s">
        <v>222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</row>
    <row r="163" spans="1:23" ht="15.9" customHeight="1" x14ac:dyDescent="0.2">
      <c r="A163" s="378" t="s">
        <v>223</v>
      </c>
      <c r="B163" s="378"/>
      <c r="C163" s="378"/>
      <c r="D163" s="378"/>
      <c r="E163" s="378"/>
      <c r="F163" s="378"/>
      <c r="G163" s="378"/>
      <c r="H163" s="378"/>
      <c r="I163" s="378"/>
      <c r="J163" s="378"/>
      <c r="K163" s="378"/>
      <c r="L163" s="378"/>
      <c r="M163" s="378"/>
      <c r="N163" s="378"/>
      <c r="O163" s="378"/>
      <c r="P163" s="378"/>
      <c r="Q163" s="378"/>
      <c r="R163" s="378"/>
      <c r="S163" s="378"/>
      <c r="T163" s="378"/>
      <c r="U163" s="378"/>
      <c r="V163" s="378"/>
      <c r="W163" s="378"/>
    </row>
    <row r="164" spans="1:23" ht="15.9" customHeight="1" x14ac:dyDescent="0.2">
      <c r="A164" s="378" t="s">
        <v>349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350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224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225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351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6" x14ac:dyDescent="0.2">
      <c r="A169" s="275"/>
      <c r="B169" s="251"/>
      <c r="C169" s="248" t="s">
        <v>51</v>
      </c>
      <c r="D169" s="375">
        <f>'Business Details'!O50</f>
        <v>0</v>
      </c>
      <c r="E169" s="376"/>
      <c r="F169" s="377"/>
      <c r="G169" s="249" t="s">
        <v>167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51</v>
      </c>
      <c r="O169" s="375">
        <f>O149+D179</f>
        <v>0</v>
      </c>
      <c r="P169" s="376"/>
      <c r="Q169" s="377"/>
      <c r="R169" s="249" t="s">
        <v>167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226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352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353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354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6" x14ac:dyDescent="0.2">
      <c r="A174" s="275"/>
      <c r="B174" s="251"/>
      <c r="C174" s="248" t="s">
        <v>51</v>
      </c>
      <c r="D174" s="375">
        <f>O122+O154+O160+D169</f>
        <v>0</v>
      </c>
      <c r="E174" s="376"/>
      <c r="F174" s="377"/>
      <c r="G174" s="249" t="s">
        <v>167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51</v>
      </c>
      <c r="O174" s="375">
        <f>IF((D129+D174-O169)&gt;0,(D129+D174-O169),IF((-O129+D174-O169)&gt;0,(-O129+D174-O169),0))</f>
        <v>0</v>
      </c>
      <c r="P174" s="384"/>
      <c r="Q174" s="385"/>
      <c r="R174" s="249" t="s">
        <v>167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227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355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228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356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6" x14ac:dyDescent="0.2">
      <c r="A179" s="275"/>
      <c r="B179" s="251"/>
      <c r="C179" s="248" t="s">
        <v>51</v>
      </c>
      <c r="D179" s="375"/>
      <c r="E179" s="376"/>
      <c r="F179" s="377"/>
      <c r="G179" s="249" t="s">
        <v>167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51</v>
      </c>
      <c r="O179" s="375">
        <f>IF(O174&gt;0,0,IF((D129+D174-O169)&lt;0,-(D129+D174-O169),IF((-O129+D174-O169)&lt;0,-(-O129+D174-O169),0)))</f>
        <v>0</v>
      </c>
      <c r="P179" s="384"/>
      <c r="Q179" s="385"/>
      <c r="R179" s="249" t="s">
        <v>167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" customHeight="1" x14ac:dyDescent="0.2">
      <c r="A181" s="387" t="s">
        <v>229</v>
      </c>
      <c r="B181" s="387"/>
      <c r="C181" s="387"/>
      <c r="D181" s="387"/>
      <c r="E181" s="387"/>
      <c r="F181" s="387"/>
      <c r="G181" s="387"/>
      <c r="H181" s="387"/>
      <c r="I181" s="387"/>
      <c r="J181" s="387"/>
      <c r="K181" s="387"/>
      <c r="L181" s="387"/>
      <c r="M181" s="387"/>
      <c r="N181" s="387"/>
      <c r="O181" s="387"/>
      <c r="P181" s="387"/>
      <c r="Q181" s="387"/>
      <c r="R181" s="387"/>
      <c r="S181" s="387"/>
      <c r="T181" s="387"/>
      <c r="U181" s="387"/>
      <c r="V181" s="387"/>
      <c r="W181" s="387"/>
    </row>
    <row r="182" spans="1:23" ht="15.9" customHeight="1" x14ac:dyDescent="0.2">
      <c r="A182" s="378" t="s">
        <v>230</v>
      </c>
      <c r="B182" s="378"/>
      <c r="C182" s="378"/>
      <c r="D182" s="378"/>
      <c r="E182" s="378"/>
      <c r="F182" s="378"/>
      <c r="G182" s="378"/>
      <c r="H182" s="378"/>
      <c r="I182" s="378"/>
      <c r="J182" s="378"/>
      <c r="K182" s="378"/>
      <c r="L182" s="378"/>
      <c r="M182" s="378"/>
      <c r="N182" s="378"/>
      <c r="O182" s="378"/>
      <c r="P182" s="378"/>
      <c r="Q182" s="378"/>
      <c r="R182" s="378"/>
      <c r="S182" s="378"/>
      <c r="T182" s="378"/>
      <c r="U182" s="378"/>
      <c r="V182" s="378"/>
      <c r="W182" s="378"/>
    </row>
    <row r="183" spans="1:23" ht="15.9" customHeight="1" x14ac:dyDescent="0.2">
      <c r="A183" s="378" t="s">
        <v>231</v>
      </c>
      <c r="B183" s="378"/>
      <c r="C183" s="378"/>
      <c r="D183" s="378"/>
      <c r="E183" s="378"/>
      <c r="F183" s="378"/>
      <c r="G183" s="378"/>
      <c r="H183" s="378"/>
      <c r="I183" s="378"/>
      <c r="J183" s="378"/>
      <c r="K183" s="378"/>
      <c r="L183" s="378"/>
      <c r="M183" s="378"/>
      <c r="N183" s="378"/>
      <c r="O183" s="378"/>
      <c r="P183" s="378"/>
      <c r="Q183" s="378"/>
      <c r="R183" s="378"/>
      <c r="S183" s="378"/>
      <c r="T183" s="378"/>
      <c r="U183" s="378"/>
      <c r="V183" s="378"/>
      <c r="W183" s="378"/>
    </row>
    <row r="184" spans="1:23" ht="15.75" customHeight="1" x14ac:dyDescent="0.2">
      <c r="A184" s="438" t="s">
        <v>232</v>
      </c>
      <c r="B184" s="438"/>
      <c r="C184" s="438"/>
      <c r="D184" s="438"/>
      <c r="E184" s="438"/>
      <c r="F184" s="438"/>
      <c r="G184" s="438"/>
      <c r="H184" s="438"/>
      <c r="I184" s="438"/>
      <c r="J184" s="438"/>
      <c r="K184" s="438"/>
      <c r="L184" s="438"/>
      <c r="M184" s="438"/>
      <c r="N184" s="438"/>
      <c r="O184" s="438"/>
      <c r="P184" s="438"/>
      <c r="Q184" s="438"/>
      <c r="R184" s="438"/>
      <c r="S184" s="438"/>
      <c r="T184" s="438"/>
      <c r="U184" s="438"/>
      <c r="V184" s="438"/>
      <c r="W184" s="438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233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234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3.8" x14ac:dyDescent="0.2">
      <c r="A187" s="292"/>
      <c r="B187" s="251"/>
      <c r="C187" s="432"/>
      <c r="D187" s="433"/>
      <c r="E187" s="433"/>
      <c r="F187" s="434"/>
      <c r="G187" s="258"/>
      <c r="H187" s="258"/>
      <c r="I187" s="258"/>
      <c r="J187" s="258"/>
      <c r="K187" s="258"/>
      <c r="L187" s="258"/>
      <c r="M187" s="251"/>
      <c r="N187" s="276" t="s">
        <v>235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5"/>
      <c r="E188" s="435"/>
      <c r="F188" s="435"/>
      <c r="G188" s="249"/>
      <c r="H188" s="290"/>
      <c r="I188" s="290"/>
      <c r="J188" s="251"/>
      <c r="K188" s="251"/>
      <c r="L188" s="258"/>
      <c r="M188" s="251"/>
      <c r="N188" s="285" t="s">
        <v>236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237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238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6" x14ac:dyDescent="0.2">
      <c r="A190" s="292"/>
      <c r="B190" s="251"/>
      <c r="C190" s="432"/>
      <c r="D190" s="433"/>
      <c r="E190" s="433"/>
      <c r="F190" s="434"/>
      <c r="G190" s="258"/>
      <c r="H190" s="258"/>
      <c r="I190" s="258"/>
      <c r="J190" s="258"/>
      <c r="K190" s="258"/>
      <c r="L190" s="258"/>
      <c r="M190" s="251"/>
      <c r="N190" s="248" t="s">
        <v>51</v>
      </c>
      <c r="O190" s="320" t="s">
        <v>239</v>
      </c>
      <c r="P190" s="436"/>
      <c r="Q190" s="437"/>
      <c r="R190" s="249" t="s">
        <v>167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240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241</v>
      </c>
      <c r="O192" s="251"/>
      <c r="P192" s="251"/>
      <c r="Q192" s="341" t="str">
        <f>Admin!G2</f>
        <v>2013-14</v>
      </c>
      <c r="R192" s="258" t="s">
        <v>357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242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358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6" x14ac:dyDescent="0.2">
      <c r="A194" s="275"/>
      <c r="B194" s="251"/>
      <c r="C194" s="276" t="s">
        <v>243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51</v>
      </c>
      <c r="O194" s="375">
        <f>O174</f>
        <v>0</v>
      </c>
      <c r="P194" s="376"/>
      <c r="Q194" s="377"/>
      <c r="R194" s="249" t="s">
        <v>167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244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245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246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6" x14ac:dyDescent="0.2">
      <c r="A197" s="275"/>
      <c r="B197" s="251"/>
      <c r="C197" s="248" t="s">
        <v>51</v>
      </c>
      <c r="D197" s="320" t="s">
        <v>239</v>
      </c>
      <c r="E197" s="436"/>
      <c r="F197" s="437"/>
      <c r="G197" s="249" t="s">
        <v>167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359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360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361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51</v>
      </c>
      <c r="O199" s="375">
        <f>IF(D179&gt;0,0,IF((O194+O204)&gt;'Business Details'!D50,'Business Details'!D50,(O194+O204)))</f>
        <v>0</v>
      </c>
      <c r="P199" s="384"/>
      <c r="Q199" s="385"/>
      <c r="R199" s="249" t="s">
        <v>167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6" x14ac:dyDescent="0.2">
      <c r="A201" s="275"/>
      <c r="B201" s="251"/>
      <c r="C201" s="248" t="s">
        <v>51</v>
      </c>
      <c r="D201" s="375"/>
      <c r="E201" s="376"/>
      <c r="F201" s="377"/>
      <c r="G201" s="249" t="s">
        <v>167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247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362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363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51</v>
      </c>
      <c r="O204" s="375">
        <f>'Profit &amp; Loss Account'!B16</f>
        <v>0</v>
      </c>
      <c r="P204" s="376"/>
      <c r="Q204" s="377"/>
      <c r="R204" s="249" t="s">
        <v>167</v>
      </c>
      <c r="S204" s="250">
        <v>0</v>
      </c>
      <c r="T204" s="250">
        <v>0</v>
      </c>
      <c r="U204" s="251"/>
      <c r="V204" s="251"/>
      <c r="W204" s="279"/>
    </row>
    <row r="205" spans="1:23" ht="9.9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6" x14ac:dyDescent="0.2">
      <c r="A206" s="275"/>
      <c r="B206" s="251"/>
      <c r="C206" s="248" t="s">
        <v>51</v>
      </c>
      <c r="D206" s="375"/>
      <c r="E206" s="376"/>
      <c r="F206" s="377"/>
      <c r="G206" s="249" t="s">
        <v>167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364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365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248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366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367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6" x14ac:dyDescent="0.2">
      <c r="A210" s="275"/>
      <c r="B210" s="251"/>
      <c r="C210" s="248" t="s">
        <v>51</v>
      </c>
      <c r="D210" s="375"/>
      <c r="E210" s="376"/>
      <c r="F210" s="377"/>
      <c r="G210" s="249" t="s">
        <v>167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51</v>
      </c>
      <c r="O210" s="375">
        <f>O194-O199+O204</f>
        <v>0</v>
      </c>
      <c r="P210" s="376"/>
      <c r="Q210" s="377"/>
      <c r="R210" s="249" t="s">
        <v>167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" customHeight="1" x14ac:dyDescent="0.2">
      <c r="A212" s="383" t="s">
        <v>249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</row>
    <row r="213" spans="1:23" ht="15.9" customHeight="1" x14ac:dyDescent="0.2">
      <c r="A213" s="378" t="s">
        <v>250</v>
      </c>
      <c r="B213" s="378"/>
      <c r="C213" s="378"/>
      <c r="D213" s="378"/>
      <c r="E213" s="378"/>
      <c r="F213" s="378"/>
      <c r="G213" s="378"/>
      <c r="H213" s="378"/>
      <c r="I213" s="378"/>
      <c r="J213" s="378"/>
      <c r="K213" s="378"/>
      <c r="L213" s="378"/>
      <c r="M213" s="378"/>
      <c r="N213" s="378"/>
      <c r="O213" s="378"/>
      <c r="P213" s="378"/>
      <c r="Q213" s="378"/>
      <c r="R213" s="378"/>
      <c r="S213" s="378"/>
      <c r="T213" s="378"/>
      <c r="U213" s="378"/>
      <c r="V213" s="378"/>
      <c r="W213" s="378"/>
    </row>
    <row r="214" spans="1:23" ht="15.9" customHeight="1" x14ac:dyDescent="0.2">
      <c r="A214" s="378" t="s">
        <v>251</v>
      </c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252</v>
      </c>
      <c r="D216" s="258"/>
      <c r="E216" s="258"/>
      <c r="F216" s="340" t="str">
        <f>Admin!G2</f>
        <v>2013-14</v>
      </c>
      <c r="G216" s="258" t="s">
        <v>368</v>
      </c>
      <c r="H216" s="273"/>
      <c r="I216" s="273"/>
      <c r="J216" s="251"/>
      <c r="K216" s="258"/>
      <c r="L216" s="269">
        <v>78</v>
      </c>
      <c r="M216" s="251"/>
      <c r="N216" s="258" t="s">
        <v>253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369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254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6" x14ac:dyDescent="0.2">
      <c r="A219" s="275"/>
      <c r="B219" s="251"/>
      <c r="C219" s="248" t="s">
        <v>51</v>
      </c>
      <c r="D219" s="375">
        <f>O179+E197-D201+D210+P190</f>
        <v>0</v>
      </c>
      <c r="E219" s="384"/>
      <c r="F219" s="385"/>
      <c r="G219" s="249" t="s">
        <v>167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51</v>
      </c>
      <c r="O219" s="375"/>
      <c r="P219" s="376"/>
      <c r="Q219" s="377"/>
      <c r="R219" s="249" t="s">
        <v>167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255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256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3.2" x14ac:dyDescent="0.25">
      <c r="A222" s="275"/>
      <c r="B222" s="251"/>
      <c r="C222" s="258" t="s">
        <v>257</v>
      </c>
      <c r="D222" s="379" t="str">
        <f>Admin!G2</f>
        <v>2013-14</v>
      </c>
      <c r="E222" s="380"/>
      <c r="F222" s="393"/>
      <c r="G222" s="251"/>
      <c r="H222" s="251"/>
      <c r="I222" s="251"/>
      <c r="J222" s="251"/>
      <c r="K222" s="251"/>
      <c r="L222" s="251"/>
      <c r="M222" s="251"/>
      <c r="N222" s="283" t="s">
        <v>258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6" x14ac:dyDescent="0.2">
      <c r="A224" s="275"/>
      <c r="B224" s="251"/>
      <c r="C224" s="248" t="s">
        <v>51</v>
      </c>
      <c r="D224" s="375"/>
      <c r="E224" s="376"/>
      <c r="F224" s="377"/>
      <c r="G224" s="249" t="s">
        <v>167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51</v>
      </c>
      <c r="O224" s="375">
        <f>D219</f>
        <v>0</v>
      </c>
      <c r="P224" s="384"/>
      <c r="Q224" s="385"/>
      <c r="R224" s="249" t="s">
        <v>167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" customHeight="1" x14ac:dyDescent="0.2">
      <c r="A226" s="431" t="s">
        <v>259</v>
      </c>
      <c r="B226" s="431"/>
      <c r="C226" s="431"/>
      <c r="D226" s="431"/>
      <c r="E226" s="431"/>
      <c r="F226" s="431"/>
      <c r="G226" s="431"/>
      <c r="H226" s="431"/>
      <c r="I226" s="431"/>
      <c r="J226" s="431"/>
      <c r="K226" s="431"/>
      <c r="L226" s="431"/>
      <c r="M226" s="431"/>
      <c r="N226" s="431"/>
      <c r="O226" s="431"/>
      <c r="P226" s="431"/>
      <c r="Q226" s="431"/>
      <c r="R226" s="431"/>
      <c r="S226" s="431"/>
      <c r="T226" s="431"/>
      <c r="U226" s="431"/>
      <c r="V226" s="431"/>
      <c r="W226" s="431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260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261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262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6" x14ac:dyDescent="0.2">
      <c r="A231" s="275"/>
      <c r="B231" s="251"/>
      <c r="C231" s="248" t="s">
        <v>51</v>
      </c>
      <c r="D231" s="375">
        <f>[2]Apr14!$AC$1</f>
        <v>0</v>
      </c>
      <c r="E231" s="376"/>
      <c r="F231" s="377"/>
      <c r="G231" s="249" t="s">
        <v>167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51</v>
      </c>
      <c r="O231" s="375"/>
      <c r="P231" s="376"/>
      <c r="Q231" s="377"/>
      <c r="R231" s="249" t="s">
        <v>167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" customHeight="1" x14ac:dyDescent="0.2">
      <c r="A233" s="387" t="s">
        <v>370</v>
      </c>
      <c r="B233" s="387"/>
      <c r="C233" s="387"/>
      <c r="D233" s="387"/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  <c r="U233" s="387"/>
      <c r="V233" s="387"/>
      <c r="W233" s="387"/>
      <c r="X233" s="329"/>
    </row>
    <row r="234" spans="1:24" ht="15.9" customHeight="1" x14ac:dyDescent="0.2">
      <c r="A234" s="378" t="s">
        <v>263</v>
      </c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</row>
    <row r="235" spans="1:24" ht="15.9" customHeight="1" x14ac:dyDescent="0.2">
      <c r="A235" s="378" t="s">
        <v>371</v>
      </c>
      <c r="B235" s="378"/>
      <c r="C235" s="378"/>
      <c r="D235" s="378"/>
      <c r="E235" s="378"/>
      <c r="F235" s="378"/>
      <c r="G235" s="378"/>
      <c r="H235" s="378"/>
      <c r="I235" s="378"/>
      <c r="J235" s="378"/>
      <c r="K235" s="378"/>
      <c r="L235" s="378"/>
      <c r="M235" s="378"/>
      <c r="N235" s="378"/>
      <c r="O235" s="378"/>
      <c r="P235" s="378"/>
      <c r="Q235" s="378"/>
      <c r="R235" s="378"/>
      <c r="S235" s="378"/>
      <c r="T235" s="378"/>
      <c r="U235" s="378"/>
      <c r="V235" s="378"/>
      <c r="W235" s="378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3.8" x14ac:dyDescent="0.25">
      <c r="A237" s="275"/>
      <c r="B237" s="251"/>
      <c r="C237" s="318" t="s">
        <v>264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265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266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267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6" x14ac:dyDescent="0.2">
      <c r="A241" s="275"/>
      <c r="B241" s="251"/>
      <c r="C241" s="248" t="s">
        <v>51</v>
      </c>
      <c r="D241" s="375"/>
      <c r="E241" s="376"/>
      <c r="F241" s="377"/>
      <c r="G241" s="249" t="s">
        <v>167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51</v>
      </c>
      <c r="O241" s="375"/>
      <c r="P241" s="376"/>
      <c r="Q241" s="377"/>
      <c r="R241" s="249" t="s">
        <v>167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268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269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6" x14ac:dyDescent="0.2">
      <c r="A245" s="275"/>
      <c r="B245" s="251"/>
      <c r="C245" s="248" t="s">
        <v>51</v>
      </c>
      <c r="D245" s="375"/>
      <c r="E245" s="376"/>
      <c r="F245" s="377"/>
      <c r="G245" s="249" t="s">
        <v>167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51</v>
      </c>
      <c r="O245" s="375"/>
      <c r="P245" s="376"/>
      <c r="Q245" s="377"/>
      <c r="R245" s="249" t="s">
        <v>167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270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271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6" x14ac:dyDescent="0.2">
      <c r="A249" s="275"/>
      <c r="B249" s="251"/>
      <c r="C249" s="248" t="s">
        <v>51</v>
      </c>
      <c r="D249" s="375"/>
      <c r="E249" s="376"/>
      <c r="F249" s="377"/>
      <c r="G249" s="249" t="s">
        <v>167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51</v>
      </c>
      <c r="O249" s="375"/>
      <c r="P249" s="376"/>
      <c r="Q249" s="377"/>
      <c r="R249" s="249" t="s">
        <v>167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6" x14ac:dyDescent="0.25">
      <c r="A251" s="269">
        <v>85</v>
      </c>
      <c r="B251" s="251"/>
      <c r="C251" s="258" t="s">
        <v>272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273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6" x14ac:dyDescent="0.2">
      <c r="A253" s="275"/>
      <c r="B253" s="251"/>
      <c r="C253" s="248" t="s">
        <v>51</v>
      </c>
      <c r="D253" s="375"/>
      <c r="E253" s="376"/>
      <c r="F253" s="377"/>
      <c r="G253" s="249" t="s">
        <v>167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274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6" x14ac:dyDescent="0.2">
      <c r="A255" s="269">
        <v>86</v>
      </c>
      <c r="B255" s="251"/>
      <c r="C255" s="258" t="s">
        <v>275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51</v>
      </c>
      <c r="O255" s="331" t="s">
        <v>239</v>
      </c>
      <c r="P255" s="375"/>
      <c r="Q255" s="376"/>
      <c r="R255" s="377"/>
      <c r="S255" s="249" t="s">
        <v>167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6" x14ac:dyDescent="0.25">
      <c r="A257" s="275"/>
      <c r="B257" s="251"/>
      <c r="C257" s="248" t="s">
        <v>51</v>
      </c>
      <c r="D257" s="375"/>
      <c r="E257" s="376"/>
      <c r="F257" s="377"/>
      <c r="G257" s="249" t="s">
        <v>167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276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277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278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6" x14ac:dyDescent="0.2">
      <c r="A261" s="275"/>
      <c r="B261" s="251"/>
      <c r="C261" s="248" t="s">
        <v>51</v>
      </c>
      <c r="D261" s="375"/>
      <c r="E261" s="376"/>
      <c r="F261" s="377"/>
      <c r="G261" s="249" t="s">
        <v>167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51</v>
      </c>
      <c r="O261" s="320" t="s">
        <v>239</v>
      </c>
      <c r="P261" s="375"/>
      <c r="Q261" s="376"/>
      <c r="R261" s="377"/>
      <c r="S261" s="249" t="s">
        <v>167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279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280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6" x14ac:dyDescent="0.2">
      <c r="A265" s="275"/>
      <c r="B265" s="251"/>
      <c r="C265" s="248" t="s">
        <v>51</v>
      </c>
      <c r="D265" s="375"/>
      <c r="E265" s="376"/>
      <c r="F265" s="377"/>
      <c r="G265" s="249" t="s">
        <v>167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51</v>
      </c>
      <c r="O265" s="320" t="s">
        <v>239</v>
      </c>
      <c r="P265" s="375"/>
      <c r="Q265" s="376"/>
      <c r="R265" s="377"/>
      <c r="S265" s="249" t="s">
        <v>167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281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66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6" x14ac:dyDescent="0.2">
      <c r="A269" s="275"/>
      <c r="B269" s="251"/>
      <c r="C269" s="248" t="s">
        <v>51</v>
      </c>
      <c r="D269" s="375"/>
      <c r="E269" s="376"/>
      <c r="F269" s="377"/>
      <c r="G269" s="249" t="s">
        <v>167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51</v>
      </c>
      <c r="O269" s="375"/>
      <c r="P269" s="376"/>
      <c r="Q269" s="377"/>
      <c r="R269" s="249" t="s">
        <v>167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282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6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51</v>
      </c>
      <c r="O273" s="375"/>
      <c r="P273" s="376"/>
      <c r="Q273" s="377"/>
      <c r="R273" s="249" t="s">
        <v>167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283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6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51</v>
      </c>
      <c r="O277" s="320" t="s">
        <v>239</v>
      </c>
      <c r="P277" s="375"/>
      <c r="Q277" s="376"/>
      <c r="R277" s="377"/>
      <c r="S277" s="249" t="s">
        <v>167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" customHeight="1" x14ac:dyDescent="0.2">
      <c r="A279" s="383" t="s">
        <v>284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</row>
    <row r="280" spans="1:23" ht="15.9" customHeight="1" x14ac:dyDescent="0.25">
      <c r="A280" s="378" t="s">
        <v>285</v>
      </c>
      <c r="B280" s="430"/>
      <c r="C280" s="430"/>
      <c r="D280" s="430"/>
      <c r="E280" s="430"/>
      <c r="F280" s="430"/>
      <c r="G280" s="430"/>
      <c r="H280" s="430"/>
      <c r="I280" s="430"/>
      <c r="J280" s="333">
        <f>Admin!N4</f>
        <v>9440</v>
      </c>
      <c r="K280" s="378" t="s">
        <v>286</v>
      </c>
      <c r="L280" s="401"/>
      <c r="M280" s="401"/>
      <c r="N280" s="401"/>
      <c r="O280" s="401"/>
      <c r="P280" s="401"/>
      <c r="Q280" s="401"/>
      <c r="R280" s="401"/>
      <c r="S280" s="401"/>
      <c r="T280" s="401"/>
      <c r="U280" s="401"/>
      <c r="V280" s="401"/>
      <c r="W280" s="401"/>
    </row>
    <row r="281" spans="1:23" ht="15.9" customHeight="1" x14ac:dyDescent="0.2">
      <c r="A281" s="429" t="s">
        <v>372</v>
      </c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29"/>
      <c r="N281" s="429"/>
      <c r="O281" s="429"/>
      <c r="P281" s="429"/>
      <c r="Q281" s="429"/>
      <c r="R281" s="429"/>
      <c r="S281" s="429"/>
      <c r="T281" s="429"/>
      <c r="U281" s="429"/>
      <c r="V281" s="429"/>
      <c r="W281" s="429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287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288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373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289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51</v>
      </c>
      <c r="O286" s="375"/>
      <c r="P286" s="376"/>
      <c r="Q286" s="377"/>
      <c r="R286" s="249" t="s">
        <v>167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290</v>
      </c>
      <c r="D288" s="260"/>
      <c r="E288" s="260"/>
      <c r="F288" s="260"/>
      <c r="G288" s="381" t="str">
        <f>Admin!G2</f>
        <v>2013-14</v>
      </c>
      <c r="H288" s="382"/>
      <c r="I288" s="382"/>
      <c r="J288" s="260" t="s">
        <v>291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374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292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" customHeight="1" x14ac:dyDescent="0.2">
      <c r="A294" s="387" t="s">
        <v>293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294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20"/>
      <c r="D298" s="421"/>
      <c r="E298" s="421"/>
      <c r="F298" s="421"/>
      <c r="G298" s="421"/>
      <c r="H298" s="421"/>
      <c r="I298" s="421"/>
      <c r="J298" s="421"/>
      <c r="K298" s="421"/>
      <c r="L298" s="421"/>
      <c r="M298" s="421"/>
      <c r="N298" s="421"/>
      <c r="O298" s="421"/>
      <c r="P298" s="421"/>
      <c r="Q298" s="421"/>
      <c r="R298" s="421"/>
      <c r="S298" s="421"/>
      <c r="T298" s="421"/>
      <c r="U298" s="421"/>
      <c r="V298" s="422"/>
      <c r="W298" s="323"/>
    </row>
    <row r="299" spans="1:23" x14ac:dyDescent="0.2">
      <c r="A299" s="303"/>
      <c r="B299" s="260"/>
      <c r="C299" s="423"/>
      <c r="D299" s="424"/>
      <c r="E299" s="424"/>
      <c r="F299" s="424"/>
      <c r="G299" s="424"/>
      <c r="H299" s="424"/>
      <c r="I299" s="424"/>
      <c r="J299" s="424"/>
      <c r="K299" s="424"/>
      <c r="L299" s="424"/>
      <c r="M299" s="424"/>
      <c r="N299" s="424"/>
      <c r="O299" s="424"/>
      <c r="P299" s="424"/>
      <c r="Q299" s="424"/>
      <c r="R299" s="424"/>
      <c r="S299" s="424"/>
      <c r="T299" s="424"/>
      <c r="U299" s="424"/>
      <c r="V299" s="425"/>
      <c r="W299" s="323"/>
    </row>
    <row r="300" spans="1:23" x14ac:dyDescent="0.2">
      <c r="A300" s="303"/>
      <c r="B300" s="260"/>
      <c r="C300" s="423"/>
      <c r="D300" s="424"/>
      <c r="E300" s="424"/>
      <c r="F300" s="424"/>
      <c r="G300" s="424"/>
      <c r="H300" s="424"/>
      <c r="I300" s="424"/>
      <c r="J300" s="424"/>
      <c r="K300" s="424"/>
      <c r="L300" s="424"/>
      <c r="M300" s="424"/>
      <c r="N300" s="424"/>
      <c r="O300" s="424"/>
      <c r="P300" s="424"/>
      <c r="Q300" s="424"/>
      <c r="R300" s="424"/>
      <c r="S300" s="424"/>
      <c r="T300" s="424"/>
      <c r="U300" s="424"/>
      <c r="V300" s="425"/>
      <c r="W300" s="323"/>
    </row>
    <row r="301" spans="1:23" x14ac:dyDescent="0.2">
      <c r="A301" s="303"/>
      <c r="B301" s="260"/>
      <c r="C301" s="423"/>
      <c r="D301" s="424"/>
      <c r="E301" s="424"/>
      <c r="F301" s="424"/>
      <c r="G301" s="424"/>
      <c r="H301" s="424"/>
      <c r="I301" s="424"/>
      <c r="J301" s="424"/>
      <c r="K301" s="424"/>
      <c r="L301" s="424"/>
      <c r="M301" s="424"/>
      <c r="N301" s="424"/>
      <c r="O301" s="424"/>
      <c r="P301" s="424"/>
      <c r="Q301" s="424"/>
      <c r="R301" s="424"/>
      <c r="S301" s="424"/>
      <c r="T301" s="424"/>
      <c r="U301" s="424"/>
      <c r="V301" s="425"/>
      <c r="W301" s="323"/>
    </row>
    <row r="302" spans="1:23" x14ac:dyDescent="0.2">
      <c r="A302" s="303"/>
      <c r="B302" s="260"/>
      <c r="C302" s="423"/>
      <c r="D302" s="424"/>
      <c r="E302" s="424"/>
      <c r="F302" s="424"/>
      <c r="G302" s="424"/>
      <c r="H302" s="424"/>
      <c r="I302" s="424"/>
      <c r="J302" s="424"/>
      <c r="K302" s="424"/>
      <c r="L302" s="424"/>
      <c r="M302" s="424"/>
      <c r="N302" s="424"/>
      <c r="O302" s="424"/>
      <c r="P302" s="424"/>
      <c r="Q302" s="424"/>
      <c r="R302" s="424"/>
      <c r="S302" s="424"/>
      <c r="T302" s="424"/>
      <c r="U302" s="424"/>
      <c r="V302" s="425"/>
      <c r="W302" s="323"/>
    </row>
    <row r="303" spans="1:23" x14ac:dyDescent="0.2">
      <c r="A303" s="303"/>
      <c r="B303" s="260"/>
      <c r="C303" s="423"/>
      <c r="D303" s="424"/>
      <c r="E303" s="424"/>
      <c r="F303" s="424"/>
      <c r="G303" s="424"/>
      <c r="H303" s="424"/>
      <c r="I303" s="424"/>
      <c r="J303" s="424"/>
      <c r="K303" s="424"/>
      <c r="L303" s="424"/>
      <c r="M303" s="424"/>
      <c r="N303" s="424"/>
      <c r="O303" s="424"/>
      <c r="P303" s="424"/>
      <c r="Q303" s="424"/>
      <c r="R303" s="424"/>
      <c r="S303" s="424"/>
      <c r="T303" s="424"/>
      <c r="U303" s="424"/>
      <c r="V303" s="425"/>
      <c r="W303" s="323"/>
    </row>
    <row r="304" spans="1:23" x14ac:dyDescent="0.2">
      <c r="A304" s="303"/>
      <c r="B304" s="260"/>
      <c r="C304" s="423"/>
      <c r="D304" s="424"/>
      <c r="E304" s="424"/>
      <c r="F304" s="424"/>
      <c r="G304" s="424"/>
      <c r="H304" s="424"/>
      <c r="I304" s="424"/>
      <c r="J304" s="424"/>
      <c r="K304" s="424"/>
      <c r="L304" s="424"/>
      <c r="M304" s="424"/>
      <c r="N304" s="424"/>
      <c r="O304" s="424"/>
      <c r="P304" s="424"/>
      <c r="Q304" s="424"/>
      <c r="R304" s="424"/>
      <c r="S304" s="424"/>
      <c r="T304" s="424"/>
      <c r="U304" s="424"/>
      <c r="V304" s="425"/>
      <c r="W304" s="323"/>
    </row>
    <row r="305" spans="1:23" x14ac:dyDescent="0.2">
      <c r="A305" s="303"/>
      <c r="B305" s="260"/>
      <c r="C305" s="423"/>
      <c r="D305" s="424"/>
      <c r="E305" s="424"/>
      <c r="F305" s="424"/>
      <c r="G305" s="424"/>
      <c r="H305" s="424"/>
      <c r="I305" s="424"/>
      <c r="J305" s="424"/>
      <c r="K305" s="424"/>
      <c r="L305" s="424"/>
      <c r="M305" s="424"/>
      <c r="N305" s="424"/>
      <c r="O305" s="424"/>
      <c r="P305" s="424"/>
      <c r="Q305" s="424"/>
      <c r="R305" s="424"/>
      <c r="S305" s="424"/>
      <c r="T305" s="424"/>
      <c r="U305" s="424"/>
      <c r="V305" s="425"/>
      <c r="W305" s="323"/>
    </row>
    <row r="306" spans="1:23" x14ac:dyDescent="0.2">
      <c r="A306" s="303"/>
      <c r="B306" s="260"/>
      <c r="C306" s="423"/>
      <c r="D306" s="424"/>
      <c r="E306" s="424"/>
      <c r="F306" s="424"/>
      <c r="G306" s="424"/>
      <c r="H306" s="424"/>
      <c r="I306" s="424"/>
      <c r="J306" s="424"/>
      <c r="K306" s="424"/>
      <c r="L306" s="424"/>
      <c r="M306" s="424"/>
      <c r="N306" s="424"/>
      <c r="O306" s="424"/>
      <c r="P306" s="424"/>
      <c r="Q306" s="424"/>
      <c r="R306" s="424"/>
      <c r="S306" s="424"/>
      <c r="T306" s="424"/>
      <c r="U306" s="424"/>
      <c r="V306" s="425"/>
      <c r="W306" s="323"/>
    </row>
    <row r="307" spans="1:23" x14ac:dyDescent="0.2">
      <c r="A307" s="303"/>
      <c r="B307" s="260"/>
      <c r="C307" s="423"/>
      <c r="D307" s="424"/>
      <c r="E307" s="424"/>
      <c r="F307" s="424"/>
      <c r="G307" s="424"/>
      <c r="H307" s="424"/>
      <c r="I307" s="424"/>
      <c r="J307" s="424"/>
      <c r="K307" s="424"/>
      <c r="L307" s="424"/>
      <c r="M307" s="424"/>
      <c r="N307" s="424"/>
      <c r="O307" s="424"/>
      <c r="P307" s="424"/>
      <c r="Q307" s="424"/>
      <c r="R307" s="424"/>
      <c r="S307" s="424"/>
      <c r="T307" s="424"/>
      <c r="U307" s="424"/>
      <c r="V307" s="425"/>
      <c r="W307" s="323"/>
    </row>
    <row r="308" spans="1:23" x14ac:dyDescent="0.2">
      <c r="A308" s="303"/>
      <c r="B308" s="260"/>
      <c r="C308" s="423"/>
      <c r="D308" s="424"/>
      <c r="E308" s="424"/>
      <c r="F308" s="424"/>
      <c r="G308" s="424"/>
      <c r="H308" s="424"/>
      <c r="I308" s="424"/>
      <c r="J308" s="424"/>
      <c r="K308" s="424"/>
      <c r="L308" s="424"/>
      <c r="M308" s="424"/>
      <c r="N308" s="424"/>
      <c r="O308" s="424"/>
      <c r="P308" s="424"/>
      <c r="Q308" s="424"/>
      <c r="R308" s="424"/>
      <c r="S308" s="424"/>
      <c r="T308" s="424"/>
      <c r="U308" s="424"/>
      <c r="V308" s="425"/>
      <c r="W308" s="323"/>
    </row>
    <row r="309" spans="1:23" x14ac:dyDescent="0.2">
      <c r="A309" s="303"/>
      <c r="B309" s="260"/>
      <c r="C309" s="423"/>
      <c r="D309" s="424"/>
      <c r="E309" s="424"/>
      <c r="F309" s="424"/>
      <c r="G309" s="424"/>
      <c r="H309" s="424"/>
      <c r="I309" s="424"/>
      <c r="J309" s="424"/>
      <c r="K309" s="424"/>
      <c r="L309" s="424"/>
      <c r="M309" s="424"/>
      <c r="N309" s="424"/>
      <c r="O309" s="424"/>
      <c r="P309" s="424"/>
      <c r="Q309" s="424"/>
      <c r="R309" s="424"/>
      <c r="S309" s="424"/>
      <c r="T309" s="424"/>
      <c r="U309" s="424"/>
      <c r="V309" s="425"/>
      <c r="W309" s="323"/>
    </row>
    <row r="310" spans="1:23" x14ac:dyDescent="0.2">
      <c r="A310" s="303"/>
      <c r="B310" s="260"/>
      <c r="C310" s="423"/>
      <c r="D310" s="424"/>
      <c r="E310" s="424"/>
      <c r="F310" s="424"/>
      <c r="G310" s="424"/>
      <c r="H310" s="424"/>
      <c r="I310" s="424"/>
      <c r="J310" s="424"/>
      <c r="K310" s="424"/>
      <c r="L310" s="424"/>
      <c r="M310" s="424"/>
      <c r="N310" s="424"/>
      <c r="O310" s="424"/>
      <c r="P310" s="424"/>
      <c r="Q310" s="424"/>
      <c r="R310" s="424"/>
      <c r="S310" s="424"/>
      <c r="T310" s="424"/>
      <c r="U310" s="424"/>
      <c r="V310" s="425"/>
      <c r="W310" s="323"/>
    </row>
    <row r="311" spans="1:23" x14ac:dyDescent="0.2">
      <c r="A311" s="303"/>
      <c r="B311" s="260"/>
      <c r="C311" s="423"/>
      <c r="D311" s="424"/>
      <c r="E311" s="424"/>
      <c r="F311" s="424"/>
      <c r="G311" s="424"/>
      <c r="H311" s="424"/>
      <c r="I311" s="424"/>
      <c r="J311" s="424"/>
      <c r="K311" s="424"/>
      <c r="L311" s="424"/>
      <c r="M311" s="424"/>
      <c r="N311" s="424"/>
      <c r="O311" s="424"/>
      <c r="P311" s="424"/>
      <c r="Q311" s="424"/>
      <c r="R311" s="424"/>
      <c r="S311" s="424"/>
      <c r="T311" s="424"/>
      <c r="U311" s="424"/>
      <c r="V311" s="425"/>
      <c r="W311" s="323"/>
    </row>
    <row r="312" spans="1:23" x14ac:dyDescent="0.2">
      <c r="A312" s="303"/>
      <c r="B312" s="260"/>
      <c r="C312" s="423"/>
      <c r="D312" s="424"/>
      <c r="E312" s="424"/>
      <c r="F312" s="424"/>
      <c r="G312" s="424"/>
      <c r="H312" s="424"/>
      <c r="I312" s="424"/>
      <c r="J312" s="424"/>
      <c r="K312" s="424"/>
      <c r="L312" s="424"/>
      <c r="M312" s="424"/>
      <c r="N312" s="424"/>
      <c r="O312" s="424"/>
      <c r="P312" s="424"/>
      <c r="Q312" s="424"/>
      <c r="R312" s="424"/>
      <c r="S312" s="424"/>
      <c r="T312" s="424"/>
      <c r="U312" s="424"/>
      <c r="V312" s="425"/>
      <c r="W312" s="323"/>
    </row>
    <row r="313" spans="1:23" x14ac:dyDescent="0.2">
      <c r="A313" s="303"/>
      <c r="B313" s="260"/>
      <c r="C313" s="423"/>
      <c r="D313" s="424"/>
      <c r="E313" s="424"/>
      <c r="F313" s="424"/>
      <c r="G313" s="424"/>
      <c r="H313" s="424"/>
      <c r="I313" s="424"/>
      <c r="J313" s="424"/>
      <c r="K313" s="424"/>
      <c r="L313" s="424"/>
      <c r="M313" s="424"/>
      <c r="N313" s="424"/>
      <c r="O313" s="424"/>
      <c r="P313" s="424"/>
      <c r="Q313" s="424"/>
      <c r="R313" s="424"/>
      <c r="S313" s="424"/>
      <c r="T313" s="424"/>
      <c r="U313" s="424"/>
      <c r="V313" s="425"/>
      <c r="W313" s="323"/>
    </row>
    <row r="314" spans="1:23" x14ac:dyDescent="0.2">
      <c r="A314" s="303"/>
      <c r="B314" s="260"/>
      <c r="C314" s="423"/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4"/>
      <c r="V314" s="425"/>
      <c r="W314" s="323"/>
    </row>
    <row r="315" spans="1:23" x14ac:dyDescent="0.2">
      <c r="A315" s="303"/>
      <c r="B315" s="260"/>
      <c r="C315" s="423"/>
      <c r="D315" s="424"/>
      <c r="E315" s="424"/>
      <c r="F315" s="424"/>
      <c r="G315" s="424"/>
      <c r="H315" s="424"/>
      <c r="I315" s="424"/>
      <c r="J315" s="424"/>
      <c r="K315" s="424"/>
      <c r="L315" s="424"/>
      <c r="M315" s="424"/>
      <c r="N315" s="424"/>
      <c r="O315" s="424"/>
      <c r="P315" s="424"/>
      <c r="Q315" s="424"/>
      <c r="R315" s="424"/>
      <c r="S315" s="424"/>
      <c r="T315" s="424"/>
      <c r="U315" s="424"/>
      <c r="V315" s="425"/>
      <c r="W315" s="323"/>
    </row>
    <row r="316" spans="1:23" x14ac:dyDescent="0.2">
      <c r="A316" s="303"/>
      <c r="B316" s="260"/>
      <c r="C316" s="423"/>
      <c r="D316" s="424"/>
      <c r="E316" s="424"/>
      <c r="F316" s="424"/>
      <c r="G316" s="424"/>
      <c r="H316" s="424"/>
      <c r="I316" s="424"/>
      <c r="J316" s="424"/>
      <c r="K316" s="424"/>
      <c r="L316" s="424"/>
      <c r="M316" s="424"/>
      <c r="N316" s="424"/>
      <c r="O316" s="424"/>
      <c r="P316" s="424"/>
      <c r="Q316" s="424"/>
      <c r="R316" s="424"/>
      <c r="S316" s="424"/>
      <c r="T316" s="424"/>
      <c r="U316" s="424"/>
      <c r="V316" s="425"/>
      <c r="W316" s="323"/>
    </row>
    <row r="317" spans="1:23" x14ac:dyDescent="0.2">
      <c r="A317" s="303"/>
      <c r="B317" s="260"/>
      <c r="C317" s="423"/>
      <c r="D317" s="424"/>
      <c r="E317" s="424"/>
      <c r="F317" s="424"/>
      <c r="G317" s="424"/>
      <c r="H317" s="424"/>
      <c r="I317" s="424"/>
      <c r="J317" s="424"/>
      <c r="K317" s="424"/>
      <c r="L317" s="424"/>
      <c r="M317" s="424"/>
      <c r="N317" s="424"/>
      <c r="O317" s="424"/>
      <c r="P317" s="424"/>
      <c r="Q317" s="424"/>
      <c r="R317" s="424"/>
      <c r="S317" s="424"/>
      <c r="T317" s="424"/>
      <c r="U317" s="424"/>
      <c r="V317" s="425"/>
      <c r="W317" s="323"/>
    </row>
    <row r="318" spans="1:23" x14ac:dyDescent="0.2">
      <c r="A318" s="303"/>
      <c r="B318" s="260"/>
      <c r="C318" s="423"/>
      <c r="D318" s="424"/>
      <c r="E318" s="424"/>
      <c r="F318" s="424"/>
      <c r="G318" s="424"/>
      <c r="H318" s="424"/>
      <c r="I318" s="424"/>
      <c r="J318" s="424"/>
      <c r="K318" s="424"/>
      <c r="L318" s="424"/>
      <c r="M318" s="424"/>
      <c r="N318" s="424"/>
      <c r="O318" s="424"/>
      <c r="P318" s="424"/>
      <c r="Q318" s="424"/>
      <c r="R318" s="424"/>
      <c r="S318" s="424"/>
      <c r="T318" s="424"/>
      <c r="U318" s="424"/>
      <c r="V318" s="425"/>
      <c r="W318" s="323"/>
    </row>
    <row r="319" spans="1:23" x14ac:dyDescent="0.2">
      <c r="A319" s="303"/>
      <c r="B319" s="260"/>
      <c r="C319" s="423"/>
      <c r="D319" s="424"/>
      <c r="E319" s="424"/>
      <c r="F319" s="424"/>
      <c r="G319" s="424"/>
      <c r="H319" s="424"/>
      <c r="I319" s="424"/>
      <c r="J319" s="424"/>
      <c r="K319" s="424"/>
      <c r="L319" s="424"/>
      <c r="M319" s="424"/>
      <c r="N319" s="424"/>
      <c r="O319" s="424"/>
      <c r="P319" s="424"/>
      <c r="Q319" s="424"/>
      <c r="R319" s="424"/>
      <c r="S319" s="424"/>
      <c r="T319" s="424"/>
      <c r="U319" s="424"/>
      <c r="V319" s="425"/>
      <c r="W319" s="323"/>
    </row>
    <row r="320" spans="1:23" x14ac:dyDescent="0.2">
      <c r="A320" s="303"/>
      <c r="B320" s="260"/>
      <c r="C320" s="423"/>
      <c r="D320" s="424"/>
      <c r="E320" s="424"/>
      <c r="F320" s="424"/>
      <c r="G320" s="424"/>
      <c r="H320" s="424"/>
      <c r="I320" s="424"/>
      <c r="J320" s="424"/>
      <c r="K320" s="424"/>
      <c r="L320" s="424"/>
      <c r="M320" s="424"/>
      <c r="N320" s="424"/>
      <c r="O320" s="424"/>
      <c r="P320" s="424"/>
      <c r="Q320" s="424"/>
      <c r="R320" s="424"/>
      <c r="S320" s="424"/>
      <c r="T320" s="424"/>
      <c r="U320" s="424"/>
      <c r="V320" s="425"/>
      <c r="W320" s="323"/>
    </row>
    <row r="321" spans="1:23" x14ac:dyDescent="0.2">
      <c r="A321" s="303"/>
      <c r="B321" s="260"/>
      <c r="C321" s="423"/>
      <c r="D321" s="424"/>
      <c r="E321" s="424"/>
      <c r="F321" s="424"/>
      <c r="G321" s="424"/>
      <c r="H321" s="424"/>
      <c r="I321" s="424"/>
      <c r="J321" s="424"/>
      <c r="K321" s="424"/>
      <c r="L321" s="424"/>
      <c r="M321" s="424"/>
      <c r="N321" s="424"/>
      <c r="O321" s="424"/>
      <c r="P321" s="424"/>
      <c r="Q321" s="424"/>
      <c r="R321" s="424"/>
      <c r="S321" s="424"/>
      <c r="T321" s="424"/>
      <c r="U321" s="424"/>
      <c r="V321" s="425"/>
      <c r="W321" s="323"/>
    </row>
    <row r="322" spans="1:23" x14ac:dyDescent="0.2">
      <c r="A322" s="303"/>
      <c r="B322" s="260"/>
      <c r="C322" s="423"/>
      <c r="D322" s="424"/>
      <c r="E322" s="424"/>
      <c r="F322" s="424"/>
      <c r="G322" s="424"/>
      <c r="H322" s="424"/>
      <c r="I322" s="424"/>
      <c r="J322" s="424"/>
      <c r="K322" s="424"/>
      <c r="L322" s="424"/>
      <c r="M322" s="424"/>
      <c r="N322" s="424"/>
      <c r="O322" s="424"/>
      <c r="P322" s="424"/>
      <c r="Q322" s="424"/>
      <c r="R322" s="424"/>
      <c r="S322" s="424"/>
      <c r="T322" s="424"/>
      <c r="U322" s="424"/>
      <c r="V322" s="425"/>
      <c r="W322" s="323"/>
    </row>
    <row r="323" spans="1:23" x14ac:dyDescent="0.2">
      <c r="A323" s="303"/>
      <c r="B323" s="260"/>
      <c r="C323" s="426"/>
      <c r="D323" s="427"/>
      <c r="E323" s="427"/>
      <c r="F323" s="427"/>
      <c r="G323" s="427"/>
      <c r="H323" s="427"/>
      <c r="I323" s="427"/>
      <c r="J323" s="427"/>
      <c r="K323" s="427"/>
      <c r="L323" s="427"/>
      <c r="M323" s="427"/>
      <c r="N323" s="427"/>
      <c r="O323" s="427"/>
      <c r="P323" s="427"/>
      <c r="Q323" s="427"/>
      <c r="R323" s="427"/>
      <c r="S323" s="427"/>
      <c r="T323" s="427"/>
      <c r="U323" s="427"/>
      <c r="V323" s="428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ColWidth="9.109375" defaultRowHeight="12" x14ac:dyDescent="0.25"/>
  <cols>
    <col min="1" max="1" width="28.44140625" style="98" customWidth="1"/>
    <col min="2" max="2" width="9.6640625" style="98" customWidth="1"/>
    <col min="3" max="14" width="8.5546875" style="13" customWidth="1"/>
    <col min="15" max="15" width="0.88671875" style="13" customWidth="1"/>
    <col min="16" max="16384" width="9.109375" style="13"/>
  </cols>
  <sheetData>
    <row r="1" spans="1:15" ht="6" customHeight="1" x14ac:dyDescent="0.25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5">
      <c r="A2" s="453" t="s">
        <v>50</v>
      </c>
      <c r="B2" s="182" t="s">
        <v>129</v>
      </c>
      <c r="C2" s="451">
        <f>Admin!B5</f>
        <v>41425</v>
      </c>
      <c r="D2" s="450">
        <f>Admin!B6</f>
        <v>41455</v>
      </c>
      <c r="E2" s="450">
        <f>Admin!B7</f>
        <v>41486</v>
      </c>
      <c r="F2" s="450">
        <f>Admin!B8</f>
        <v>41517</v>
      </c>
      <c r="G2" s="450">
        <f>Admin!B9</f>
        <v>41547</v>
      </c>
      <c r="H2" s="450">
        <f>Admin!B10</f>
        <v>41578</v>
      </c>
      <c r="I2" s="450">
        <f>Admin!B11</f>
        <v>41608</v>
      </c>
      <c r="J2" s="450">
        <f>Admin!B12</f>
        <v>41639</v>
      </c>
      <c r="K2" s="450">
        <f>Admin!B13</f>
        <v>41670</v>
      </c>
      <c r="L2" s="450">
        <f>Admin!B14</f>
        <v>41698</v>
      </c>
      <c r="M2" s="450">
        <f>Admin!B15</f>
        <v>41729</v>
      </c>
      <c r="N2" s="450">
        <f>Admin!B16</f>
        <v>41759</v>
      </c>
      <c r="O2" s="26"/>
    </row>
    <row r="3" spans="1:15" ht="12" customHeight="1" x14ac:dyDescent="0.25">
      <c r="A3" s="454"/>
      <c r="B3" s="183">
        <f>Admin!B$17</f>
        <v>41790</v>
      </c>
      <c r="C3" s="452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26"/>
    </row>
    <row r="4" spans="1:15" x14ac:dyDescent="0.25">
      <c r="A4" s="454"/>
      <c r="B4" s="87" t="s">
        <v>51</v>
      </c>
      <c r="C4" s="87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103" t="s">
        <v>51</v>
      </c>
      <c r="N4" s="87" t="s">
        <v>51</v>
      </c>
      <c r="O4" s="26"/>
    </row>
    <row r="5" spans="1:15" x14ac:dyDescent="0.25">
      <c r="A5" s="88" t="str">
        <f>[2]May13!$P$3</f>
        <v>Product A Sales</v>
      </c>
      <c r="B5" s="89">
        <f>SUM(C5:N5)</f>
        <v>0</v>
      </c>
      <c r="C5" s="84">
        <f>[2]May13!$P$1</f>
        <v>0</v>
      </c>
      <c r="D5" s="84">
        <f>[2]Jun13!$P$1</f>
        <v>0</v>
      </c>
      <c r="E5" s="84">
        <f>[2]Jul13!$P$1</f>
        <v>0</v>
      </c>
      <c r="F5" s="84">
        <f>[2]Aug13!$P$1</f>
        <v>0</v>
      </c>
      <c r="G5" s="84">
        <f>[2]Sep13!$P$1</f>
        <v>0</v>
      </c>
      <c r="H5" s="84">
        <f>[2]Oct13!$P$1</f>
        <v>0</v>
      </c>
      <c r="I5" s="84">
        <f>[2]Nov13!$P$1</f>
        <v>0</v>
      </c>
      <c r="J5" s="84">
        <f>[2]Dec13!$P$1</f>
        <v>0</v>
      </c>
      <c r="K5" s="84">
        <f>[2]Jan14!$P$1</f>
        <v>0</v>
      </c>
      <c r="L5" s="84">
        <f>[2]Feb14!$P$1</f>
        <v>0</v>
      </c>
      <c r="M5" s="84">
        <f>[2]Mar14!$P$1</f>
        <v>0</v>
      </c>
      <c r="N5" s="84">
        <f>[2]Apr14!$P$1</f>
        <v>0</v>
      </c>
      <c r="O5" s="26"/>
    </row>
    <row r="6" spans="1:15" x14ac:dyDescent="0.25">
      <c r="A6" s="88" t="str">
        <f>[2]May13!$Q$3</f>
        <v>Product B Sales</v>
      </c>
      <c r="B6" s="89">
        <f>SUM(C6:N6)</f>
        <v>0</v>
      </c>
      <c r="C6" s="84">
        <f>[2]May13!$Q$1</f>
        <v>0</v>
      </c>
      <c r="D6" s="84">
        <f>[2]Jun13!$Q$1</f>
        <v>0</v>
      </c>
      <c r="E6" s="84">
        <f>[2]Jul13!$Q$1</f>
        <v>0</v>
      </c>
      <c r="F6" s="84">
        <f>[2]Aug13!$Q$1</f>
        <v>0</v>
      </c>
      <c r="G6" s="84">
        <f>[2]Sep13!$Q$1</f>
        <v>0</v>
      </c>
      <c r="H6" s="84">
        <f>[2]Oct13!$Q$1</f>
        <v>0</v>
      </c>
      <c r="I6" s="84">
        <f>[2]Nov13!$Q$1</f>
        <v>0</v>
      </c>
      <c r="J6" s="84">
        <f>[2]Dec13!$Q$1</f>
        <v>0</v>
      </c>
      <c r="K6" s="84">
        <f>[2]Jan14!$Q$1</f>
        <v>0</v>
      </c>
      <c r="L6" s="84">
        <f>[2]Feb14!$Q$1</f>
        <v>0</v>
      </c>
      <c r="M6" s="84">
        <f>[2]Mar14!$Q$1</f>
        <v>0</v>
      </c>
      <c r="N6" s="84">
        <f>[2]Apr14!$Q$1</f>
        <v>0</v>
      </c>
      <c r="O6" s="26"/>
    </row>
    <row r="7" spans="1:15" x14ac:dyDescent="0.25">
      <c r="A7" s="88" t="str">
        <f>[2]May13!$R$3</f>
        <v>Product C Sales</v>
      </c>
      <c r="B7" s="89">
        <f>SUM(C7:N7)</f>
        <v>0</v>
      </c>
      <c r="C7" s="84">
        <f>[2]May13!$R$1</f>
        <v>0</v>
      </c>
      <c r="D7" s="84">
        <f>[2]Jun13!$R$1</f>
        <v>0</v>
      </c>
      <c r="E7" s="84">
        <f>[2]Jul13!$R$1</f>
        <v>0</v>
      </c>
      <c r="F7" s="84">
        <f>[2]Aug13!$R$1</f>
        <v>0</v>
      </c>
      <c r="G7" s="84">
        <f>[2]Sep13!$R$1</f>
        <v>0</v>
      </c>
      <c r="H7" s="84">
        <f>[2]Oct13!$R$1</f>
        <v>0</v>
      </c>
      <c r="I7" s="84">
        <f>[2]Nov13!$R$1</f>
        <v>0</v>
      </c>
      <c r="J7" s="84">
        <f>[2]Dec13!$R$1</f>
        <v>0</v>
      </c>
      <c r="K7" s="84">
        <f>[2]Jan14!$R$1</f>
        <v>0</v>
      </c>
      <c r="L7" s="84">
        <f>[2]Feb14!$R$1</f>
        <v>0</v>
      </c>
      <c r="M7" s="84">
        <f>[2]Mar14!$R$1</f>
        <v>0</v>
      </c>
      <c r="N7" s="84">
        <f>[2]Apr14!$R$1</f>
        <v>0</v>
      </c>
      <c r="O7" s="26"/>
    </row>
    <row r="8" spans="1:15" x14ac:dyDescent="0.25">
      <c r="A8" s="88" t="str">
        <f>[2]May13!$S$3</f>
        <v>Product 4 Sales</v>
      </c>
      <c r="B8" s="89">
        <f t="shared" ref="B8:B12" si="0">SUM(C8:N8)</f>
        <v>0</v>
      </c>
      <c r="C8" s="84">
        <f>[2]May13!$S$1</f>
        <v>0</v>
      </c>
      <c r="D8" s="84">
        <f>[2]Jun13!$S$1</f>
        <v>0</v>
      </c>
      <c r="E8" s="84">
        <f>[2]Jul13!$S$1</f>
        <v>0</v>
      </c>
      <c r="F8" s="84">
        <f>[2]Aug13!$S$1</f>
        <v>0</v>
      </c>
      <c r="G8" s="84">
        <f>[2]Sep13!$S$1</f>
        <v>0</v>
      </c>
      <c r="H8" s="84">
        <f>[2]Oct13!$S$1</f>
        <v>0</v>
      </c>
      <c r="I8" s="84">
        <f>[2]Nov13!$S$1</f>
        <v>0</v>
      </c>
      <c r="J8" s="84">
        <f>[2]Dec13!$S$1</f>
        <v>0</v>
      </c>
      <c r="K8" s="84">
        <f>[2]Jan14!$S$1</f>
        <v>0</v>
      </c>
      <c r="L8" s="84">
        <f>[2]Feb14!$S$1</f>
        <v>0</v>
      </c>
      <c r="M8" s="84">
        <f>[2]Mar14!$S$1</f>
        <v>0</v>
      </c>
      <c r="N8" s="84">
        <f>[2]Apr14!$S$1</f>
        <v>0</v>
      </c>
      <c r="O8" s="26"/>
    </row>
    <row r="9" spans="1:15" x14ac:dyDescent="0.25">
      <c r="A9" s="88" t="str">
        <f>[2]May13!$T$3</f>
        <v>Product 5 Sales</v>
      </c>
      <c r="B9" s="89">
        <f t="shared" si="0"/>
        <v>0</v>
      </c>
      <c r="C9" s="84">
        <f>[2]May13!$T$1</f>
        <v>0</v>
      </c>
      <c r="D9" s="84">
        <f>[2]Jun13!$T$1</f>
        <v>0</v>
      </c>
      <c r="E9" s="84">
        <f>[2]Jul13!$T$1</f>
        <v>0</v>
      </c>
      <c r="F9" s="84">
        <f>[2]Aug13!$T$1</f>
        <v>0</v>
      </c>
      <c r="G9" s="84">
        <f>[2]Sep13!$T$1</f>
        <v>0</v>
      </c>
      <c r="H9" s="84">
        <f>[2]Oct13!$T$1</f>
        <v>0</v>
      </c>
      <c r="I9" s="84">
        <f>[2]Nov13!$T$1</f>
        <v>0</v>
      </c>
      <c r="J9" s="84">
        <f>[2]Dec13!$T$1</f>
        <v>0</v>
      </c>
      <c r="K9" s="84">
        <f>[2]Jan14!$T$1</f>
        <v>0</v>
      </c>
      <c r="L9" s="84">
        <f>[2]Feb14!$T$1</f>
        <v>0</v>
      </c>
      <c r="M9" s="84">
        <f>[2]Mar14!$T$1</f>
        <v>0</v>
      </c>
      <c r="N9" s="84">
        <f>[2]Apr14!$T$1</f>
        <v>0</v>
      </c>
      <c r="O9" s="26"/>
    </row>
    <row r="10" spans="1:15" x14ac:dyDescent="0.25">
      <c r="A10" s="88" t="str">
        <f>[2]May13!$U$3</f>
        <v>Product 6 Sales</v>
      </c>
      <c r="B10" s="89">
        <f t="shared" si="0"/>
        <v>0</v>
      </c>
      <c r="C10" s="84">
        <f>[2]May13!$U$1</f>
        <v>0</v>
      </c>
      <c r="D10" s="84">
        <f>[2]Jun13!$U$1</f>
        <v>0</v>
      </c>
      <c r="E10" s="84">
        <f>[2]Jul13!$U$1</f>
        <v>0</v>
      </c>
      <c r="F10" s="84">
        <f>[2]Aug13!$U$1</f>
        <v>0</v>
      </c>
      <c r="G10" s="84">
        <f>[2]Sep13!$U$1</f>
        <v>0</v>
      </c>
      <c r="H10" s="84">
        <f>[2]Oct13!$U$1</f>
        <v>0</v>
      </c>
      <c r="I10" s="84">
        <f>[2]Nov13!$U$1</f>
        <v>0</v>
      </c>
      <c r="J10" s="84">
        <f>[2]Dec13!$U$1</f>
        <v>0</v>
      </c>
      <c r="K10" s="84">
        <f>[2]Jan14!$U$1</f>
        <v>0</v>
      </c>
      <c r="L10" s="84">
        <f>[2]Feb14!$U$1</f>
        <v>0</v>
      </c>
      <c r="M10" s="84">
        <f>[2]Mar14!$U$1</f>
        <v>0</v>
      </c>
      <c r="N10" s="84">
        <f>[2]Apr14!$U$1</f>
        <v>0</v>
      </c>
      <c r="O10" s="26"/>
    </row>
    <row r="11" spans="1:15" x14ac:dyDescent="0.25">
      <c r="A11" s="88" t="str">
        <f>[2]May13!$V$3</f>
        <v>Product 7 Sales</v>
      </c>
      <c r="B11" s="89">
        <f t="shared" si="0"/>
        <v>0</v>
      </c>
      <c r="C11" s="84">
        <f>[2]May13!$V$1</f>
        <v>0</v>
      </c>
      <c r="D11" s="84">
        <f>[2]Jun13!$V$1</f>
        <v>0</v>
      </c>
      <c r="E11" s="84">
        <f>[2]Jul13!$V$1</f>
        <v>0</v>
      </c>
      <c r="F11" s="84">
        <f>[2]Aug13!$V$1</f>
        <v>0</v>
      </c>
      <c r="G11" s="84">
        <f>[2]Sep13!$V$1</f>
        <v>0</v>
      </c>
      <c r="H11" s="84">
        <f>[2]Oct13!$V$1</f>
        <v>0</v>
      </c>
      <c r="I11" s="84">
        <f>[2]Nov13!$V$1</f>
        <v>0</v>
      </c>
      <c r="J11" s="84">
        <f>[2]Dec13!$V$1</f>
        <v>0</v>
      </c>
      <c r="K11" s="84">
        <f>[2]Jan14!$V$1</f>
        <v>0</v>
      </c>
      <c r="L11" s="84">
        <f>[2]Feb14!$V$1</f>
        <v>0</v>
      </c>
      <c r="M11" s="84">
        <f>[2]Mar14!$V$1</f>
        <v>0</v>
      </c>
      <c r="N11" s="84">
        <f>[2]Apr14!$V$1</f>
        <v>0</v>
      </c>
      <c r="O11" s="26"/>
    </row>
    <row r="12" spans="1:15" x14ac:dyDescent="0.25">
      <c r="A12" s="88" t="str">
        <f>[2]May13!$W$3</f>
        <v>Product 8 Sales</v>
      </c>
      <c r="B12" s="89">
        <f t="shared" si="0"/>
        <v>0</v>
      </c>
      <c r="C12" s="84">
        <f>[2]May13!$W$1</f>
        <v>0</v>
      </c>
      <c r="D12" s="84">
        <f>[2]Jun13!$W$1</f>
        <v>0</v>
      </c>
      <c r="E12" s="84">
        <f>[2]Jul13!$W$1</f>
        <v>0</v>
      </c>
      <c r="F12" s="84">
        <f>[2]Aug13!$W$1</f>
        <v>0</v>
      </c>
      <c r="G12" s="84">
        <f>[2]Sep13!$W$1</f>
        <v>0</v>
      </c>
      <c r="H12" s="84">
        <f>[2]Oct13!$W$1</f>
        <v>0</v>
      </c>
      <c r="I12" s="84">
        <f>[2]Nov13!$W$1</f>
        <v>0</v>
      </c>
      <c r="J12" s="84">
        <f>[2]Dec13!$W$1</f>
        <v>0</v>
      </c>
      <c r="K12" s="84">
        <f>[2]Jan14!$W$1</f>
        <v>0</v>
      </c>
      <c r="L12" s="84">
        <f>[2]Feb14!$W$1</f>
        <v>0</v>
      </c>
      <c r="M12" s="84">
        <f>[2]Mar14!$W$1</f>
        <v>0</v>
      </c>
      <c r="N12" s="84">
        <f>[2]Apr14!$W$1</f>
        <v>0</v>
      </c>
      <c r="O12" s="26"/>
    </row>
    <row r="13" spans="1:15" x14ac:dyDescent="0.25">
      <c r="A13" s="88" t="s">
        <v>52</v>
      </c>
      <c r="B13" s="89">
        <f>SUM(C13:N13)</f>
        <v>0</v>
      </c>
      <c r="C13" s="84">
        <f>[2]May13!$X$1</f>
        <v>0</v>
      </c>
      <c r="D13" s="84">
        <f>[2]Jun13!$X$1</f>
        <v>0</v>
      </c>
      <c r="E13" s="84">
        <f>[2]Jul13!$X$1</f>
        <v>0</v>
      </c>
      <c r="F13" s="84">
        <f>[2]Aug13!$X$1</f>
        <v>0</v>
      </c>
      <c r="G13" s="84">
        <f>[2]Sep13!$X$1</f>
        <v>0</v>
      </c>
      <c r="H13" s="84">
        <f>[2]Oct13!$X$1</f>
        <v>0</v>
      </c>
      <c r="I13" s="84">
        <f>[2]Nov13!$X$1</f>
        <v>0</v>
      </c>
      <c r="J13" s="84">
        <f>[2]Dec13!$X$1</f>
        <v>0</v>
      </c>
      <c r="K13" s="84">
        <f>[2]Jan14!$X$1</f>
        <v>0</v>
      </c>
      <c r="L13" s="84">
        <f>[2]Feb14!$X$1</f>
        <v>0</v>
      </c>
      <c r="M13" s="84">
        <f>[2]Mar14!$X$1</f>
        <v>0</v>
      </c>
      <c r="N13" s="84">
        <f>[2]Apr14!$X$1</f>
        <v>0</v>
      </c>
      <c r="O13" s="26"/>
    </row>
    <row r="14" spans="1:15" s="92" customFormat="1" x14ac:dyDescent="0.25">
      <c r="A14" s="90" t="s">
        <v>1</v>
      </c>
      <c r="B14" s="89">
        <f t="shared" ref="B14:N14" si="1">SUM(B5:B13)</f>
        <v>0</v>
      </c>
      <c r="C14" s="89">
        <f t="shared" si="1"/>
        <v>0</v>
      </c>
      <c r="D14" s="89">
        <f t="shared" si="1"/>
        <v>0</v>
      </c>
      <c r="E14" s="89">
        <f t="shared" si="1"/>
        <v>0</v>
      </c>
      <c r="F14" s="89">
        <f t="shared" si="1"/>
        <v>0</v>
      </c>
      <c r="G14" s="89">
        <f t="shared" si="1"/>
        <v>0</v>
      </c>
      <c r="H14" s="89">
        <f t="shared" si="1"/>
        <v>0</v>
      </c>
      <c r="I14" s="89">
        <f t="shared" si="1"/>
        <v>0</v>
      </c>
      <c r="J14" s="89">
        <f t="shared" si="1"/>
        <v>0</v>
      </c>
      <c r="K14" s="89">
        <f t="shared" si="1"/>
        <v>0</v>
      </c>
      <c r="L14" s="89">
        <f t="shared" si="1"/>
        <v>0</v>
      </c>
      <c r="M14" s="89">
        <f t="shared" si="1"/>
        <v>0</v>
      </c>
      <c r="N14" s="89">
        <f t="shared" si="1"/>
        <v>0</v>
      </c>
      <c r="O14" s="91"/>
    </row>
    <row r="15" spans="1:15" s="131" customFormat="1" ht="6" customHeight="1" x14ac:dyDescent="0.25">
      <c r="A15" s="90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91"/>
    </row>
    <row r="16" spans="1:15" x14ac:dyDescent="0.25">
      <c r="A16" s="88" t="s">
        <v>53</v>
      </c>
      <c r="B16" s="89">
        <f>SUM(C16:N16)</f>
        <v>0</v>
      </c>
      <c r="C16" s="84">
        <f>[2]May13!$Y$1</f>
        <v>0</v>
      </c>
      <c r="D16" s="84">
        <f>[2]Jun13!$Y$1</f>
        <v>0</v>
      </c>
      <c r="E16" s="84">
        <f>[2]Jul13!$Y$1</f>
        <v>0</v>
      </c>
      <c r="F16" s="84">
        <f>[2]Aug13!$Y$1</f>
        <v>0</v>
      </c>
      <c r="G16" s="84">
        <f>[2]Sep13!$Y$1</f>
        <v>0</v>
      </c>
      <c r="H16" s="84">
        <f>[2]Oct13!$Y$1</f>
        <v>0</v>
      </c>
      <c r="I16" s="84">
        <f>[2]Nov13!$Y$1</f>
        <v>0</v>
      </c>
      <c r="J16" s="84">
        <f>[2]Dec13!$Y$1</f>
        <v>0</v>
      </c>
      <c r="K16" s="84">
        <f>[2]Jan14!$Y$1</f>
        <v>0</v>
      </c>
      <c r="L16" s="84">
        <f>[2]Feb14!$Y$1</f>
        <v>0</v>
      </c>
      <c r="M16" s="84">
        <f>[2]Mar14!$Y$1</f>
        <v>0</v>
      </c>
      <c r="N16" s="84">
        <f>[2]Apr14!$Y$1</f>
        <v>0</v>
      </c>
      <c r="O16" s="26"/>
    </row>
    <row r="17" spans="1:15" s="132" customFormat="1" ht="6" customHeight="1" x14ac:dyDescent="0.25">
      <c r="A17" s="88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26"/>
    </row>
    <row r="18" spans="1:15" s="92" customFormat="1" ht="10.5" customHeight="1" x14ac:dyDescent="0.25">
      <c r="A18" s="93" t="s">
        <v>69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x14ac:dyDescent="0.25">
      <c r="A19" s="88" t="s">
        <v>68</v>
      </c>
      <c r="B19" s="89">
        <f>SUM(C19:N19)</f>
        <v>0</v>
      </c>
      <c r="C19" s="84">
        <f>[3]May13!$P$1+StockControl!AB6-StockControl!AB8</f>
        <v>0</v>
      </c>
      <c r="D19" s="84">
        <f>[3]Jun13!$P$1+StockControl!AB8-StockControl!AB10</f>
        <v>0</v>
      </c>
      <c r="E19" s="84">
        <f>[3]Jul13!$P$1+StockControl!AB10-StockControl!AB12</f>
        <v>0</v>
      </c>
      <c r="F19" s="84">
        <f>[3]Aug13!$P$1+StockControl!AB12-StockControl!AB14</f>
        <v>0</v>
      </c>
      <c r="G19" s="84">
        <f>[3]Sep13!$P$1+StockControl!AB14-StockControl!AB16</f>
        <v>0</v>
      </c>
      <c r="H19" s="84">
        <f>[3]Oct13!$P$1+StockControl!AB16-StockControl!AB18</f>
        <v>0</v>
      </c>
      <c r="I19" s="84">
        <f>[3]Nov13!$P$1+StockControl!AB18-StockControl!AB20</f>
        <v>0</v>
      </c>
      <c r="J19" s="84">
        <f>[3]Dec13!$P$1+StockControl!AB20-StockControl!AB22</f>
        <v>0</v>
      </c>
      <c r="K19" s="84">
        <f>[3]Jan14!$P$1+StockControl!AB22-StockControl!AB24</f>
        <v>0</v>
      </c>
      <c r="L19" s="84">
        <f>[3]Feb14!$P$1+StockControl!AB24-StockControl!AB26</f>
        <v>0</v>
      </c>
      <c r="M19" s="84">
        <f>[3]Mar14!$P$1+StockControl!AB26-StockControl!AB28</f>
        <v>0</v>
      </c>
      <c r="N19" s="84">
        <f>[3]Apr14!$P$1+StockControl!AB28-StockControl!AB30</f>
        <v>0</v>
      </c>
      <c r="O19" s="26"/>
    </row>
    <row r="20" spans="1:15" x14ac:dyDescent="0.25">
      <c r="A20" s="88" t="s">
        <v>55</v>
      </c>
      <c r="B20" s="89">
        <f>SUM(C20:N20)</f>
        <v>0</v>
      </c>
      <c r="C20" s="84">
        <f>[3]May13!$Q$1</f>
        <v>0</v>
      </c>
      <c r="D20" s="84">
        <f>[3]Jun13!$Q$1</f>
        <v>0</v>
      </c>
      <c r="E20" s="84">
        <f>[3]Jul13!$Q$1</f>
        <v>0</v>
      </c>
      <c r="F20" s="84">
        <f>[3]Aug13!$Q$1</f>
        <v>0</v>
      </c>
      <c r="G20" s="84">
        <f>[3]Sep13!$Q$1</f>
        <v>0</v>
      </c>
      <c r="H20" s="84">
        <f>[3]Oct13!$Q$1</f>
        <v>0</v>
      </c>
      <c r="I20" s="84">
        <f>[3]Nov13!$Q$1</f>
        <v>0</v>
      </c>
      <c r="J20" s="84">
        <f>[3]Dec13!$Q$1</f>
        <v>0</v>
      </c>
      <c r="K20" s="84">
        <f>[3]Jan14!$Q$1</f>
        <v>0</v>
      </c>
      <c r="L20" s="84">
        <f>[3]Feb14!$Q$1</f>
        <v>0</v>
      </c>
      <c r="M20" s="84">
        <f>[3]Mar14!$Q$1</f>
        <v>0</v>
      </c>
      <c r="N20" s="84">
        <f>[3]Apr14!$Q$1</f>
        <v>0</v>
      </c>
      <c r="O20" s="26"/>
    </row>
    <row r="21" spans="1:15" x14ac:dyDescent="0.25">
      <c r="A21" s="88" t="s">
        <v>56</v>
      </c>
      <c r="B21" s="89">
        <f>SUM(C21:N21)</f>
        <v>0</v>
      </c>
      <c r="C21" s="84">
        <f>[3]May13!$R$1</f>
        <v>0</v>
      </c>
      <c r="D21" s="84">
        <f>[3]Jun13!$R$1</f>
        <v>0</v>
      </c>
      <c r="E21" s="84">
        <f>[3]Jul13!$R$1</f>
        <v>0</v>
      </c>
      <c r="F21" s="84">
        <f>[3]Aug13!$R$1</f>
        <v>0</v>
      </c>
      <c r="G21" s="84">
        <f>[3]Sep13!$R$1</f>
        <v>0</v>
      </c>
      <c r="H21" s="84">
        <f>[3]Oct13!$R$1</f>
        <v>0</v>
      </c>
      <c r="I21" s="84">
        <f>[3]Nov13!$R$1</f>
        <v>0</v>
      </c>
      <c r="J21" s="84">
        <f>[3]Dec13!$R$1</f>
        <v>0</v>
      </c>
      <c r="K21" s="84">
        <f>[3]Jan14!$R$1</f>
        <v>0</v>
      </c>
      <c r="L21" s="84">
        <f>[3]Feb14!$R$1</f>
        <v>0</v>
      </c>
      <c r="M21" s="84">
        <f>[3]Mar14!$R$1</f>
        <v>0</v>
      </c>
      <c r="N21" s="84">
        <f>[3]Apr14!$R$1</f>
        <v>0</v>
      </c>
      <c r="O21" s="26"/>
    </row>
    <row r="22" spans="1:15" s="92" customFormat="1" x14ac:dyDescent="0.25">
      <c r="A22" s="90" t="s">
        <v>54</v>
      </c>
      <c r="B22" s="89">
        <f t="shared" ref="B22:N22" si="2">SUM(B19:B21)</f>
        <v>0</v>
      </c>
      <c r="C22" s="89">
        <f t="shared" si="2"/>
        <v>0</v>
      </c>
      <c r="D22" s="89">
        <f t="shared" si="2"/>
        <v>0</v>
      </c>
      <c r="E22" s="89">
        <f t="shared" si="2"/>
        <v>0</v>
      </c>
      <c r="F22" s="89">
        <f t="shared" si="2"/>
        <v>0</v>
      </c>
      <c r="G22" s="89">
        <f t="shared" si="2"/>
        <v>0</v>
      </c>
      <c r="H22" s="89">
        <f t="shared" si="2"/>
        <v>0</v>
      </c>
      <c r="I22" s="89">
        <f t="shared" si="2"/>
        <v>0</v>
      </c>
      <c r="J22" s="89">
        <f t="shared" si="2"/>
        <v>0</v>
      </c>
      <c r="K22" s="89">
        <f t="shared" si="2"/>
        <v>0</v>
      </c>
      <c r="L22" s="89">
        <f t="shared" si="2"/>
        <v>0</v>
      </c>
      <c r="M22" s="89">
        <f t="shared" si="2"/>
        <v>0</v>
      </c>
      <c r="N22" s="89">
        <f t="shared" si="2"/>
        <v>0</v>
      </c>
      <c r="O22" s="91"/>
    </row>
    <row r="23" spans="1:15" s="92" customFormat="1" ht="7.5" customHeight="1" x14ac:dyDescent="0.25">
      <c r="A23" s="9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91"/>
    </row>
    <row r="24" spans="1:15" s="92" customFormat="1" x14ac:dyDescent="0.25">
      <c r="A24" s="90" t="s">
        <v>2</v>
      </c>
      <c r="B24" s="89">
        <f>B14+B16-B22</f>
        <v>0</v>
      </c>
      <c r="C24" s="89">
        <f>C14+C16-C22</f>
        <v>0</v>
      </c>
      <c r="D24" s="89">
        <f t="shared" ref="D24:N24" si="3">D14+D16-D22</f>
        <v>0</v>
      </c>
      <c r="E24" s="89">
        <f t="shared" si="3"/>
        <v>0</v>
      </c>
      <c r="F24" s="89">
        <f t="shared" si="3"/>
        <v>0</v>
      </c>
      <c r="G24" s="89">
        <f t="shared" si="3"/>
        <v>0</v>
      </c>
      <c r="H24" s="89">
        <f t="shared" si="3"/>
        <v>0</v>
      </c>
      <c r="I24" s="89">
        <f t="shared" si="3"/>
        <v>0</v>
      </c>
      <c r="J24" s="89">
        <f t="shared" si="3"/>
        <v>0</v>
      </c>
      <c r="K24" s="89">
        <f t="shared" si="3"/>
        <v>0</v>
      </c>
      <c r="L24" s="89">
        <f t="shared" si="3"/>
        <v>0</v>
      </c>
      <c r="M24" s="89">
        <f t="shared" si="3"/>
        <v>0</v>
      </c>
      <c r="N24" s="89">
        <f t="shared" si="3"/>
        <v>0</v>
      </c>
      <c r="O24" s="91"/>
    </row>
    <row r="25" spans="1:15" s="92" customFormat="1" ht="10.5" customHeight="1" x14ac:dyDescent="0.25">
      <c r="A25" s="93" t="s">
        <v>57</v>
      </c>
      <c r="B25" s="57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1"/>
    </row>
    <row r="26" spans="1:15" x14ac:dyDescent="0.25">
      <c r="A26" s="88" t="s">
        <v>58</v>
      </c>
      <c r="B26" s="89">
        <f t="shared" ref="B26:B44" si="4">SUM(C26:N26)</f>
        <v>0</v>
      </c>
      <c r="C26" s="84">
        <f>[3]May13!$S$1+Wagesinterface!C4+Wagesinterface!H4-Wagesinterface!I4</f>
        <v>0</v>
      </c>
      <c r="D26" s="84">
        <f>[3]Jun13!$S$1+Wagesinterface!C5+Wagesinterface!H5-Wagesinterface!I5</f>
        <v>0</v>
      </c>
      <c r="E26" s="84">
        <f>[3]Jul13!$S$1+Wagesinterface!C6+Wagesinterface!H6-Wagesinterface!I6</f>
        <v>0</v>
      </c>
      <c r="F26" s="84">
        <f>[3]Aug13!$S$1+Wagesinterface!C7+Wagesinterface!H7-Wagesinterface!I7</f>
        <v>0</v>
      </c>
      <c r="G26" s="84">
        <f>[3]Sep13!$S$1+Wagesinterface!C8+Wagesinterface!H8-Wagesinterface!I8</f>
        <v>0</v>
      </c>
      <c r="H26" s="84">
        <f>[3]Oct13!$S$1+Wagesinterface!C9+Wagesinterface!H9-Wagesinterface!I9</f>
        <v>0</v>
      </c>
      <c r="I26" s="84">
        <f>[3]Nov13!$S$1+Wagesinterface!C10+Wagesinterface!H10-Wagesinterface!I10</f>
        <v>0</v>
      </c>
      <c r="J26" s="84">
        <f>[3]Dec13!$S$1+Wagesinterface!C11+Wagesinterface!H11-Wagesinterface!I11</f>
        <v>0</v>
      </c>
      <c r="K26" s="84">
        <f>[3]Jan14!$S$1+Wagesinterface!C12+Wagesinterface!H12-Wagesinterface!I12</f>
        <v>0</v>
      </c>
      <c r="L26" s="84">
        <f>[3]Feb14!$S$1+Wagesinterface!C13+Wagesinterface!H13-Wagesinterface!I13</f>
        <v>0</v>
      </c>
      <c r="M26" s="84">
        <f>[3]Mar14!$S$1+Wagesinterface!C14+Wagesinterface!H14-Wagesinterface!I14</f>
        <v>0</v>
      </c>
      <c r="N26" s="84">
        <f>[3]Apr14!$S$1+Wagesinterface!C15+Wagesinterface!H15-Wagesinterface!I15</f>
        <v>0</v>
      </c>
      <c r="O26" s="26"/>
    </row>
    <row r="27" spans="1:15" x14ac:dyDescent="0.25">
      <c r="A27" s="95" t="str">
        <f>[3]May13!$T$3</f>
        <v>Rent &amp; Rates, Light &amp; Heating</v>
      </c>
      <c r="B27" s="89">
        <f t="shared" si="4"/>
        <v>0</v>
      </c>
      <c r="C27" s="84">
        <f>[3]May13!$T$1</f>
        <v>0</v>
      </c>
      <c r="D27" s="84">
        <f>[3]Jun13!$T$1</f>
        <v>0</v>
      </c>
      <c r="E27" s="84">
        <f>[3]Jul13!$T$1</f>
        <v>0</v>
      </c>
      <c r="F27" s="84">
        <f>[3]Aug13!$T$1</f>
        <v>0</v>
      </c>
      <c r="G27" s="84">
        <f>[3]Sep13!$T$1</f>
        <v>0</v>
      </c>
      <c r="H27" s="84">
        <f>[3]Oct13!$T$1</f>
        <v>0</v>
      </c>
      <c r="I27" s="84">
        <f>[3]Nov13!$T$1</f>
        <v>0</v>
      </c>
      <c r="J27" s="84">
        <f>[3]Dec13!$T$1</f>
        <v>0</v>
      </c>
      <c r="K27" s="84">
        <f>[3]Jan14!$T$1</f>
        <v>0</v>
      </c>
      <c r="L27" s="84">
        <f>[3]Feb14!$T$1</f>
        <v>0</v>
      </c>
      <c r="M27" s="84">
        <f>[3]Mar14!$T$1</f>
        <v>0</v>
      </c>
      <c r="N27" s="84">
        <f>[3]Apr14!$T$1</f>
        <v>0</v>
      </c>
      <c r="O27" s="26"/>
    </row>
    <row r="28" spans="1:15" x14ac:dyDescent="0.25">
      <c r="A28" s="95" t="str">
        <f>[3]May13!$U$2</f>
        <v xml:space="preserve">Repairs &amp; Maintenance </v>
      </c>
      <c r="B28" s="89">
        <f t="shared" si="4"/>
        <v>0</v>
      </c>
      <c r="C28" s="84">
        <f>[3]May13!$U$1</f>
        <v>0</v>
      </c>
      <c r="D28" s="84">
        <f>[3]Jun13!$U$1</f>
        <v>0</v>
      </c>
      <c r="E28" s="84">
        <f>[3]Jul13!$U$1</f>
        <v>0</v>
      </c>
      <c r="F28" s="84">
        <f>[3]Aug13!$U$1</f>
        <v>0</v>
      </c>
      <c r="G28" s="84">
        <f>[3]Sep13!$U$1</f>
        <v>0</v>
      </c>
      <c r="H28" s="84">
        <f>[3]Oct13!$U$1</f>
        <v>0</v>
      </c>
      <c r="I28" s="84">
        <f>[3]Nov13!$U$1</f>
        <v>0</v>
      </c>
      <c r="J28" s="84">
        <f>[3]Dec13!$U$1</f>
        <v>0</v>
      </c>
      <c r="K28" s="84">
        <f>[3]Jan14!$U$1</f>
        <v>0</v>
      </c>
      <c r="L28" s="84">
        <f>[3]Feb14!$U$1</f>
        <v>0</v>
      </c>
      <c r="M28" s="84">
        <f>[3]Mar14!$U$1</f>
        <v>0</v>
      </c>
      <c r="N28" s="84">
        <f>[3]Apr14!$U$1</f>
        <v>0</v>
      </c>
      <c r="O28" s="26"/>
    </row>
    <row r="29" spans="1:15" x14ac:dyDescent="0.25">
      <c r="A29" s="95" t="str">
        <f>[3]May13!$V$2</f>
        <v>Admistration Telephone Postage</v>
      </c>
      <c r="B29" s="89">
        <f t="shared" si="4"/>
        <v>0</v>
      </c>
      <c r="C29" s="84">
        <f>[3]May13!$V$1</f>
        <v>0</v>
      </c>
      <c r="D29" s="84">
        <f>[3]Jun13!$V$1</f>
        <v>0</v>
      </c>
      <c r="E29" s="84">
        <f>[3]Jul13!$V$1</f>
        <v>0</v>
      </c>
      <c r="F29" s="84">
        <f>[3]Aug13!$V$1</f>
        <v>0</v>
      </c>
      <c r="G29" s="84">
        <f>[3]Sep13!$V$1</f>
        <v>0</v>
      </c>
      <c r="H29" s="84">
        <f>[3]Oct13!$V$1</f>
        <v>0</v>
      </c>
      <c r="I29" s="84">
        <f>[3]Nov13!$V$1</f>
        <v>0</v>
      </c>
      <c r="J29" s="84">
        <f>[3]Dec13!$V$1</f>
        <v>0</v>
      </c>
      <c r="K29" s="84">
        <f>[3]Jan14!$V$1</f>
        <v>0</v>
      </c>
      <c r="L29" s="84">
        <f>[3]Feb14!$V$1</f>
        <v>0</v>
      </c>
      <c r="M29" s="84">
        <f>[3]Mar14!$V$1</f>
        <v>0</v>
      </c>
      <c r="N29" s="84">
        <f>[3]Apr14!$V$1</f>
        <v>0</v>
      </c>
      <c r="O29" s="26"/>
    </row>
    <row r="30" spans="1:15" x14ac:dyDescent="0.25">
      <c r="A30" s="95" t="str">
        <f>[3]May13!$W$3</f>
        <v>Motor Vehicle Expenses</v>
      </c>
      <c r="B30" s="89">
        <f t="shared" si="4"/>
        <v>0</v>
      </c>
      <c r="C30" s="84">
        <f>[3]May13!$W$1</f>
        <v>0</v>
      </c>
      <c r="D30" s="84">
        <f>[3]Jun13!$W$1</f>
        <v>0</v>
      </c>
      <c r="E30" s="84">
        <f>[3]Jul13!$W$1</f>
        <v>0</v>
      </c>
      <c r="F30" s="84">
        <f>[3]Aug13!$W$1</f>
        <v>0</v>
      </c>
      <c r="G30" s="84">
        <f>[3]Sep13!$W$1</f>
        <v>0</v>
      </c>
      <c r="H30" s="84">
        <f>[3]Oct13!$W$1</f>
        <v>0</v>
      </c>
      <c r="I30" s="84">
        <f>[3]Nov13!$W$1</f>
        <v>0</v>
      </c>
      <c r="J30" s="84">
        <f>[3]Dec13!$W$1</f>
        <v>0</v>
      </c>
      <c r="K30" s="84">
        <f>[3]Jan14!$W$1</f>
        <v>0</v>
      </c>
      <c r="L30" s="84">
        <f>[3]Feb14!$W$1</f>
        <v>0</v>
      </c>
      <c r="M30" s="84">
        <f>[3]Mar14!$W$1</f>
        <v>0</v>
      </c>
      <c r="N30" s="84">
        <f>[3]Apr14!$W$1</f>
        <v>0</v>
      </c>
      <c r="O30" s="26"/>
    </row>
    <row r="31" spans="1:15" x14ac:dyDescent="0.25">
      <c r="A31" s="95" t="str">
        <f>[3]May13!$X$2</f>
        <v>Travel Hotel Subsistence Expenses</v>
      </c>
      <c r="B31" s="89">
        <f t="shared" si="4"/>
        <v>0</v>
      </c>
      <c r="C31" s="84">
        <f>[3]May13!$X$1</f>
        <v>0</v>
      </c>
      <c r="D31" s="84">
        <f>[3]Jun13!$X$1</f>
        <v>0</v>
      </c>
      <c r="E31" s="84">
        <f>[3]Jul13!$X$1</f>
        <v>0</v>
      </c>
      <c r="F31" s="84">
        <f>[3]Aug13!$X$1</f>
        <v>0</v>
      </c>
      <c r="G31" s="84">
        <f>[3]Sep13!$X$1</f>
        <v>0</v>
      </c>
      <c r="H31" s="84">
        <f>[3]Oct13!$X$1</f>
        <v>0</v>
      </c>
      <c r="I31" s="84">
        <f>[3]Nov13!$X$1</f>
        <v>0</v>
      </c>
      <c r="J31" s="84">
        <f>[3]Dec13!$X$1</f>
        <v>0</v>
      </c>
      <c r="K31" s="84">
        <f>[3]Jan14!$X$1</f>
        <v>0</v>
      </c>
      <c r="L31" s="84">
        <f>[3]Feb14!$X$1</f>
        <v>0</v>
      </c>
      <c r="M31" s="84">
        <f>[3]Mar14!$X$1</f>
        <v>0</v>
      </c>
      <c r="N31" s="84">
        <f>[3]Apr14!$X$1</f>
        <v>0</v>
      </c>
      <c r="O31" s="26"/>
    </row>
    <row r="32" spans="1:15" x14ac:dyDescent="0.25">
      <c r="A32" s="95" t="str">
        <f>[3]May13!$Y$2</f>
        <v>Advertising Promotion</v>
      </c>
      <c r="B32" s="89">
        <f t="shared" si="4"/>
        <v>0</v>
      </c>
      <c r="C32" s="84">
        <f>[3]May13!$Y$1</f>
        <v>0</v>
      </c>
      <c r="D32" s="84">
        <f>[3]Jun13!$Y$1</f>
        <v>0</v>
      </c>
      <c r="E32" s="84">
        <f>[3]Jul13!$Y$1</f>
        <v>0</v>
      </c>
      <c r="F32" s="84">
        <f>[3]Aug13!$Y$1</f>
        <v>0</v>
      </c>
      <c r="G32" s="84">
        <f>[3]Sep13!$Y$1</f>
        <v>0</v>
      </c>
      <c r="H32" s="84">
        <f>[3]Oct13!$Y$1</f>
        <v>0</v>
      </c>
      <c r="I32" s="84">
        <f>[3]Nov13!$Y$1</f>
        <v>0</v>
      </c>
      <c r="J32" s="84">
        <f>[3]Dec13!$Y$1</f>
        <v>0</v>
      </c>
      <c r="K32" s="84">
        <f>[3]Jan14!$Y$1</f>
        <v>0</v>
      </c>
      <c r="L32" s="84">
        <f>[3]Feb14!$Y$1</f>
        <v>0</v>
      </c>
      <c r="M32" s="84">
        <f>[3]Mar14!$Y$1</f>
        <v>0</v>
      </c>
      <c r="N32" s="84">
        <f>[3]Apr14!$Y$1</f>
        <v>0</v>
      </c>
      <c r="O32" s="26"/>
    </row>
    <row r="33" spans="1:15" x14ac:dyDescent="0.25">
      <c r="A33" s="95" t="str">
        <f>[3]May13!$Z$2</f>
        <v>Legal &amp; Professional</v>
      </c>
      <c r="B33" s="89">
        <f t="shared" si="4"/>
        <v>0</v>
      </c>
      <c r="C33" s="84">
        <f>[3]May13!$Z$1</f>
        <v>0</v>
      </c>
      <c r="D33" s="84">
        <f>[3]Jun13!$Z$1</f>
        <v>0</v>
      </c>
      <c r="E33" s="84">
        <f>[3]Jul13!$Z$1</f>
        <v>0</v>
      </c>
      <c r="F33" s="84">
        <f>[3]Aug13!$Z$1</f>
        <v>0</v>
      </c>
      <c r="G33" s="84">
        <f>[3]Sep13!$Z$1</f>
        <v>0</v>
      </c>
      <c r="H33" s="84">
        <f>[3]Oct13!$Z$1</f>
        <v>0</v>
      </c>
      <c r="I33" s="84">
        <f>[3]Nov13!$Z$1</f>
        <v>0</v>
      </c>
      <c r="J33" s="84">
        <f>[3]Dec13!$Z$1</f>
        <v>0</v>
      </c>
      <c r="K33" s="84">
        <f>[3]Jan14!$Z$1</f>
        <v>0</v>
      </c>
      <c r="L33" s="84">
        <f>[3]Feb14!$Z$1</f>
        <v>0</v>
      </c>
      <c r="M33" s="84">
        <f>[3]Mar14!$Z$1</f>
        <v>0</v>
      </c>
      <c r="N33" s="84">
        <f>[3]Apr14!$Z$1</f>
        <v>0</v>
      </c>
      <c r="O33" s="26"/>
    </row>
    <row r="34" spans="1:15" x14ac:dyDescent="0.25">
      <c r="A34" s="95" t="s">
        <v>59</v>
      </c>
      <c r="B34" s="89">
        <f t="shared" si="4"/>
        <v>0</v>
      </c>
      <c r="C34" s="84">
        <f>-[2]May13!$Z$1</f>
        <v>0</v>
      </c>
      <c r="D34" s="84">
        <f>-[2]Jun13!$Z$1</f>
        <v>0</v>
      </c>
      <c r="E34" s="84">
        <f>-[2]Jul13!$Z$1</f>
        <v>0</v>
      </c>
      <c r="F34" s="84">
        <f>-[2]Aug13!$Z$1</f>
        <v>0</v>
      </c>
      <c r="G34" s="84">
        <f>-[2]Sep13!$Z$1</f>
        <v>0</v>
      </c>
      <c r="H34" s="84">
        <f>-[2]Oct13!$Z$1</f>
        <v>0</v>
      </c>
      <c r="I34" s="84">
        <f>-[2]Nov13!$Z$1</f>
        <v>0</v>
      </c>
      <c r="J34" s="84">
        <f>-[2]Dec13!$Z$1</f>
        <v>0</v>
      </c>
      <c r="K34" s="84">
        <f>-[2]Jan14!$Z$1</f>
        <v>0</v>
      </c>
      <c r="L34" s="84">
        <f>-[2]Feb14!$Z$1</f>
        <v>0</v>
      </c>
      <c r="M34" s="84">
        <f>-[2]Mar14!$Z$1</f>
        <v>0</v>
      </c>
      <c r="N34" s="84">
        <f>-[2]Apr14!$Z$1</f>
        <v>0</v>
      </c>
      <c r="O34" s="26"/>
    </row>
    <row r="35" spans="1:15" x14ac:dyDescent="0.25">
      <c r="A35" s="95" t="s">
        <v>60</v>
      </c>
      <c r="B35" s="89">
        <f t="shared" si="4"/>
        <v>0</v>
      </c>
      <c r="C35" s="84">
        <f>[4]May13!$Z$1</f>
        <v>0</v>
      </c>
      <c r="D35" s="84">
        <f>[4]Jun13!$Z$1</f>
        <v>0</v>
      </c>
      <c r="E35" s="84">
        <f>[4]Jul13!$Z$1</f>
        <v>0</v>
      </c>
      <c r="F35" s="84">
        <f>[4]Aug13!$Z$1</f>
        <v>0</v>
      </c>
      <c r="G35" s="84">
        <f>[4]Sep13!$Z$1</f>
        <v>0</v>
      </c>
      <c r="H35" s="84">
        <f>[4]Oct13!$Z$1</f>
        <v>0</v>
      </c>
      <c r="I35" s="84">
        <f>[4]Nov13!$Z$1</f>
        <v>0</v>
      </c>
      <c r="J35" s="84">
        <f>[4]Dec13!$Z$1</f>
        <v>0</v>
      </c>
      <c r="K35" s="84">
        <f>[4]Jan14!$Z$1</f>
        <v>0</v>
      </c>
      <c r="L35" s="84">
        <f>[4]Feb14!$Z$1</f>
        <v>0</v>
      </c>
      <c r="M35" s="84">
        <f>[4]Mar14!$Z$1</f>
        <v>0</v>
      </c>
      <c r="N35" s="84">
        <f>[4]Apr14!$Z$1</f>
        <v>0</v>
      </c>
      <c r="O35" s="26"/>
    </row>
    <row r="36" spans="1:15" x14ac:dyDescent="0.25">
      <c r="A36" s="95" t="s">
        <v>64</v>
      </c>
      <c r="B36" s="89">
        <f t="shared" si="4"/>
        <v>0</v>
      </c>
      <c r="C36" s="84">
        <f>[5]May13!$V$1+[4]May13!$Y$1</f>
        <v>0</v>
      </c>
      <c r="D36" s="84">
        <f>[5]Jun13!$V$1+[4]Jun13!$Y$1</f>
        <v>0</v>
      </c>
      <c r="E36" s="84">
        <f>[5]Jul13!$V$1+[4]Jul13!$Y$1</f>
        <v>0</v>
      </c>
      <c r="F36" s="84">
        <f>[5]Aug13!$V$1+[4]Aug13!$Y$1</f>
        <v>0</v>
      </c>
      <c r="G36" s="84">
        <f>[5]Sep13!$V$1+[4]Sep13!$Y$1</f>
        <v>0</v>
      </c>
      <c r="H36" s="84">
        <f>[5]Oct13!$V$1+[4]Oct13!$Y$1</f>
        <v>0</v>
      </c>
      <c r="I36" s="84">
        <f>[5]Nov13!$V$1+[4]Nov13!$Y$1</f>
        <v>0</v>
      </c>
      <c r="J36" s="84">
        <f>[5]Dec13!$V$1+[4]Dec13!$Y$1</f>
        <v>0</v>
      </c>
      <c r="K36" s="84">
        <f>[5]Jan14!$V$1+[4]Jan14!$Y$1</f>
        <v>0</v>
      </c>
      <c r="L36" s="84">
        <f>[5]Feb14!$V$1+[4]Feb14!$Y$1</f>
        <v>0</v>
      </c>
      <c r="M36" s="84">
        <f>[5]Mar14!$V$1+[4]Mar14!$Y$1</f>
        <v>0</v>
      </c>
      <c r="N36" s="84">
        <f>[5]Apr14!$V$1+[4]Apr14!$Y$1</f>
        <v>0</v>
      </c>
      <c r="O36" s="26"/>
    </row>
    <row r="37" spans="1:15" x14ac:dyDescent="0.25">
      <c r="A37" s="95" t="str">
        <f>[3]May13!$AA$2</f>
        <v>Extra Purchases 1</v>
      </c>
      <c r="B37" s="89">
        <f t="shared" si="4"/>
        <v>0</v>
      </c>
      <c r="C37" s="84">
        <f>[3]May13!$AA$1</f>
        <v>0</v>
      </c>
      <c r="D37" s="84">
        <f>[3]Jun13!$AA$1</f>
        <v>0</v>
      </c>
      <c r="E37" s="84">
        <f>[3]Jul13!$AA$1</f>
        <v>0</v>
      </c>
      <c r="F37" s="84">
        <f>[3]Aug13!$AA$1</f>
        <v>0</v>
      </c>
      <c r="G37" s="84">
        <f>[3]Sep13!$AA$1</f>
        <v>0</v>
      </c>
      <c r="H37" s="84">
        <f>[3]Oct13!$AA$1</f>
        <v>0</v>
      </c>
      <c r="I37" s="84">
        <f>[3]Nov13!$AA$1</f>
        <v>0</v>
      </c>
      <c r="J37" s="84">
        <f>[3]Dec13!$AA$1</f>
        <v>0</v>
      </c>
      <c r="K37" s="84">
        <f>[3]Jan14!$AA$1</f>
        <v>0</v>
      </c>
      <c r="L37" s="84">
        <f>[3]Feb14!$AA$1</f>
        <v>0</v>
      </c>
      <c r="M37" s="84">
        <f>[3]Mar14!$AA$1</f>
        <v>0</v>
      </c>
      <c r="N37" s="84">
        <f>[3]Apr14!$AA$1</f>
        <v>0</v>
      </c>
      <c r="O37" s="26"/>
    </row>
    <row r="38" spans="1:15" x14ac:dyDescent="0.25">
      <c r="A38" s="95" t="str">
        <f>[3]May13!$AB$2</f>
        <v>Extra Purchases 2</v>
      </c>
      <c r="B38" s="89">
        <f t="shared" si="4"/>
        <v>0</v>
      </c>
      <c r="C38" s="84">
        <f>[3]May13!$AB$1</f>
        <v>0</v>
      </c>
      <c r="D38" s="84">
        <f>[3]Jun13!$AB$1</f>
        <v>0</v>
      </c>
      <c r="E38" s="84">
        <f>[3]Jul13!$AB$1</f>
        <v>0</v>
      </c>
      <c r="F38" s="84">
        <f>[3]Aug13!$AB$1</f>
        <v>0</v>
      </c>
      <c r="G38" s="84">
        <f>[3]Sep13!$AB$1</f>
        <v>0</v>
      </c>
      <c r="H38" s="84">
        <f>[3]Oct13!$AB$1</f>
        <v>0</v>
      </c>
      <c r="I38" s="84">
        <f>[3]Nov13!$AB$1</f>
        <v>0</v>
      </c>
      <c r="J38" s="84">
        <f>[3]Dec13!$AB$1</f>
        <v>0</v>
      </c>
      <c r="K38" s="84">
        <f>[3]Jan14!$AB$1</f>
        <v>0</v>
      </c>
      <c r="L38" s="84">
        <f>[3]Feb14!$AB$1</f>
        <v>0</v>
      </c>
      <c r="M38" s="84">
        <f>[3]Mar14!$AB$1</f>
        <v>0</v>
      </c>
      <c r="N38" s="84">
        <f>[3]Apr14!$AB$1</f>
        <v>0</v>
      </c>
      <c r="O38" s="26"/>
    </row>
    <row r="39" spans="1:15" x14ac:dyDescent="0.25">
      <c r="A39" s="95" t="str">
        <f>[3]May13!$AC$2</f>
        <v>Extra Purchases 3</v>
      </c>
      <c r="B39" s="89">
        <f t="shared" si="4"/>
        <v>0</v>
      </c>
      <c r="C39" s="84">
        <f>[3]May13!$AC$1</f>
        <v>0</v>
      </c>
      <c r="D39" s="84">
        <f>[3]Jun13!$AC$1</f>
        <v>0</v>
      </c>
      <c r="E39" s="84">
        <f>[3]Jul13!$AC$1</f>
        <v>0</v>
      </c>
      <c r="F39" s="84">
        <f>[3]Aug13!$AC$1</f>
        <v>0</v>
      </c>
      <c r="G39" s="84">
        <f>[3]Sep13!$AC$1</f>
        <v>0</v>
      </c>
      <c r="H39" s="84">
        <f>[3]Oct13!$AC$1</f>
        <v>0</v>
      </c>
      <c r="I39" s="84">
        <f>[3]Nov13!$AC$1</f>
        <v>0</v>
      </c>
      <c r="J39" s="84">
        <f>[3]Dec13!$AC$1</f>
        <v>0</v>
      </c>
      <c r="K39" s="84">
        <f>[3]Jan14!$AC$1</f>
        <v>0</v>
      </c>
      <c r="L39" s="84">
        <f>[3]Feb14!$AC$1</f>
        <v>0</v>
      </c>
      <c r="M39" s="84">
        <f>[3]Mar14!$AC$1</f>
        <v>0</v>
      </c>
      <c r="N39" s="84">
        <f>[3]Apr14!$AC$1</f>
        <v>0</v>
      </c>
      <c r="O39" s="26"/>
    </row>
    <row r="40" spans="1:15" x14ac:dyDescent="0.25">
      <c r="A40" s="95" t="str">
        <f>[3]May13!$AD$2</f>
        <v>Extra Purchases 4</v>
      </c>
      <c r="B40" s="89">
        <f t="shared" si="4"/>
        <v>0</v>
      </c>
      <c r="C40" s="84">
        <f>[3]May13!$AD$1</f>
        <v>0</v>
      </c>
      <c r="D40" s="84">
        <f>[3]Jun13!$AD$1</f>
        <v>0</v>
      </c>
      <c r="E40" s="84">
        <f>[3]Jul13!$AD$1</f>
        <v>0</v>
      </c>
      <c r="F40" s="84">
        <f>[3]Aug13!$AD$1</f>
        <v>0</v>
      </c>
      <c r="G40" s="84">
        <f>[3]Sep13!$AD$1</f>
        <v>0</v>
      </c>
      <c r="H40" s="84">
        <f>[3]Oct13!$AD$1</f>
        <v>0</v>
      </c>
      <c r="I40" s="84">
        <f>[3]Nov13!$AD$1</f>
        <v>0</v>
      </c>
      <c r="J40" s="84">
        <f>[3]Dec13!$AD$1</f>
        <v>0</v>
      </c>
      <c r="K40" s="84">
        <f>[3]Jan14!$AD$1</f>
        <v>0</v>
      </c>
      <c r="L40" s="84">
        <f>[3]Feb14!$AD$1</f>
        <v>0</v>
      </c>
      <c r="M40" s="84">
        <f>[3]Mar14!$AD$1</f>
        <v>0</v>
      </c>
      <c r="N40" s="84">
        <f>[3]Apr14!$AD$1</f>
        <v>0</v>
      </c>
      <c r="O40" s="26"/>
    </row>
    <row r="41" spans="1:15" x14ac:dyDescent="0.25">
      <c r="A41" s="95" t="str">
        <f>[3]May13!$AE$2</f>
        <v>Extra Purchases 5</v>
      </c>
      <c r="B41" s="89">
        <f t="shared" si="4"/>
        <v>0</v>
      </c>
      <c r="C41" s="84">
        <f>[3]May13!$AE$1</f>
        <v>0</v>
      </c>
      <c r="D41" s="84">
        <f>[3]Jun13!$AE$1</f>
        <v>0</v>
      </c>
      <c r="E41" s="84">
        <f>[3]Jul13!$AE$1</f>
        <v>0</v>
      </c>
      <c r="F41" s="84">
        <f>[3]Aug13!$AE$1</f>
        <v>0</v>
      </c>
      <c r="G41" s="84">
        <f>[3]Sep13!$AE$1</f>
        <v>0</v>
      </c>
      <c r="H41" s="84">
        <f>[3]Oct13!$AE$1</f>
        <v>0</v>
      </c>
      <c r="I41" s="84">
        <f>[3]Nov13!$AE$1</f>
        <v>0</v>
      </c>
      <c r="J41" s="84">
        <f>[3]Dec13!$AE$1</f>
        <v>0</v>
      </c>
      <c r="K41" s="84">
        <f>[3]Jan14!$AE$1</f>
        <v>0</v>
      </c>
      <c r="L41" s="84">
        <f>[3]Feb14!$AE$1</f>
        <v>0</v>
      </c>
      <c r="M41" s="84">
        <f>[3]Mar14!$AE$1</f>
        <v>0</v>
      </c>
      <c r="N41" s="84">
        <f>[3]Apr14!$AE$1</f>
        <v>0</v>
      </c>
      <c r="O41" s="26"/>
    </row>
    <row r="42" spans="1:15" x14ac:dyDescent="0.25">
      <c r="A42" s="95" t="str">
        <f>[3]May13!$AF$2</f>
        <v>Other Expenses</v>
      </c>
      <c r="B42" s="89">
        <f t="shared" si="4"/>
        <v>0</v>
      </c>
      <c r="C42" s="84">
        <f>[3]May13!$AF$1</f>
        <v>0</v>
      </c>
      <c r="D42" s="84">
        <f>[3]Jun13!$AF$1</f>
        <v>0</v>
      </c>
      <c r="E42" s="84">
        <f>[3]Jul13!$AF$1</f>
        <v>0</v>
      </c>
      <c r="F42" s="84">
        <f>[3]Aug13!$AF$1</f>
        <v>0</v>
      </c>
      <c r="G42" s="84">
        <f>[3]Sep13!$AF$1</f>
        <v>0</v>
      </c>
      <c r="H42" s="84">
        <f>[3]Oct13!$AF$1</f>
        <v>0</v>
      </c>
      <c r="I42" s="84">
        <f>[3]Nov13!$AF$1</f>
        <v>0</v>
      </c>
      <c r="J42" s="84">
        <f>[3]Dec13!$AF$1</f>
        <v>0</v>
      </c>
      <c r="K42" s="84">
        <f>[3]Jan14!$AF$1</f>
        <v>0</v>
      </c>
      <c r="L42" s="84">
        <f>[3]Feb14!$AF$1</f>
        <v>0</v>
      </c>
      <c r="M42" s="84">
        <f>[3]Mar14!$AF$1</f>
        <v>0</v>
      </c>
      <c r="N42" s="84">
        <f>[3]Apr14!$AF$1</f>
        <v>0</v>
      </c>
      <c r="O42" s="26"/>
    </row>
    <row r="43" spans="1:15" x14ac:dyDescent="0.25">
      <c r="A43" s="88" t="s">
        <v>70</v>
      </c>
      <c r="B43" s="89">
        <f t="shared" si="4"/>
        <v>0</v>
      </c>
      <c r="C43" s="84">
        <f>-([1]Schedule!$V$1-[1]Schedule!$W$1+[1]Schedule!$X$1)/12</f>
        <v>0</v>
      </c>
      <c r="D43" s="84">
        <f>-([1]Schedule!$V$1-[1]Schedule!$W$1+[1]Schedule!$X$1)/12</f>
        <v>0</v>
      </c>
      <c r="E43" s="84">
        <f>-([1]Schedule!$V$1-[1]Schedule!$W$1+[1]Schedule!$X$1)/12</f>
        <v>0</v>
      </c>
      <c r="F43" s="84">
        <f>-([1]Schedule!$V$1-[1]Schedule!$W$1+[1]Schedule!$X$1)/12</f>
        <v>0</v>
      </c>
      <c r="G43" s="84">
        <f>-([1]Schedule!$V$1-[1]Schedule!$W$1+[1]Schedule!$X$1)/12</f>
        <v>0</v>
      </c>
      <c r="H43" s="84">
        <f>-([1]Schedule!$V$1-[1]Schedule!$W$1+[1]Schedule!$X$1)/12</f>
        <v>0</v>
      </c>
      <c r="I43" s="84">
        <f>-([1]Schedule!$V$1-[1]Schedule!$W$1+[1]Schedule!$X$1)/12</f>
        <v>0</v>
      </c>
      <c r="J43" s="84">
        <f>-([1]Schedule!$V$1-[1]Schedule!$W$1+[1]Schedule!$X$1)/12</f>
        <v>0</v>
      </c>
      <c r="K43" s="84">
        <f>-([1]Schedule!$V$1-[1]Schedule!$W$1+[1]Schedule!$X$1)/12</f>
        <v>0</v>
      </c>
      <c r="L43" s="84">
        <f>-([1]Schedule!$V$1-[1]Schedule!$W$1+[1]Schedule!$X$1)/12</f>
        <v>0</v>
      </c>
      <c r="M43" s="84">
        <f>-([1]Schedule!$V$1-[1]Schedule!$W$1+[1]Schedule!$X$1)/12</f>
        <v>0</v>
      </c>
      <c r="N43" s="84">
        <f>-([1]Schedule!$V$1-[1]Schedule!$W$1+[1]Schedule!$X$1)/12</f>
        <v>0</v>
      </c>
      <c r="O43" s="26"/>
    </row>
    <row r="44" spans="1:15" x14ac:dyDescent="0.25">
      <c r="A44" s="88" t="s">
        <v>0</v>
      </c>
      <c r="B44" s="89">
        <f t="shared" si="4"/>
        <v>0</v>
      </c>
      <c r="C44" s="84">
        <f>([1]Schedule!$I$1)/12</f>
        <v>0</v>
      </c>
      <c r="D44" s="84">
        <f>([1]Schedule!$I$1)/12</f>
        <v>0</v>
      </c>
      <c r="E44" s="84">
        <f>([1]Schedule!$I$1)/12</f>
        <v>0</v>
      </c>
      <c r="F44" s="84">
        <f>([1]Schedule!$I$1)/12</f>
        <v>0</v>
      </c>
      <c r="G44" s="84">
        <f>([1]Schedule!$I$1)/12</f>
        <v>0</v>
      </c>
      <c r="H44" s="84">
        <f>([1]Schedule!$I$1)/12</f>
        <v>0</v>
      </c>
      <c r="I44" s="84">
        <f>([1]Schedule!$I$1)/12</f>
        <v>0</v>
      </c>
      <c r="J44" s="84">
        <f>([1]Schedule!$I$1)/12</f>
        <v>0</v>
      </c>
      <c r="K44" s="84">
        <f>([1]Schedule!$I$1)/12</f>
        <v>0</v>
      </c>
      <c r="L44" s="84">
        <f>([1]Schedule!$I$1)/12</f>
        <v>0</v>
      </c>
      <c r="M44" s="84">
        <f>([1]Schedule!$I$1)/12</f>
        <v>0</v>
      </c>
      <c r="N44" s="84">
        <f>([1]Schedule!$I$1)/12</f>
        <v>0</v>
      </c>
      <c r="O44" s="26"/>
    </row>
    <row r="45" spans="1:15" x14ac:dyDescent="0.25">
      <c r="A45" s="90" t="s">
        <v>57</v>
      </c>
      <c r="B45" s="89">
        <f t="shared" ref="B45:N45" si="5">SUM(B26:B44)</f>
        <v>0</v>
      </c>
      <c r="C45" s="89">
        <f t="shared" si="5"/>
        <v>0</v>
      </c>
      <c r="D45" s="89">
        <f t="shared" si="5"/>
        <v>0</v>
      </c>
      <c r="E45" s="89">
        <f t="shared" si="5"/>
        <v>0</v>
      </c>
      <c r="F45" s="89">
        <f t="shared" si="5"/>
        <v>0</v>
      </c>
      <c r="G45" s="89">
        <f t="shared" si="5"/>
        <v>0</v>
      </c>
      <c r="H45" s="89">
        <f t="shared" si="5"/>
        <v>0</v>
      </c>
      <c r="I45" s="89">
        <f t="shared" si="5"/>
        <v>0</v>
      </c>
      <c r="J45" s="89">
        <f t="shared" si="5"/>
        <v>0</v>
      </c>
      <c r="K45" s="89">
        <f t="shared" si="5"/>
        <v>0</v>
      </c>
      <c r="L45" s="89">
        <f t="shared" si="5"/>
        <v>0</v>
      </c>
      <c r="M45" s="89">
        <f t="shared" si="5"/>
        <v>0</v>
      </c>
      <c r="N45" s="89">
        <f t="shared" si="5"/>
        <v>0</v>
      </c>
      <c r="O45" s="26"/>
    </row>
    <row r="46" spans="1:15" ht="7.5" customHeight="1" x14ac:dyDescent="0.25">
      <c r="A46" s="9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26"/>
    </row>
    <row r="47" spans="1:15" x14ac:dyDescent="0.25">
      <c r="A47" s="90" t="s">
        <v>61</v>
      </c>
      <c r="B47" s="89">
        <f t="shared" ref="B47:N47" si="6">B24-B45</f>
        <v>0</v>
      </c>
      <c r="C47" s="89">
        <f t="shared" si="6"/>
        <v>0</v>
      </c>
      <c r="D47" s="89">
        <f t="shared" si="6"/>
        <v>0</v>
      </c>
      <c r="E47" s="89">
        <f t="shared" si="6"/>
        <v>0</v>
      </c>
      <c r="F47" s="89">
        <f t="shared" si="6"/>
        <v>0</v>
      </c>
      <c r="G47" s="89">
        <f t="shared" si="6"/>
        <v>0</v>
      </c>
      <c r="H47" s="89">
        <f t="shared" si="6"/>
        <v>0</v>
      </c>
      <c r="I47" s="89">
        <f t="shared" si="6"/>
        <v>0</v>
      </c>
      <c r="J47" s="89">
        <f t="shared" si="6"/>
        <v>0</v>
      </c>
      <c r="K47" s="89">
        <f t="shared" si="6"/>
        <v>0</v>
      </c>
      <c r="L47" s="89">
        <f t="shared" si="6"/>
        <v>0</v>
      </c>
      <c r="M47" s="89">
        <f t="shared" si="6"/>
        <v>0</v>
      </c>
      <c r="N47" s="89">
        <f t="shared" si="6"/>
        <v>0</v>
      </c>
      <c r="O47" s="26"/>
    </row>
    <row r="48" spans="1:15" x14ac:dyDescent="0.25">
      <c r="A48" s="88" t="s">
        <v>62</v>
      </c>
      <c r="B48" s="89">
        <f>SUM(C48:N48)</f>
        <v>0</v>
      </c>
      <c r="C48" s="84">
        <f>[4]May13!$J$1</f>
        <v>0</v>
      </c>
      <c r="D48" s="84">
        <f>[4]Jun13!$J$1</f>
        <v>0</v>
      </c>
      <c r="E48" s="84">
        <f>[4]Jul13!$J$1</f>
        <v>0</v>
      </c>
      <c r="F48" s="84">
        <f>[4]Aug13!$J$1</f>
        <v>0</v>
      </c>
      <c r="G48" s="84">
        <f>[4]Sep13!$J$1</f>
        <v>0</v>
      </c>
      <c r="H48" s="84">
        <f>[4]Oct13!$J$1</f>
        <v>0</v>
      </c>
      <c r="I48" s="84">
        <f>[4]Nov13!$J$1</f>
        <v>0</v>
      </c>
      <c r="J48" s="84">
        <f>[4]Dec13!$J$1</f>
        <v>0</v>
      </c>
      <c r="K48" s="84">
        <f>[4]Jan14!$J$1</f>
        <v>0</v>
      </c>
      <c r="L48" s="84">
        <f>[4]Feb14!$J$1</f>
        <v>0</v>
      </c>
      <c r="M48" s="84">
        <f>[4]Mar14!$J$1</f>
        <v>0</v>
      </c>
      <c r="N48" s="84">
        <f>[4]Apr14!$J$1</f>
        <v>0</v>
      </c>
      <c r="O48" s="26"/>
    </row>
    <row r="49" spans="1:15" x14ac:dyDescent="0.25">
      <c r="A49" s="90" t="s">
        <v>63</v>
      </c>
      <c r="B49" s="89">
        <f t="shared" ref="B49:N49" si="7">B47+B48</f>
        <v>0</v>
      </c>
      <c r="C49" s="89">
        <f t="shared" si="7"/>
        <v>0</v>
      </c>
      <c r="D49" s="89">
        <f t="shared" si="7"/>
        <v>0</v>
      </c>
      <c r="E49" s="89">
        <f t="shared" si="7"/>
        <v>0</v>
      </c>
      <c r="F49" s="89">
        <f t="shared" si="7"/>
        <v>0</v>
      </c>
      <c r="G49" s="89">
        <f t="shared" si="7"/>
        <v>0</v>
      </c>
      <c r="H49" s="89">
        <f t="shared" si="7"/>
        <v>0</v>
      </c>
      <c r="I49" s="89">
        <f t="shared" si="7"/>
        <v>0</v>
      </c>
      <c r="J49" s="89">
        <f t="shared" si="7"/>
        <v>0</v>
      </c>
      <c r="K49" s="89">
        <f t="shared" si="7"/>
        <v>0</v>
      </c>
      <c r="L49" s="89">
        <f t="shared" si="7"/>
        <v>0</v>
      </c>
      <c r="M49" s="89">
        <f t="shared" si="7"/>
        <v>0</v>
      </c>
      <c r="N49" s="89">
        <f t="shared" si="7"/>
        <v>0</v>
      </c>
      <c r="O49" s="26"/>
    </row>
    <row r="50" spans="1:15" ht="7.5" customHeight="1" thickBot="1" x14ac:dyDescent="0.3">
      <c r="A50" s="97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31"/>
    </row>
    <row r="51" spans="1:15" x14ac:dyDescent="0.25">
      <c r="A51" s="101" t="s">
        <v>72</v>
      </c>
      <c r="B51" s="99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</row>
    <row r="52" spans="1:15" x14ac:dyDescent="0.25">
      <c r="A52" s="95" t="s">
        <v>65</v>
      </c>
      <c r="B52" s="57">
        <f>SUM(C52:N52)</f>
        <v>0</v>
      </c>
      <c r="C52" s="57">
        <f>[5]May13!$X$1+[4]May13!$AB$1</f>
        <v>0</v>
      </c>
      <c r="D52" s="57">
        <f>[5]Jun13!$X$1+[4]Jun13!$AB$1</f>
        <v>0</v>
      </c>
      <c r="E52" s="57">
        <f>[5]Jul13!$X$1+[4]Jul13!$AB$1</f>
        <v>0</v>
      </c>
      <c r="F52" s="57">
        <f>[5]Aug13!$X$1+[4]Aug13!$AB$1</f>
        <v>0</v>
      </c>
      <c r="G52" s="57">
        <f>[5]Sep13!$X$1+[4]Sep13!$AB$1</f>
        <v>0</v>
      </c>
      <c r="H52" s="57">
        <f>[5]Oct13!$X$1+[4]Oct13!$AB$1</f>
        <v>0</v>
      </c>
      <c r="I52" s="57">
        <f>[5]Nov13!$X$1+[4]Nov13!$AB$1</f>
        <v>0</v>
      </c>
      <c r="J52" s="57">
        <f>[5]Dec13!$X$1+[4]Dec13!$AB$1</f>
        <v>0</v>
      </c>
      <c r="K52" s="57">
        <f>[5]Jan14!$X$1+[4]Jan14!$AB$1</f>
        <v>0</v>
      </c>
      <c r="L52" s="57">
        <f>[5]Feb14!$X$1+[4]Feb14!$AB$1</f>
        <v>0</v>
      </c>
      <c r="M52" s="57">
        <f>[5]Mar14!$X$1+[4]Mar14!$AB$1</f>
        <v>0</v>
      </c>
      <c r="N52" s="57">
        <f>[5]Apr14!$X$1+[4]Apr14!$AB$1</f>
        <v>0</v>
      </c>
      <c r="O52" s="26"/>
    </row>
    <row r="53" spans="1:15" x14ac:dyDescent="0.25">
      <c r="A53" s="95" t="s">
        <v>86</v>
      </c>
      <c r="B53" s="57">
        <f>SUM(C53:N53)</f>
        <v>0</v>
      </c>
      <c r="C53" s="57">
        <f>-[2]May13!$AB$1</f>
        <v>0</v>
      </c>
      <c r="D53" s="57">
        <f>-[2]Jun13!$AB$1</f>
        <v>0</v>
      </c>
      <c r="E53" s="57">
        <f>-[2]Jul13!$AB$1</f>
        <v>0</v>
      </c>
      <c r="F53" s="57">
        <f>-[2]Aug13!$AB$1</f>
        <v>0</v>
      </c>
      <c r="G53" s="57">
        <f>-[2]Sep13!$AB$1</f>
        <v>0</v>
      </c>
      <c r="H53" s="57">
        <f>-[2]Oct13!$AB$1</f>
        <v>0</v>
      </c>
      <c r="I53" s="57">
        <f>-[2]Nov13!$AB$1</f>
        <v>0</v>
      </c>
      <c r="J53" s="57">
        <f>-[2]Dec13!$AB$1</f>
        <v>0</v>
      </c>
      <c r="K53" s="57">
        <f>-[2]Jan14!$AB$1</f>
        <v>0</v>
      </c>
      <c r="L53" s="57">
        <f>-[2]Feb14!$AB$1</f>
        <v>0</v>
      </c>
      <c r="M53" s="57">
        <f>-[2]Mar14!$AB$1</f>
        <v>0</v>
      </c>
      <c r="N53" s="57">
        <f>-[2]Apr14!$AB$1</f>
        <v>0</v>
      </c>
      <c r="O53" s="26"/>
    </row>
    <row r="54" spans="1:15" ht="12.6" thickBot="1" x14ac:dyDescent="0.3">
      <c r="A54" s="95" t="s">
        <v>71</v>
      </c>
      <c r="B54" s="57">
        <f>SUM(C54:N54)</f>
        <v>0</v>
      </c>
      <c r="C54" s="57">
        <f>IF(C14&gt;0,'Profit Forecast'!C$46/12,0)</f>
        <v>0</v>
      </c>
      <c r="D54" s="57">
        <f>IF(D14&gt;0,'Profit Forecast'!C$46/12,0)</f>
        <v>0</v>
      </c>
      <c r="E54" s="57">
        <f>IF(E14&gt;0,'Profit Forecast'!C$46/12,0)</f>
        <v>0</v>
      </c>
      <c r="F54" s="57">
        <f>IF(F14&gt;0,'Profit Forecast'!C$46/12,0)</f>
        <v>0</v>
      </c>
      <c r="G54" s="57">
        <f>IF(G14&gt;0,'Profit Forecast'!C$46/12,0)</f>
        <v>0</v>
      </c>
      <c r="H54" s="57">
        <f>IF(H14&gt;0,'Profit Forecast'!C$46/12,0)</f>
        <v>0</v>
      </c>
      <c r="I54" s="57">
        <f>IF(I14&gt;0,'Profit Forecast'!C$46/12,0)</f>
        <v>0</v>
      </c>
      <c r="J54" s="57">
        <f>IF(J14&gt;0,'Profit Forecast'!C$46/12,0)</f>
        <v>0</v>
      </c>
      <c r="K54" s="57">
        <f>IF(K14&gt;0,'Profit Forecast'!C$46/12,0)</f>
        <v>0</v>
      </c>
      <c r="L54" s="57">
        <f>IF(L14&gt;0,'Profit Forecast'!C$46/12,0)</f>
        <v>0</v>
      </c>
      <c r="M54" s="57">
        <f>IF(M14&gt;0,'Profit Forecast'!C$46/12,0)</f>
        <v>0</v>
      </c>
      <c r="N54" s="57">
        <f>IF(N14&gt;0,'Profit Forecast'!C$46/12,0)</f>
        <v>0</v>
      </c>
      <c r="O54" s="26"/>
    </row>
    <row r="55" spans="1:15" ht="12.6" thickBot="1" x14ac:dyDescent="0.3">
      <c r="A55" s="156" t="s">
        <v>85</v>
      </c>
      <c r="B55" s="155">
        <f>SUM(C55:N55)</f>
        <v>0</v>
      </c>
      <c r="C55" s="154">
        <f>C49-C52-C54</f>
        <v>0</v>
      </c>
      <c r="D55" s="130">
        <f t="shared" ref="D55:N55" si="8">D49-D52-D54</f>
        <v>0</v>
      </c>
      <c r="E55" s="130">
        <f t="shared" si="8"/>
        <v>0</v>
      </c>
      <c r="F55" s="130">
        <f t="shared" si="8"/>
        <v>0</v>
      </c>
      <c r="G55" s="130">
        <f t="shared" si="8"/>
        <v>0</v>
      </c>
      <c r="H55" s="130">
        <f t="shared" si="8"/>
        <v>0</v>
      </c>
      <c r="I55" s="130">
        <f t="shared" si="8"/>
        <v>0</v>
      </c>
      <c r="J55" s="130">
        <f t="shared" si="8"/>
        <v>0</v>
      </c>
      <c r="K55" s="130">
        <f t="shared" si="8"/>
        <v>0</v>
      </c>
      <c r="L55" s="130">
        <f t="shared" si="8"/>
        <v>0</v>
      </c>
      <c r="M55" s="130">
        <f t="shared" si="8"/>
        <v>0</v>
      </c>
      <c r="N55" s="130">
        <f t="shared" si="8"/>
        <v>0</v>
      </c>
      <c r="O55" s="26"/>
    </row>
    <row r="56" spans="1:15" x14ac:dyDescent="0.25">
      <c r="A56" s="95" t="s">
        <v>66</v>
      </c>
      <c r="B56" s="57">
        <f>SUM(C56:N56)</f>
        <v>0</v>
      </c>
      <c r="C56" s="57">
        <f>[5]May13!$J$1+[4]May13!$L$1</f>
        <v>0</v>
      </c>
      <c r="D56" s="57">
        <f>[5]Jun13!$J$1+[4]Jun13!$L$1</f>
        <v>0</v>
      </c>
      <c r="E56" s="57">
        <f>[5]Jul13!$J$1+[4]Jul13!$L$1</f>
        <v>0</v>
      </c>
      <c r="F56" s="57">
        <f>[5]Aug13!$J$1+[4]Aug13!$L$1</f>
        <v>0</v>
      </c>
      <c r="G56" s="57">
        <f>[5]Sep13!$J$1+[4]Sep13!$L$1</f>
        <v>0</v>
      </c>
      <c r="H56" s="57">
        <f>[5]Oct13!$J$1+[4]Oct13!$L$1</f>
        <v>0</v>
      </c>
      <c r="I56" s="57">
        <f>[5]Nov13!$J$1+[4]Nov13!$L$1</f>
        <v>0</v>
      </c>
      <c r="J56" s="57">
        <f>[5]Dec13!$J$1+[4]Dec13!$L$1</f>
        <v>0</v>
      </c>
      <c r="K56" s="57">
        <f>[5]Jan14!$J$1+[4]Jan14!$L$1</f>
        <v>0</v>
      </c>
      <c r="L56" s="57">
        <f>[5]Feb14!$J$1+[4]Feb14!$L$1</f>
        <v>0</v>
      </c>
      <c r="M56" s="57">
        <f>[5]Mar14!$J$1+[4]Mar14!$L$1</f>
        <v>0</v>
      </c>
      <c r="N56" s="57">
        <f>[5]Apr14!$J$1+[4]Apr14!$L$1</f>
        <v>0</v>
      </c>
      <c r="O56" s="26"/>
    </row>
    <row r="57" spans="1:15" ht="6" customHeight="1" thickBot="1" x14ac:dyDescent="0.3">
      <c r="A57" s="97"/>
      <c r="B57" s="10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2013 to 5 April 2014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workbookViewId="0">
      <selection activeCell="E5" sqref="E5"/>
    </sheetView>
  </sheetViews>
  <sheetFormatPr defaultColWidth="9.109375" defaultRowHeight="13.2" x14ac:dyDescent="0.25"/>
  <cols>
    <col min="1" max="1" width="2.6640625" style="1" customWidth="1"/>
    <col min="2" max="2" width="26" style="1" customWidth="1"/>
    <col min="3" max="3" width="11.33203125" style="1" customWidth="1"/>
    <col min="4" max="4" width="13.5546875" style="4" customWidth="1"/>
    <col min="5" max="5" width="12.6640625" style="5" customWidth="1"/>
    <col min="6" max="6" width="4.109375" style="143" customWidth="1"/>
    <col min="7" max="7" width="2.6640625" style="2" customWidth="1"/>
    <col min="8" max="12" width="9.109375" style="1"/>
    <col min="13" max="13" width="15.109375" style="1" customWidth="1"/>
    <col min="14" max="16384" width="9.109375" style="1"/>
  </cols>
  <sheetData>
    <row r="1" spans="1:13" ht="13.8" thickBot="1" x14ac:dyDescent="0.3">
      <c r="A1" s="104"/>
      <c r="B1" s="104"/>
      <c r="C1" s="104"/>
      <c r="D1" s="114"/>
      <c r="E1" s="107"/>
      <c r="F1" s="137"/>
      <c r="G1" s="104"/>
    </row>
    <row r="2" spans="1:13" ht="18" customHeight="1" thickBot="1" x14ac:dyDescent="0.3">
      <c r="A2" s="165"/>
      <c r="B2" s="166" t="s">
        <v>116</v>
      </c>
      <c r="C2" s="167" t="str">
        <f>Admin!L2</f>
        <v>2013-14</v>
      </c>
      <c r="D2" s="455" t="s">
        <v>16</v>
      </c>
      <c r="E2" s="456"/>
      <c r="F2" s="456"/>
      <c r="G2" s="133"/>
    </row>
    <row r="3" spans="1:13" ht="18.75" customHeight="1" x14ac:dyDescent="0.25">
      <c r="A3" s="165"/>
      <c r="B3" s="163"/>
      <c r="C3" s="164"/>
      <c r="D3" s="456"/>
      <c r="E3" s="456"/>
      <c r="F3" s="456"/>
      <c r="G3" s="133"/>
    </row>
    <row r="4" spans="1:13" x14ac:dyDescent="0.25">
      <c r="A4" s="104"/>
      <c r="B4" s="117"/>
      <c r="C4" s="117"/>
      <c r="D4" s="105"/>
      <c r="E4" s="107"/>
      <c r="F4" s="137"/>
      <c r="G4" s="133"/>
    </row>
    <row r="5" spans="1:13" x14ac:dyDescent="0.25">
      <c r="A5" s="104"/>
      <c r="B5" s="463" t="s">
        <v>87</v>
      </c>
      <c r="C5" s="464"/>
      <c r="D5" s="465"/>
      <c r="E5" s="344">
        <f>'SE Full'!O210</f>
        <v>0</v>
      </c>
      <c r="F5" s="137"/>
      <c r="G5" s="133"/>
      <c r="M5" s="346"/>
    </row>
    <row r="6" spans="1:13" x14ac:dyDescent="0.25">
      <c r="A6" s="104"/>
      <c r="B6" s="117" t="s">
        <v>128</v>
      </c>
      <c r="C6" s="117" t="str">
        <f>C2</f>
        <v>2013-14</v>
      </c>
      <c r="D6" s="109"/>
      <c r="E6" s="134">
        <f>IF((E5&gt;0),Admin!N$4,0)</f>
        <v>0</v>
      </c>
      <c r="F6" s="137"/>
      <c r="G6" s="133"/>
      <c r="M6" s="346"/>
    </row>
    <row r="7" spans="1:13" x14ac:dyDescent="0.25">
      <c r="A7" s="104"/>
      <c r="B7" s="466" t="s">
        <v>88</v>
      </c>
      <c r="C7" s="466"/>
      <c r="D7" s="467"/>
      <c r="E7" s="344">
        <f>IF((E5&gt;E6),(E5-E6),0)</f>
        <v>0</v>
      </c>
      <c r="F7" s="137"/>
      <c r="G7" s="133"/>
      <c r="M7" s="346"/>
    </row>
    <row r="8" spans="1:13" x14ac:dyDescent="0.25">
      <c r="A8" s="104"/>
      <c r="B8" s="117" t="s">
        <v>118</v>
      </c>
      <c r="C8" s="117">
        <f>Admin!N$11</f>
        <v>0</v>
      </c>
      <c r="D8" s="168">
        <f>Admin!N$6</f>
        <v>0.2</v>
      </c>
      <c r="E8" s="107">
        <f>IF((E7&gt;0),(IF((E7&lt;C9),E7*D8,C9*D8)),0)</f>
        <v>0</v>
      </c>
      <c r="F8" s="137"/>
      <c r="G8" s="133"/>
      <c r="H8" s="159"/>
      <c r="M8" s="346"/>
    </row>
    <row r="9" spans="1:13" ht="13.8" thickBot="1" x14ac:dyDescent="0.3">
      <c r="A9" s="104"/>
      <c r="B9" s="117" t="s">
        <v>117</v>
      </c>
      <c r="C9" s="117">
        <f>Admin!N$12</f>
        <v>32010</v>
      </c>
      <c r="D9" s="168">
        <f>Admin!N$7</f>
        <v>0.4</v>
      </c>
      <c r="E9" s="107">
        <f>IF((E7&gt;C9),((E7-C9)*D9),0)</f>
        <v>0</v>
      </c>
      <c r="F9" s="137"/>
      <c r="G9" s="133"/>
      <c r="M9" s="346"/>
    </row>
    <row r="10" spans="1:13" ht="13.8" thickBot="1" x14ac:dyDescent="0.3">
      <c r="A10" s="104"/>
      <c r="B10" s="124" t="s">
        <v>90</v>
      </c>
      <c r="C10" s="161"/>
      <c r="D10" s="158"/>
      <c r="E10" s="345">
        <f>SUM(E8:E9)</f>
        <v>0</v>
      </c>
      <c r="F10" s="137"/>
      <c r="G10" s="133"/>
      <c r="M10" s="346"/>
    </row>
    <row r="11" spans="1:13" x14ac:dyDescent="0.25">
      <c r="A11" s="104"/>
      <c r="B11" s="117" t="s">
        <v>4</v>
      </c>
      <c r="C11" s="117"/>
      <c r="D11" s="110"/>
      <c r="E11" s="107">
        <f>-[2]Apr14!$AC$1</f>
        <v>0</v>
      </c>
      <c r="F11" s="139"/>
      <c r="G11" s="135"/>
      <c r="M11" s="346"/>
    </row>
    <row r="12" spans="1:13" x14ac:dyDescent="0.25">
      <c r="A12" s="104"/>
      <c r="B12" s="117"/>
      <c r="C12" s="117"/>
      <c r="D12" s="110"/>
      <c r="E12" s="107"/>
      <c r="F12" s="139"/>
      <c r="G12" s="135"/>
      <c r="M12" s="346"/>
    </row>
    <row r="13" spans="1:13" ht="13.8" x14ac:dyDescent="0.3">
      <c r="A13" s="104"/>
      <c r="B13" s="180" t="s">
        <v>119</v>
      </c>
      <c r="C13" s="468">
        <f>Admin!B21</f>
        <v>42063</v>
      </c>
      <c r="D13" s="469"/>
      <c r="E13" s="107"/>
      <c r="F13" s="139"/>
      <c r="G13" s="135"/>
      <c r="M13" s="346"/>
    </row>
    <row r="14" spans="1:13" ht="13.8" thickBot="1" x14ac:dyDescent="0.3">
      <c r="A14" s="104"/>
      <c r="B14" s="117"/>
      <c r="C14" s="117"/>
      <c r="D14" s="112"/>
      <c r="E14" s="113"/>
      <c r="F14" s="137"/>
      <c r="G14" s="135"/>
      <c r="M14" s="346"/>
    </row>
    <row r="15" spans="1:13" ht="13.8" thickBot="1" x14ac:dyDescent="0.3">
      <c r="A15" s="104"/>
      <c r="B15" s="470" t="s">
        <v>127</v>
      </c>
      <c r="C15" s="471"/>
      <c r="D15" s="179">
        <f>Admin!L20</f>
        <v>0.09</v>
      </c>
      <c r="E15" s="111">
        <f>IF(E5&gt;Admin!N20,IF(E5&lt;Admin!N$23,(E5-Admin!N20)*D15,(Admin!N$23-Admin!N20)*D15),0)</f>
        <v>0</v>
      </c>
      <c r="F15" s="137"/>
      <c r="G15" s="136"/>
      <c r="M15" s="346"/>
    </row>
    <row r="16" spans="1:13" ht="13.8" thickBot="1" x14ac:dyDescent="0.3">
      <c r="A16" s="104"/>
      <c r="B16" s="470" t="s">
        <v>126</v>
      </c>
      <c r="C16" s="471"/>
      <c r="D16" s="179">
        <f>Admin!L23</f>
        <v>0.02</v>
      </c>
      <c r="E16" s="111">
        <f>IF((E5&gt;Admin!N$23),((E5-Admin!N$23)*D16),0)</f>
        <v>0</v>
      </c>
      <c r="F16" s="137"/>
      <c r="G16" s="136"/>
      <c r="M16" s="346"/>
    </row>
    <row r="17" spans="1:13" ht="13.8" thickBot="1" x14ac:dyDescent="0.3">
      <c r="A17" s="104"/>
      <c r="B17" s="117"/>
      <c r="C17" s="117"/>
      <c r="D17" s="112"/>
      <c r="E17" s="113"/>
      <c r="F17" s="137"/>
      <c r="G17" s="135"/>
      <c r="M17" s="346"/>
    </row>
    <row r="18" spans="1:13" ht="13.8" thickBot="1" x14ac:dyDescent="0.3">
      <c r="A18" s="104"/>
      <c r="B18" s="472" t="s">
        <v>89</v>
      </c>
      <c r="C18" s="471"/>
      <c r="D18" s="112"/>
      <c r="E18" s="345">
        <f>SUM(E10:E17)</f>
        <v>0</v>
      </c>
      <c r="F18" s="140"/>
      <c r="G18" s="134"/>
      <c r="M18" s="346"/>
    </row>
    <row r="19" spans="1:13" s="6" customFormat="1" x14ac:dyDescent="0.25">
      <c r="A19" s="104"/>
      <c r="B19" s="116"/>
      <c r="C19" s="116"/>
      <c r="D19" s="112"/>
      <c r="E19" s="113"/>
      <c r="F19" s="140"/>
      <c r="G19" s="134"/>
    </row>
    <row r="20" spans="1:13" s="6" customFormat="1" ht="13.8" thickBot="1" x14ac:dyDescent="0.3">
      <c r="A20" s="104"/>
      <c r="B20" s="116"/>
      <c r="C20" s="116"/>
      <c r="D20" s="112"/>
      <c r="E20" s="113"/>
      <c r="F20" s="140"/>
      <c r="G20" s="134"/>
    </row>
    <row r="21" spans="1:13" s="6" customFormat="1" ht="18" customHeight="1" thickBot="1" x14ac:dyDescent="0.3">
      <c r="A21" s="104"/>
      <c r="B21" s="124" t="s">
        <v>15</v>
      </c>
      <c r="C21" s="162"/>
      <c r="D21" s="457" t="s">
        <v>5</v>
      </c>
      <c r="E21" s="458"/>
      <c r="F21" s="459"/>
      <c r="G21" s="104"/>
    </row>
    <row r="22" spans="1:13" s="6" customFormat="1" ht="12.75" customHeight="1" x14ac:dyDescent="0.25">
      <c r="A22" s="104"/>
      <c r="B22" s="117"/>
      <c r="C22" s="117"/>
      <c r="D22" s="112"/>
      <c r="E22" s="113"/>
      <c r="F22" s="137"/>
      <c r="G22" s="135"/>
    </row>
    <row r="23" spans="1:13" s="3" customFormat="1" x14ac:dyDescent="0.25">
      <c r="A23" s="118"/>
      <c r="B23" s="125"/>
      <c r="C23" s="125"/>
      <c r="D23" s="460" t="s">
        <v>13</v>
      </c>
      <c r="E23" s="462" t="s">
        <v>14</v>
      </c>
      <c r="F23" s="141"/>
      <c r="G23" s="134"/>
    </row>
    <row r="24" spans="1:13" s="3" customFormat="1" x14ac:dyDescent="0.25">
      <c r="A24" s="118"/>
      <c r="B24" s="125"/>
      <c r="C24" s="125"/>
      <c r="D24" s="461"/>
      <c r="E24" s="461"/>
      <c r="F24" s="141"/>
      <c r="G24" s="134"/>
    </row>
    <row r="25" spans="1:13" x14ac:dyDescent="0.25">
      <c r="A25" s="104"/>
      <c r="B25" s="125" t="s">
        <v>120</v>
      </c>
      <c r="C25" s="177" t="str">
        <f>Admin!B24</f>
        <v>2014-15</v>
      </c>
      <c r="D25" s="119" t="s">
        <v>3</v>
      </c>
      <c r="E25" s="111">
        <f>E18</f>
        <v>0</v>
      </c>
      <c r="F25" s="138"/>
      <c r="G25" s="134"/>
    </row>
    <row r="26" spans="1:13" x14ac:dyDescent="0.25">
      <c r="A26" s="104"/>
      <c r="B26" s="125" t="s">
        <v>12</v>
      </c>
      <c r="C26" s="125"/>
      <c r="D26" s="120">
        <f>Admin!B21</f>
        <v>42063</v>
      </c>
      <c r="E26" s="344">
        <f>E25/2</f>
        <v>0</v>
      </c>
      <c r="F26" s="138"/>
      <c r="G26" s="134"/>
    </row>
    <row r="27" spans="1:13" x14ac:dyDescent="0.25">
      <c r="A27" s="104"/>
      <c r="B27" s="125" t="s">
        <v>12</v>
      </c>
      <c r="C27" s="125"/>
      <c r="D27" s="120">
        <f>Admin!B22</f>
        <v>42247</v>
      </c>
      <c r="E27" s="344">
        <f>E25/2</f>
        <v>0</v>
      </c>
      <c r="F27" s="138"/>
      <c r="G27" s="134"/>
    </row>
    <row r="28" spans="1:13" x14ac:dyDescent="0.25">
      <c r="A28" s="104"/>
      <c r="B28" s="104"/>
      <c r="C28" s="104"/>
      <c r="D28" s="112"/>
      <c r="E28" s="107"/>
      <c r="F28" s="137"/>
      <c r="G28" s="134"/>
    </row>
    <row r="29" spans="1:13" x14ac:dyDescent="0.25">
      <c r="A29" s="104"/>
      <c r="B29" s="126" t="s">
        <v>17</v>
      </c>
      <c r="C29" s="129"/>
      <c r="D29" s="112"/>
      <c r="E29" s="107"/>
      <c r="F29" s="137"/>
      <c r="G29" s="134"/>
    </row>
    <row r="30" spans="1:13" s="7" customFormat="1" x14ac:dyDescent="0.25">
      <c r="A30" s="121"/>
      <c r="B30" s="127" t="s">
        <v>6</v>
      </c>
      <c r="C30" s="127"/>
      <c r="D30" s="121"/>
      <c r="E30" s="122"/>
      <c r="F30" s="142"/>
      <c r="G30" s="115"/>
    </row>
    <row r="31" spans="1:13" s="7" customFormat="1" x14ac:dyDescent="0.25">
      <c r="A31" s="121"/>
      <c r="B31" s="128" t="s">
        <v>7</v>
      </c>
      <c r="C31" s="128"/>
      <c r="D31" s="123"/>
      <c r="E31" s="122"/>
      <c r="F31" s="142"/>
      <c r="G31" s="115"/>
    </row>
    <row r="32" spans="1:13" s="7" customFormat="1" x14ac:dyDescent="0.25">
      <c r="A32" s="121"/>
      <c r="B32" s="178" t="s">
        <v>125</v>
      </c>
      <c r="C32" s="128"/>
      <c r="D32" s="123"/>
      <c r="E32" s="122"/>
      <c r="F32" s="142"/>
      <c r="G32" s="115"/>
    </row>
    <row r="33" spans="1:7" s="7" customFormat="1" x14ac:dyDescent="0.25">
      <c r="A33" s="121"/>
      <c r="B33" s="129" t="s">
        <v>67</v>
      </c>
      <c r="C33" s="129"/>
      <c r="D33" s="123"/>
      <c r="E33" s="106"/>
      <c r="F33" s="142"/>
      <c r="G33" s="115"/>
    </row>
    <row r="34" spans="1:7" s="7" customFormat="1" x14ac:dyDescent="0.25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5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5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K4" sqref="K4:K7"/>
    </sheetView>
  </sheetViews>
  <sheetFormatPr defaultColWidth="9.109375" defaultRowHeight="12" x14ac:dyDescent="0.25"/>
  <cols>
    <col min="1" max="1" width="1.6640625" style="13" customWidth="1"/>
    <col min="2" max="2" width="9.109375" style="32"/>
    <col min="3" max="9" width="10.6640625" style="33" customWidth="1"/>
    <col min="10" max="10" width="1.6640625" style="13" customWidth="1"/>
    <col min="11" max="11" width="36.88671875" style="13" customWidth="1"/>
    <col min="12" max="12" width="1.6640625" style="13" customWidth="1"/>
    <col min="13" max="16384" width="9.109375" style="13"/>
  </cols>
  <sheetData>
    <row r="1" spans="1:12" ht="7.5" customHeight="1" x14ac:dyDescent="0.25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5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5">
      <c r="A3" s="14"/>
      <c r="B3" s="473" t="s">
        <v>28</v>
      </c>
      <c r="C3" s="474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5">
      <c r="A4" s="22"/>
      <c r="B4" s="23">
        <f>Admin!B5</f>
        <v>41425</v>
      </c>
      <c r="C4" s="24">
        <f>[6]May13!$M$1</f>
        <v>0</v>
      </c>
      <c r="D4" s="24">
        <f>[6]May13!$N$1</f>
        <v>0</v>
      </c>
      <c r="E4" s="24">
        <f>[6]May13!$O$1</f>
        <v>0</v>
      </c>
      <c r="F4" s="24">
        <f>[6]May13!$P$1+[6]May13!$Q$1</f>
        <v>0</v>
      </c>
      <c r="G4" s="24">
        <f>C4-SUM(D4:F4)</f>
        <v>0</v>
      </c>
      <c r="H4" s="24">
        <f>[6]May13!$T$1</f>
        <v>0</v>
      </c>
      <c r="I4" s="24">
        <f>[6]May13!$G$1</f>
        <v>0</v>
      </c>
      <c r="J4" s="25"/>
      <c r="K4" s="475" t="s">
        <v>29</v>
      </c>
      <c r="L4" s="26"/>
    </row>
    <row r="5" spans="1:12" ht="12" customHeight="1" x14ac:dyDescent="0.25">
      <c r="A5" s="22"/>
      <c r="B5" s="23">
        <f>Admin!B6</f>
        <v>41455</v>
      </c>
      <c r="C5" s="24">
        <f>[6]Jun13!$M$1</f>
        <v>0</v>
      </c>
      <c r="D5" s="24">
        <f>[6]Jun13!$N$1</f>
        <v>0</v>
      </c>
      <c r="E5" s="24">
        <f>[6]Jun13!$O$1</f>
        <v>0</v>
      </c>
      <c r="F5" s="24">
        <f>[6]Jun13!$P$1+[6]Jun13!$Q$1</f>
        <v>0</v>
      </c>
      <c r="G5" s="24">
        <f t="shared" ref="G5:G15" si="0">C5-SUM(D5:F5)</f>
        <v>0</v>
      </c>
      <c r="H5" s="24">
        <f>[6]Jun13!$T$1</f>
        <v>0</v>
      </c>
      <c r="I5" s="24">
        <f>[6]Jun13!$G$1</f>
        <v>0</v>
      </c>
      <c r="J5" s="25"/>
      <c r="K5" s="476"/>
      <c r="L5" s="26"/>
    </row>
    <row r="6" spans="1:12" x14ac:dyDescent="0.25">
      <c r="A6" s="22"/>
      <c r="B6" s="23">
        <f>Admin!B7</f>
        <v>41486</v>
      </c>
      <c r="C6" s="24">
        <f>[6]Jul13!$M$1</f>
        <v>0</v>
      </c>
      <c r="D6" s="24">
        <f>[6]Jul13!$N$1</f>
        <v>0</v>
      </c>
      <c r="E6" s="24">
        <f>[6]Jul13!$O$1</f>
        <v>0</v>
      </c>
      <c r="F6" s="24">
        <f>[6]Jul13!$P$1+[6]Jul13!$Q$1</f>
        <v>0</v>
      </c>
      <c r="G6" s="24">
        <f t="shared" si="0"/>
        <v>0</v>
      </c>
      <c r="H6" s="24">
        <f>[6]Jul13!$T$1</f>
        <v>0</v>
      </c>
      <c r="I6" s="24">
        <f>[6]Jul13!$G$1</f>
        <v>0</v>
      </c>
      <c r="J6" s="25"/>
      <c r="K6" s="476"/>
      <c r="L6" s="26"/>
    </row>
    <row r="7" spans="1:12" x14ac:dyDescent="0.25">
      <c r="A7" s="22"/>
      <c r="B7" s="23">
        <f>Admin!B8</f>
        <v>41517</v>
      </c>
      <c r="C7" s="24">
        <f>[6]Aug13!$M$1</f>
        <v>0</v>
      </c>
      <c r="D7" s="24">
        <f>[6]Aug13!$N$1</f>
        <v>0</v>
      </c>
      <c r="E7" s="24">
        <f>[6]Aug13!$O$1</f>
        <v>0</v>
      </c>
      <c r="F7" s="24">
        <f>[6]Aug13!$P$1+[6]Aug13!$Q$1</f>
        <v>0</v>
      </c>
      <c r="G7" s="24">
        <f t="shared" si="0"/>
        <v>0</v>
      </c>
      <c r="H7" s="24">
        <f>[6]Aug13!$T$1</f>
        <v>0</v>
      </c>
      <c r="I7" s="24">
        <f>[6]Aug13!$G$1</f>
        <v>0</v>
      </c>
      <c r="J7" s="25"/>
      <c r="K7" s="476"/>
      <c r="L7" s="26"/>
    </row>
    <row r="8" spans="1:12" ht="12" customHeight="1" x14ac:dyDescent="0.25">
      <c r="A8" s="22"/>
      <c r="B8" s="23">
        <f>Admin!B9</f>
        <v>41547</v>
      </c>
      <c r="C8" s="24">
        <f>[6]Sep13!$M$1</f>
        <v>0</v>
      </c>
      <c r="D8" s="24">
        <f>[6]Sep13!$N$1</f>
        <v>0</v>
      </c>
      <c r="E8" s="24">
        <f>[6]Sep13!$O$1</f>
        <v>0</v>
      </c>
      <c r="F8" s="24">
        <f>[6]Sep13!$P$1+[6]Sep13!$Q$1</f>
        <v>0</v>
      </c>
      <c r="G8" s="24">
        <f t="shared" si="0"/>
        <v>0</v>
      </c>
      <c r="H8" s="24">
        <f>[6]Sep13!$T$1</f>
        <v>0</v>
      </c>
      <c r="I8" s="24">
        <f>[6]Sep13!$G$1</f>
        <v>0</v>
      </c>
      <c r="J8" s="25"/>
      <c r="K8" s="475" t="s">
        <v>30</v>
      </c>
      <c r="L8" s="26"/>
    </row>
    <row r="9" spans="1:12" ht="12" customHeight="1" x14ac:dyDescent="0.25">
      <c r="A9" s="22"/>
      <c r="B9" s="23">
        <f>Admin!B10</f>
        <v>41578</v>
      </c>
      <c r="C9" s="24">
        <f>[6]Oct13!$M$1</f>
        <v>0</v>
      </c>
      <c r="D9" s="24">
        <f>[6]Oct13!$N$1</f>
        <v>0</v>
      </c>
      <c r="E9" s="24">
        <f>[6]Oct13!$O$1</f>
        <v>0</v>
      </c>
      <c r="F9" s="24">
        <f>[6]Oct13!$P$1+[6]Oct13!$Q$1</f>
        <v>0</v>
      </c>
      <c r="G9" s="24">
        <f t="shared" si="0"/>
        <v>0</v>
      </c>
      <c r="H9" s="24">
        <f>[6]Oct13!$T$1</f>
        <v>0</v>
      </c>
      <c r="I9" s="24">
        <f>[6]Oct13!$G$1</f>
        <v>0</v>
      </c>
      <c r="J9" s="25"/>
      <c r="K9" s="476"/>
      <c r="L9" s="26"/>
    </row>
    <row r="10" spans="1:12" ht="12" customHeight="1" x14ac:dyDescent="0.25">
      <c r="A10" s="22"/>
      <c r="B10" s="23">
        <f>Admin!B11</f>
        <v>41608</v>
      </c>
      <c r="C10" s="24">
        <f>[6]Nov13!$M$1</f>
        <v>0</v>
      </c>
      <c r="D10" s="24">
        <f>[6]Nov13!$N$1</f>
        <v>0</v>
      </c>
      <c r="E10" s="24">
        <f>[6]Nov13!$O$1</f>
        <v>0</v>
      </c>
      <c r="F10" s="24">
        <f>[6]Nov13!$P$1+[6]Nov13!$Q$1</f>
        <v>0</v>
      </c>
      <c r="G10" s="24">
        <f t="shared" si="0"/>
        <v>0</v>
      </c>
      <c r="H10" s="24">
        <f>[6]Nov13!$T$1</f>
        <v>0</v>
      </c>
      <c r="I10" s="24">
        <f>[6]Nov13!$G$1</f>
        <v>0</v>
      </c>
      <c r="J10" s="25"/>
      <c r="K10" s="476"/>
      <c r="L10" s="26"/>
    </row>
    <row r="11" spans="1:12" ht="12" customHeight="1" x14ac:dyDescent="0.25">
      <c r="A11" s="22"/>
      <c r="B11" s="23">
        <f>Admin!B12</f>
        <v>41639</v>
      </c>
      <c r="C11" s="24">
        <f>[6]Dec13!$M$1</f>
        <v>0</v>
      </c>
      <c r="D11" s="24">
        <f>[6]Dec13!$N$1</f>
        <v>0</v>
      </c>
      <c r="E11" s="24">
        <f>[6]Dec13!$O$1</f>
        <v>0</v>
      </c>
      <c r="F11" s="24">
        <f>[6]Dec13!$P$1+[6]Dec13!$Q$1</f>
        <v>0</v>
      </c>
      <c r="G11" s="24">
        <f t="shared" si="0"/>
        <v>0</v>
      </c>
      <c r="H11" s="24">
        <f>[6]Dec13!$T$1</f>
        <v>0</v>
      </c>
      <c r="I11" s="24">
        <f>[6]Dec13!$G$1</f>
        <v>0</v>
      </c>
      <c r="J11" s="25"/>
      <c r="K11" s="476"/>
      <c r="L11" s="26"/>
    </row>
    <row r="12" spans="1:12" ht="12" customHeight="1" x14ac:dyDescent="0.25">
      <c r="A12" s="22"/>
      <c r="B12" s="23">
        <f>Admin!B13</f>
        <v>41670</v>
      </c>
      <c r="C12" s="24">
        <f>[6]Jan14!$M$1</f>
        <v>0</v>
      </c>
      <c r="D12" s="24">
        <f>[6]Jan14!$N$1</f>
        <v>0</v>
      </c>
      <c r="E12" s="24">
        <f>[6]Jan14!$O$1</f>
        <v>0</v>
      </c>
      <c r="F12" s="24">
        <f>[6]Jan14!$P$1+[6]Jan14!$Q$1</f>
        <v>0</v>
      </c>
      <c r="G12" s="24">
        <f t="shared" si="0"/>
        <v>0</v>
      </c>
      <c r="H12" s="24">
        <f>[6]Jan14!$T$1</f>
        <v>0</v>
      </c>
      <c r="I12" s="24">
        <f>[6]Jan14!$G$1</f>
        <v>0</v>
      </c>
      <c r="J12" s="25"/>
      <c r="K12" s="475"/>
      <c r="L12" s="26"/>
    </row>
    <row r="13" spans="1:12" x14ac:dyDescent="0.25">
      <c r="A13" s="22"/>
      <c r="B13" s="23">
        <f>Admin!B14</f>
        <v>41698</v>
      </c>
      <c r="C13" s="24">
        <f>[6]Feb14!$M$1</f>
        <v>0</v>
      </c>
      <c r="D13" s="24">
        <f>[6]Feb14!$N$1</f>
        <v>0</v>
      </c>
      <c r="E13" s="24">
        <f>[6]Feb14!$O$1</f>
        <v>0</v>
      </c>
      <c r="F13" s="24">
        <f>[6]Feb14!$P$1+[6]Feb14!$Q$1</f>
        <v>0</v>
      </c>
      <c r="G13" s="24">
        <f t="shared" si="0"/>
        <v>0</v>
      </c>
      <c r="H13" s="24">
        <f>[6]Feb14!$T$1</f>
        <v>0</v>
      </c>
      <c r="I13" s="24">
        <f>[6]Feb14!$G$1</f>
        <v>0</v>
      </c>
      <c r="J13" s="25"/>
      <c r="K13" s="476"/>
      <c r="L13" s="26"/>
    </row>
    <row r="14" spans="1:12" x14ac:dyDescent="0.25">
      <c r="A14" s="22"/>
      <c r="B14" s="23">
        <f>Admin!B15</f>
        <v>41729</v>
      </c>
      <c r="C14" s="24">
        <f>[6]Mar14!$M$1</f>
        <v>0</v>
      </c>
      <c r="D14" s="24">
        <f>[6]Mar14!$N$1</f>
        <v>0</v>
      </c>
      <c r="E14" s="24">
        <f>[6]Mar14!$O$1</f>
        <v>0</v>
      </c>
      <c r="F14" s="24">
        <f>[6]Mar14!$P$1+[6]Mar14!$Q$1</f>
        <v>0</v>
      </c>
      <c r="G14" s="24">
        <f t="shared" si="0"/>
        <v>0</v>
      </c>
      <c r="H14" s="24">
        <f>[6]Mar14!$T$1</f>
        <v>0</v>
      </c>
      <c r="I14" s="24">
        <f>[6]Mar14!$G$1</f>
        <v>0</v>
      </c>
      <c r="J14" s="25"/>
      <c r="K14" s="476"/>
      <c r="L14" s="26"/>
    </row>
    <row r="15" spans="1:12" x14ac:dyDescent="0.25">
      <c r="A15" s="22"/>
      <c r="B15" s="23">
        <f>Admin!B16</f>
        <v>41759</v>
      </c>
      <c r="C15" s="24">
        <f>[7]Apr14!$M$1</f>
        <v>0</v>
      </c>
      <c r="D15" s="24">
        <f>[7]Apr14!$N$1</f>
        <v>0</v>
      </c>
      <c r="E15" s="24">
        <f>[7]Apr14!$O$1</f>
        <v>0</v>
      </c>
      <c r="F15" s="24">
        <f>[7]Apr14!$P$1+[7]Apr14!$Q$1</f>
        <v>0</v>
      </c>
      <c r="G15" s="24">
        <f t="shared" si="0"/>
        <v>0</v>
      </c>
      <c r="H15" s="24">
        <f>[7]Apr14!$T$1</f>
        <v>0</v>
      </c>
      <c r="I15" s="24">
        <f>[7]Apr14!$G$1</f>
        <v>0</v>
      </c>
      <c r="J15" s="25"/>
      <c r="K15" s="25"/>
      <c r="L15" s="26"/>
    </row>
    <row r="16" spans="1:12" ht="12.6" thickBot="1" x14ac:dyDescent="0.3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13" customWidth="1"/>
    <col min="2" max="2" width="10.6640625" style="78" customWidth="1"/>
    <col min="3" max="3" width="0.88671875" style="79" customWidth="1"/>
    <col min="4" max="4" width="8.6640625" style="80" customWidth="1"/>
    <col min="5" max="5" width="0.88671875" style="81" customWidth="1"/>
    <col min="6" max="6" width="8.6640625" style="80" customWidth="1"/>
    <col min="7" max="7" width="0.88671875" style="80" customWidth="1"/>
    <col min="8" max="8" width="7.6640625" style="82" customWidth="1"/>
    <col min="9" max="9" width="0.88671875" style="80" customWidth="1"/>
    <col min="10" max="10" width="8" style="80" customWidth="1"/>
    <col min="11" max="11" width="0.88671875" style="80" customWidth="1"/>
    <col min="12" max="12" width="7.6640625" style="80" customWidth="1"/>
    <col min="13" max="13" width="0.88671875" style="80" customWidth="1"/>
    <col min="14" max="14" width="7.6640625" style="83" customWidth="1"/>
    <col min="15" max="15" width="0.88671875" style="84" customWidth="1"/>
    <col min="16" max="16" width="8" style="84" customWidth="1"/>
    <col min="17" max="17" width="0.88671875" style="84" customWidth="1"/>
    <col min="18" max="18" width="7.6640625" style="85" customWidth="1"/>
    <col min="19" max="19" width="0.88671875" style="80" customWidth="1"/>
    <col min="20" max="20" width="7.6640625" style="83" customWidth="1"/>
    <col min="21" max="21" width="0.88671875" style="84" customWidth="1"/>
    <col min="22" max="22" width="8" style="84" customWidth="1"/>
    <col min="23" max="23" width="0.88671875" style="84" customWidth="1"/>
    <col min="24" max="24" width="7.6640625" style="85" customWidth="1"/>
    <col min="25" max="25" width="0.88671875" style="80" customWidth="1"/>
    <col min="26" max="26" width="9" style="80" customWidth="1"/>
    <col min="27" max="27" width="0.88671875" style="80" customWidth="1"/>
    <col min="28" max="28" width="10.6640625" style="80" customWidth="1"/>
    <col min="29" max="29" width="1.6640625" style="13" customWidth="1"/>
    <col min="30" max="33" width="9.6640625" style="86" customWidth="1"/>
    <col min="34" max="34" width="2.6640625" style="13" customWidth="1"/>
    <col min="35" max="16384" width="9.109375" style="13"/>
  </cols>
  <sheetData>
    <row r="1" spans="1:34" ht="13.2" x14ac:dyDescent="0.25">
      <c r="A1" s="8"/>
      <c r="B1" s="34"/>
      <c r="C1" s="34"/>
      <c r="D1" s="35"/>
      <c r="E1" s="35"/>
      <c r="F1" s="35"/>
      <c r="G1" s="35"/>
      <c r="H1" s="484" t="s">
        <v>31</v>
      </c>
      <c r="I1" s="485"/>
      <c r="J1" s="485"/>
      <c r="K1" s="485"/>
      <c r="L1" s="486"/>
      <c r="M1" s="35"/>
      <c r="N1" s="484" t="s">
        <v>31</v>
      </c>
      <c r="O1" s="485"/>
      <c r="P1" s="485"/>
      <c r="Q1" s="485"/>
      <c r="R1" s="486"/>
      <c r="S1" s="35"/>
      <c r="T1" s="484" t="s">
        <v>31</v>
      </c>
      <c r="U1" s="485"/>
      <c r="V1" s="485"/>
      <c r="W1" s="485"/>
      <c r="X1" s="486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5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7" t="s">
        <v>44</v>
      </c>
      <c r="AE2" s="488"/>
      <c r="AF2" s="488"/>
      <c r="AG2" s="489"/>
      <c r="AH2" s="47"/>
    </row>
    <row r="3" spans="1:34" x14ac:dyDescent="0.25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77" t="s">
        <v>396</v>
      </c>
      <c r="AE3" s="480"/>
      <c r="AF3" s="480"/>
      <c r="AG3" s="480"/>
      <c r="AH3" s="26"/>
    </row>
    <row r="4" spans="1:34" ht="13.2" x14ac:dyDescent="0.25">
      <c r="A4" s="22"/>
      <c r="B4" s="481" t="s">
        <v>45</v>
      </c>
      <c r="C4" s="482"/>
      <c r="D4" s="482"/>
      <c r="E4" s="483"/>
      <c r="F4" s="483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79"/>
      <c r="AE4" s="480"/>
      <c r="AF4" s="480"/>
      <c r="AG4" s="480"/>
      <c r="AH4" s="26"/>
    </row>
    <row r="5" spans="1:34" x14ac:dyDescent="0.25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79"/>
      <c r="AE5" s="480"/>
      <c r="AF5" s="480"/>
      <c r="AG5" s="480"/>
      <c r="AH5" s="26"/>
    </row>
    <row r="6" spans="1:34" x14ac:dyDescent="0.25">
      <c r="A6" s="22"/>
      <c r="B6" s="61">
        <f>Admin!B4</f>
        <v>41395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79"/>
      <c r="AE6" s="480"/>
      <c r="AF6" s="480"/>
      <c r="AG6" s="480"/>
      <c r="AH6" s="26"/>
    </row>
    <row r="7" spans="1:34" x14ac:dyDescent="0.25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79"/>
      <c r="AE7" s="480"/>
      <c r="AF7" s="480"/>
      <c r="AG7" s="480"/>
      <c r="AH7" s="26"/>
    </row>
    <row r="8" spans="1:34" x14ac:dyDescent="0.25">
      <c r="A8" s="22"/>
      <c r="B8" s="61">
        <f>Admin!B5</f>
        <v>41425</v>
      </c>
      <c r="C8" s="62"/>
      <c r="D8" s="63">
        <f>D6+F8-L8-R8-X8+Z6</f>
        <v>0</v>
      </c>
      <c r="E8" s="64"/>
      <c r="F8" s="57">
        <f>IF((H$4+N$4+T$4)=0,0,[3]May13!$P$1)</f>
        <v>0</v>
      </c>
      <c r="G8" s="57"/>
      <c r="H8" s="65">
        <f>H4</f>
        <v>0</v>
      </c>
      <c r="I8" s="57"/>
      <c r="J8" s="57">
        <f>[2]May13!$P$1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[2]May13!$Q$1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[2]May13!$R$1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79"/>
      <c r="AE8" s="480"/>
      <c r="AF8" s="480"/>
      <c r="AG8" s="480"/>
      <c r="AH8" s="26"/>
    </row>
    <row r="9" spans="1:34" x14ac:dyDescent="0.25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79"/>
      <c r="AE9" s="480"/>
      <c r="AF9" s="480"/>
      <c r="AG9" s="480"/>
      <c r="AH9" s="26"/>
    </row>
    <row r="10" spans="1:34" ht="13.2" x14ac:dyDescent="0.25">
      <c r="A10" s="22"/>
      <c r="B10" s="61">
        <f>Admin!B6</f>
        <v>41455</v>
      </c>
      <c r="C10" s="62"/>
      <c r="D10" s="63">
        <f>D8+F10-L10-R10-X10+Z8</f>
        <v>0</v>
      </c>
      <c r="E10" s="64"/>
      <c r="F10" s="57">
        <f>IF((H$4+N$4+T$4)=0,0,[3]Jun13!$P$1)</f>
        <v>0</v>
      </c>
      <c r="G10" s="57"/>
      <c r="H10" s="65">
        <f>H8</f>
        <v>0</v>
      </c>
      <c r="I10" s="57"/>
      <c r="J10" s="57">
        <f>[2]Jun13!$P$1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[2]Jun13!$Q$1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[2]Jun13!$R$1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5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77" t="s">
        <v>46</v>
      </c>
      <c r="AE11" s="480"/>
      <c r="AF11" s="480"/>
      <c r="AG11" s="480"/>
      <c r="AH11" s="26"/>
    </row>
    <row r="12" spans="1:34" x14ac:dyDescent="0.25">
      <c r="A12" s="22"/>
      <c r="B12" s="61">
        <f>Admin!B7</f>
        <v>41486</v>
      </c>
      <c r="C12" s="62"/>
      <c r="D12" s="63">
        <f>D10+F12-L12-R12-X12+Z10</f>
        <v>0</v>
      </c>
      <c r="E12" s="64"/>
      <c r="F12" s="57">
        <f>IF((H$4+N$4+T$4)=0,0,[3]Jul13!$P$1)</f>
        <v>0</v>
      </c>
      <c r="G12" s="57"/>
      <c r="H12" s="65">
        <f>H10</f>
        <v>0</v>
      </c>
      <c r="I12" s="57"/>
      <c r="J12" s="57">
        <f>[2]Jul13!$P$1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[2]Jul13!$Q$1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[2]Jul13!$R$1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79"/>
      <c r="AE12" s="480"/>
      <c r="AF12" s="480"/>
      <c r="AG12" s="480"/>
      <c r="AH12" s="26"/>
    </row>
    <row r="13" spans="1:34" x14ac:dyDescent="0.25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79"/>
      <c r="AE13" s="480"/>
      <c r="AF13" s="480"/>
      <c r="AG13" s="480"/>
      <c r="AH13" s="26"/>
    </row>
    <row r="14" spans="1:34" ht="12" customHeight="1" x14ac:dyDescent="0.25">
      <c r="A14" s="22"/>
      <c r="B14" s="61">
        <f>Admin!B8</f>
        <v>41517</v>
      </c>
      <c r="C14" s="62"/>
      <c r="D14" s="63">
        <f>D12+F14-L14-R14-X14+Z12</f>
        <v>0</v>
      </c>
      <c r="E14" s="64"/>
      <c r="F14" s="57">
        <f>IF((H$4+N$4+T$4)=0,0,[3]Aug13!$P$1)</f>
        <v>0</v>
      </c>
      <c r="G14" s="57"/>
      <c r="H14" s="65">
        <f>H12</f>
        <v>0</v>
      </c>
      <c r="I14" s="57"/>
      <c r="J14" s="57">
        <f>[2]Aug13!$P$1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[2]Aug13!$Q$1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[2]Aug13!$R$1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5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77" t="s">
        <v>397</v>
      </c>
      <c r="AE15" s="478"/>
      <c r="AF15" s="478"/>
      <c r="AG15" s="478"/>
      <c r="AH15" s="26"/>
    </row>
    <row r="16" spans="1:34" ht="12" customHeight="1" x14ac:dyDescent="0.25">
      <c r="A16" s="22"/>
      <c r="B16" s="61">
        <f>Admin!B9</f>
        <v>41547</v>
      </c>
      <c r="C16" s="62"/>
      <c r="D16" s="63">
        <f>D14+F16-L16-R16-X16+Z14</f>
        <v>0</v>
      </c>
      <c r="E16" s="64"/>
      <c r="F16" s="57">
        <f>IF((H$4+N$4+T$4)=0,0,[3]Sep13!$P$1)</f>
        <v>0</v>
      </c>
      <c r="G16" s="57"/>
      <c r="H16" s="65">
        <f>H14</f>
        <v>0</v>
      </c>
      <c r="I16" s="57"/>
      <c r="J16" s="57">
        <f>[2]Sep13!$P$1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[2]Sep13!$Q$1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[2]Sep13!$R$1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77"/>
      <c r="AE16" s="478"/>
      <c r="AF16" s="478"/>
      <c r="AG16" s="478"/>
      <c r="AH16" s="26"/>
    </row>
    <row r="17" spans="1:34" ht="12" customHeight="1" x14ac:dyDescent="0.25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77"/>
      <c r="AE17" s="478"/>
      <c r="AF17" s="478"/>
      <c r="AG17" s="478"/>
      <c r="AH17" s="26"/>
    </row>
    <row r="18" spans="1:34" ht="12" customHeight="1" x14ac:dyDescent="0.25">
      <c r="A18" s="22"/>
      <c r="B18" s="61">
        <f>Admin!B10</f>
        <v>41578</v>
      </c>
      <c r="C18" s="62"/>
      <c r="D18" s="63">
        <f>D16+F18-L18-R18-X18+Z16</f>
        <v>0</v>
      </c>
      <c r="E18" s="64"/>
      <c r="F18" s="57">
        <f>IF((H$4+N$4+T$4)=0,0,[3]Oct13!$P$1)</f>
        <v>0</v>
      </c>
      <c r="G18" s="57"/>
      <c r="H18" s="65">
        <f>H16</f>
        <v>0</v>
      </c>
      <c r="I18" s="57"/>
      <c r="J18" s="57">
        <f>[2]Oct13!$P$1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[2]Oct13!$Q$1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[2]Oct13!$R$1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5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77" t="s">
        <v>47</v>
      </c>
      <c r="AE19" s="478"/>
      <c r="AF19" s="478"/>
      <c r="AG19" s="478"/>
      <c r="AH19" s="26"/>
    </row>
    <row r="20" spans="1:34" ht="12" customHeight="1" x14ac:dyDescent="0.25">
      <c r="A20" s="22"/>
      <c r="B20" s="61">
        <f>Admin!B11</f>
        <v>41608</v>
      </c>
      <c r="C20" s="62"/>
      <c r="D20" s="63">
        <f>D18+F20-L20-R20-X20+Z18</f>
        <v>0</v>
      </c>
      <c r="E20" s="64"/>
      <c r="F20" s="57">
        <f>IF((H$4+N$4+T$4)=0,0,[3]Nov13!$P$1)</f>
        <v>0</v>
      </c>
      <c r="G20" s="57"/>
      <c r="H20" s="65">
        <f>H18</f>
        <v>0</v>
      </c>
      <c r="I20" s="57"/>
      <c r="J20" s="57">
        <f>[2]Nov13!$P$1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[2]Nov13!$Q$1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[2]Nov13!$R$1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77"/>
      <c r="AE20" s="478"/>
      <c r="AF20" s="478"/>
      <c r="AG20" s="478"/>
      <c r="AH20" s="26"/>
    </row>
    <row r="21" spans="1:34" ht="12" customHeight="1" x14ac:dyDescent="0.25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77"/>
      <c r="AE21" s="478"/>
      <c r="AF21" s="478"/>
      <c r="AG21" s="478"/>
      <c r="AH21" s="26"/>
    </row>
    <row r="22" spans="1:34" ht="12" customHeight="1" x14ac:dyDescent="0.25">
      <c r="A22" s="22"/>
      <c r="B22" s="61">
        <f>Admin!B12</f>
        <v>41639</v>
      </c>
      <c r="C22" s="62"/>
      <c r="D22" s="63">
        <f>D20+F22-L22-R22-X22+Z20</f>
        <v>0</v>
      </c>
      <c r="E22" s="64"/>
      <c r="F22" s="57">
        <f>IF((H$4+N$4+T$4)=0,0,[3]Dec13!$P$1)</f>
        <v>0</v>
      </c>
      <c r="G22" s="57"/>
      <c r="H22" s="65">
        <f>H20</f>
        <v>0</v>
      </c>
      <c r="I22" s="57"/>
      <c r="J22" s="57">
        <f>[2]Dec13!$P$1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[2]Dec13!$Q$1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[2]Dec13!$R$1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5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77" t="s">
        <v>48</v>
      </c>
      <c r="AE23" s="478"/>
      <c r="AF23" s="478"/>
      <c r="AG23" s="478"/>
      <c r="AH23" s="26"/>
    </row>
    <row r="24" spans="1:34" x14ac:dyDescent="0.25">
      <c r="A24" s="22"/>
      <c r="B24" s="61">
        <f>Admin!B13</f>
        <v>41670</v>
      </c>
      <c r="C24" s="62"/>
      <c r="D24" s="63">
        <f>D22+F24-L24-R24-X24+Z22</f>
        <v>0</v>
      </c>
      <c r="E24" s="64"/>
      <c r="F24" s="57">
        <f>IF((H$4+N$4+T$4)=0,0,[3]Jan14!$P$1)</f>
        <v>0</v>
      </c>
      <c r="G24" s="57"/>
      <c r="H24" s="65">
        <f>H22</f>
        <v>0</v>
      </c>
      <c r="I24" s="57"/>
      <c r="J24" s="57">
        <f>[2]Jan14!$P$1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[2]Jan14!$Q$1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[2]Jan14!$R$1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77"/>
      <c r="AE24" s="478"/>
      <c r="AF24" s="478"/>
      <c r="AG24" s="478"/>
      <c r="AH24" s="26"/>
    </row>
    <row r="25" spans="1:34" x14ac:dyDescent="0.25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77"/>
      <c r="AE25" s="478"/>
      <c r="AF25" s="478"/>
      <c r="AG25" s="478"/>
      <c r="AH25" s="26"/>
    </row>
    <row r="26" spans="1:34" x14ac:dyDescent="0.25">
      <c r="A26" s="22"/>
      <c r="B26" s="61">
        <f>Admin!B14</f>
        <v>41698</v>
      </c>
      <c r="C26" s="62"/>
      <c r="D26" s="63">
        <f>D24+F26-L26-R26-X26+Z24</f>
        <v>0</v>
      </c>
      <c r="E26" s="64"/>
      <c r="F26" s="57">
        <f>IF((H$4+N$4+T$4)=0,0,[3]Feb14!$P$1)</f>
        <v>0</v>
      </c>
      <c r="G26" s="57"/>
      <c r="H26" s="65">
        <f>H24</f>
        <v>0</v>
      </c>
      <c r="I26" s="57"/>
      <c r="J26" s="57">
        <f>[2]Feb14!$P$1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[2]Feb14!$Q$1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[2]Feb14!$R$1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79"/>
      <c r="AE26" s="480"/>
      <c r="AF26" s="480"/>
      <c r="AG26" s="480"/>
      <c r="AH26" s="26"/>
    </row>
    <row r="27" spans="1:34" x14ac:dyDescent="0.25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5">
      <c r="A28" s="22"/>
      <c r="B28" s="61">
        <f>Admin!B15</f>
        <v>41729</v>
      </c>
      <c r="C28" s="62"/>
      <c r="D28" s="63">
        <f>D26+F28-L28-R28-X28+Z26</f>
        <v>0</v>
      </c>
      <c r="E28" s="64"/>
      <c r="F28" s="57">
        <f>IF((H$4+N$4+T$4)=0,0,[3]Mar14!$P$1)</f>
        <v>0</v>
      </c>
      <c r="G28" s="57"/>
      <c r="H28" s="65">
        <f>H26</f>
        <v>0</v>
      </c>
      <c r="I28" s="57"/>
      <c r="J28" s="57">
        <f>[2]Mar14!$P$1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[2]Mar14!$Q$1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[2]Mar14!$R$1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77" t="s">
        <v>49</v>
      </c>
      <c r="AE28" s="478"/>
      <c r="AF28" s="478"/>
      <c r="AG28" s="478"/>
      <c r="AH28" s="26"/>
    </row>
    <row r="29" spans="1:34" x14ac:dyDescent="0.25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77"/>
      <c r="AE29" s="478"/>
      <c r="AF29" s="478"/>
      <c r="AG29" s="478"/>
      <c r="AH29" s="26"/>
    </row>
    <row r="30" spans="1:34" x14ac:dyDescent="0.25">
      <c r="A30" s="22"/>
      <c r="B30" s="61">
        <f>Admin!B17</f>
        <v>41790</v>
      </c>
      <c r="C30" s="62"/>
      <c r="D30" s="63">
        <f>D28+F30-L30-R30-X30+Z28</f>
        <v>0</v>
      </c>
      <c r="E30" s="64"/>
      <c r="F30" s="57">
        <f>IF((H$4+N$4+T$4)=0,0,[3]Apr14!$P$1)</f>
        <v>0</v>
      </c>
      <c r="G30" s="57"/>
      <c r="H30" s="65">
        <f>H28</f>
        <v>0</v>
      </c>
      <c r="I30" s="57"/>
      <c r="J30" s="57">
        <f>[2]Apr14!$P$1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[2]Apr14!$Q$1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[2]Apr14!$R$1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79"/>
      <c r="AE30" s="480"/>
      <c r="AF30" s="480"/>
      <c r="AG30" s="480"/>
      <c r="AH30" s="26"/>
    </row>
    <row r="31" spans="1:34" ht="12.6" thickBot="1" x14ac:dyDescent="0.3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09375" defaultRowHeight="12" x14ac:dyDescent="0.25"/>
  <cols>
    <col min="1" max="1" width="1.6640625" style="147" customWidth="1"/>
    <col min="2" max="2" width="19.6640625" style="13" customWidth="1"/>
    <col min="3" max="3" width="9.109375" style="13"/>
    <col min="4" max="14" width="9" style="13" customWidth="1"/>
    <col min="15" max="15" width="9.88671875" style="13" customWidth="1"/>
    <col min="16" max="16" width="1.6640625" style="13" customWidth="1"/>
    <col min="17" max="16384" width="9.109375" style="13"/>
  </cols>
  <sheetData>
    <row r="1" spans="1:17" ht="6" customHeight="1" thickBot="1" x14ac:dyDescent="0.3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5">
      <c r="A2" s="25"/>
      <c r="B2" s="496" t="s">
        <v>132</v>
      </c>
      <c r="C2" s="182" t="s">
        <v>129</v>
      </c>
      <c r="D2" s="451">
        <f>Admin!B5</f>
        <v>41425</v>
      </c>
      <c r="E2" s="450">
        <f>Admin!B6</f>
        <v>41455</v>
      </c>
      <c r="F2" s="450">
        <f>Admin!B7</f>
        <v>41486</v>
      </c>
      <c r="G2" s="450">
        <f>Admin!B8</f>
        <v>41517</v>
      </c>
      <c r="H2" s="450">
        <f>Admin!B9</f>
        <v>41547</v>
      </c>
      <c r="I2" s="450">
        <f>Admin!B10</f>
        <v>41578</v>
      </c>
      <c r="J2" s="450">
        <f>Admin!B11</f>
        <v>41608</v>
      </c>
      <c r="K2" s="450">
        <f>Admin!B12</f>
        <v>41639</v>
      </c>
      <c r="L2" s="450">
        <f>Admin!B13</f>
        <v>41670</v>
      </c>
      <c r="M2" s="450">
        <f>Admin!B14</f>
        <v>41698</v>
      </c>
      <c r="N2" s="450">
        <f>Admin!B15</f>
        <v>41729</v>
      </c>
      <c r="O2" s="450">
        <f>Admin!B16</f>
        <v>41759</v>
      </c>
      <c r="P2" s="132"/>
    </row>
    <row r="3" spans="1:17" ht="12" customHeight="1" x14ac:dyDescent="0.25">
      <c r="A3" s="25"/>
      <c r="B3" s="497"/>
      <c r="C3" s="183">
        <f>Admin!B$17</f>
        <v>41790</v>
      </c>
      <c r="D3" s="452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132"/>
    </row>
    <row r="4" spans="1:17" ht="12.6" thickBot="1" x14ac:dyDescent="0.3">
      <c r="A4" s="25"/>
      <c r="B4" s="495"/>
      <c r="C4" s="181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87" t="s">
        <v>51</v>
      </c>
      <c r="N4" s="103" t="s">
        <v>51</v>
      </c>
      <c r="O4" s="87" t="s">
        <v>51</v>
      </c>
      <c r="P4" s="132"/>
    </row>
    <row r="5" spans="1:17" s="92" customFormat="1" x14ac:dyDescent="0.25">
      <c r="A5" s="152"/>
      <c r="B5" s="148" t="s">
        <v>1</v>
      </c>
      <c r="C5" s="89">
        <f>SUM(D5:O5)</f>
        <v>0</v>
      </c>
      <c r="D5" s="89">
        <f>'Profit &amp; Loss Account'!C14</f>
        <v>0</v>
      </c>
      <c r="E5" s="89">
        <f>'Profit &amp; Loss Account'!D14</f>
        <v>0</v>
      </c>
      <c r="F5" s="89">
        <f>'Profit &amp; Loss Account'!E14</f>
        <v>0</v>
      </c>
      <c r="G5" s="89">
        <f>'Profit &amp; Loss Account'!F14</f>
        <v>0</v>
      </c>
      <c r="H5" s="89">
        <f>'Profit &amp; Loss Account'!G14</f>
        <v>0</v>
      </c>
      <c r="I5" s="89">
        <f>'Profit &amp; Loss Account'!H14</f>
        <v>0</v>
      </c>
      <c r="J5" s="89">
        <f>'Profit &amp; Loss Account'!I14</f>
        <v>0</v>
      </c>
      <c r="K5" s="89">
        <f>'Profit &amp; Loss Account'!J14</f>
        <v>0</v>
      </c>
      <c r="L5" s="89">
        <f>'Profit &amp; Loss Account'!K14</f>
        <v>0</v>
      </c>
      <c r="M5" s="89">
        <f>'Profit &amp; Loss Account'!L14</f>
        <v>0</v>
      </c>
      <c r="N5" s="89">
        <f>'Profit &amp; Loss Account'!M14</f>
        <v>0</v>
      </c>
      <c r="O5" s="89">
        <f>'Profit &amp; Loss Account'!N14</f>
        <v>0</v>
      </c>
      <c r="P5" s="131"/>
    </row>
    <row r="6" spans="1:17" s="144" customFormat="1" ht="6" customHeight="1" x14ac:dyDescent="0.25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5">
      <c r="A7" s="25"/>
      <c r="B7" s="146" t="s">
        <v>73</v>
      </c>
      <c r="C7" s="89">
        <f>SUM(D7:O7)</f>
        <v>0</v>
      </c>
      <c r="D7" s="84">
        <f>'Profit &amp; Loss Account'!C16</f>
        <v>0</v>
      </c>
      <c r="E7" s="84">
        <f>'Profit &amp; Loss Account'!D16</f>
        <v>0</v>
      </c>
      <c r="F7" s="84">
        <f>'Profit &amp; Loss Account'!E16</f>
        <v>0</v>
      </c>
      <c r="G7" s="84">
        <f>'Profit &amp; Loss Account'!F16</f>
        <v>0</v>
      </c>
      <c r="H7" s="84">
        <f>'Profit &amp; Loss Account'!G16</f>
        <v>0</v>
      </c>
      <c r="I7" s="84">
        <f>'Profit &amp; Loss Account'!H16</f>
        <v>0</v>
      </c>
      <c r="J7" s="84">
        <f>'Profit &amp; Loss Account'!I16</f>
        <v>0</v>
      </c>
      <c r="K7" s="84">
        <f>'Profit &amp; Loss Account'!J16</f>
        <v>0</v>
      </c>
      <c r="L7" s="84">
        <f>'Profit &amp; Loss Account'!K16</f>
        <v>0</v>
      </c>
      <c r="M7" s="84">
        <f>'Profit &amp; Loss Account'!L16</f>
        <v>0</v>
      </c>
      <c r="N7" s="84">
        <f>'Profit &amp; Loss Account'!M16</f>
        <v>0</v>
      </c>
      <c r="O7" s="84">
        <f>'Profit &amp; Loss Account'!N16</f>
        <v>0</v>
      </c>
      <c r="P7" s="132"/>
    </row>
    <row r="8" spans="1:17" s="145" customFormat="1" ht="6" customHeight="1" x14ac:dyDescent="0.25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5">
      <c r="A9" s="152"/>
      <c r="B9" s="202" t="s">
        <v>54</v>
      </c>
      <c r="C9" s="89">
        <f>SUM(D9:O9)</f>
        <v>0</v>
      </c>
      <c r="D9" s="89">
        <f>'Profit &amp; Loss Account'!C22</f>
        <v>0</v>
      </c>
      <c r="E9" s="89">
        <f>'Profit &amp; Loss Account'!D22</f>
        <v>0</v>
      </c>
      <c r="F9" s="89">
        <f>'Profit &amp; Loss Account'!E22</f>
        <v>0</v>
      </c>
      <c r="G9" s="89">
        <f>'Profit &amp; Loss Account'!F22</f>
        <v>0</v>
      </c>
      <c r="H9" s="89">
        <f>'Profit &amp; Loss Account'!G22</f>
        <v>0</v>
      </c>
      <c r="I9" s="89">
        <f>'Profit &amp; Loss Account'!H22</f>
        <v>0</v>
      </c>
      <c r="J9" s="89">
        <f>'Profit &amp; Loss Account'!I22</f>
        <v>0</v>
      </c>
      <c r="K9" s="89">
        <f>'Profit &amp; Loss Account'!J22</f>
        <v>0</v>
      </c>
      <c r="L9" s="89">
        <f>'Profit &amp; Loss Account'!K22</f>
        <v>0</v>
      </c>
      <c r="M9" s="89">
        <f>'Profit &amp; Loss Account'!L22</f>
        <v>0</v>
      </c>
      <c r="N9" s="89">
        <f>'Profit &amp; Loss Account'!M22</f>
        <v>0</v>
      </c>
      <c r="O9" s="89">
        <f>'Profit &amp; Loss Account'!N22</f>
        <v>0</v>
      </c>
      <c r="P9" s="131"/>
    </row>
    <row r="10" spans="1:17" s="92" customFormat="1" ht="6" customHeight="1" x14ac:dyDescent="0.25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5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5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5">
      <c r="A13" s="25"/>
      <c r="B13" s="202" t="s">
        <v>74</v>
      </c>
      <c r="C13" s="89">
        <f>SUM(D13:O13)</f>
        <v>0</v>
      </c>
      <c r="D13" s="89">
        <f>'Profit &amp; Loss Account'!C45</f>
        <v>0</v>
      </c>
      <c r="E13" s="89">
        <f>'Profit &amp; Loss Account'!D45</f>
        <v>0</v>
      </c>
      <c r="F13" s="89">
        <f>'Profit &amp; Loss Account'!E45</f>
        <v>0</v>
      </c>
      <c r="G13" s="89">
        <f>'Profit &amp; Loss Account'!F45</f>
        <v>0</v>
      </c>
      <c r="H13" s="89">
        <f>'Profit &amp; Loss Account'!G45</f>
        <v>0</v>
      </c>
      <c r="I13" s="89">
        <f>'Profit &amp; Loss Account'!H45</f>
        <v>0</v>
      </c>
      <c r="J13" s="89">
        <f>'Profit &amp; Loss Account'!I45</f>
        <v>0</v>
      </c>
      <c r="K13" s="89">
        <f>'Profit &amp; Loss Account'!J45</f>
        <v>0</v>
      </c>
      <c r="L13" s="89">
        <f>'Profit &amp; Loss Account'!K45</f>
        <v>0</v>
      </c>
      <c r="M13" s="89">
        <f>'Profit &amp; Loss Account'!L45</f>
        <v>0</v>
      </c>
      <c r="N13" s="89">
        <f>'Profit &amp; Loss Account'!M45</f>
        <v>0</v>
      </c>
      <c r="O13" s="89">
        <f>'Profit &amp; Loss Account'!N45</f>
        <v>0</v>
      </c>
      <c r="P13" s="132"/>
    </row>
    <row r="14" spans="1:17" ht="6" customHeight="1" x14ac:dyDescent="0.25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5">
      <c r="A15" s="25"/>
      <c r="B15" s="148" t="s">
        <v>61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5">
      <c r="A16" s="25"/>
      <c r="B16" s="146" t="s">
        <v>62</v>
      </c>
      <c r="C16" s="89">
        <f>SUM(D16:O16)</f>
        <v>0</v>
      </c>
      <c r="D16" s="84">
        <f>'Profit &amp; Loss Account'!C48</f>
        <v>0</v>
      </c>
      <c r="E16" s="84">
        <f>'Profit &amp; Loss Account'!D48</f>
        <v>0</v>
      </c>
      <c r="F16" s="84">
        <f>'Profit &amp; Loss Account'!E48</f>
        <v>0</v>
      </c>
      <c r="G16" s="84">
        <f>'Profit &amp; Loss Account'!F48</f>
        <v>0</v>
      </c>
      <c r="H16" s="84">
        <f>'Profit &amp; Loss Account'!G48</f>
        <v>0</v>
      </c>
      <c r="I16" s="84">
        <f>'Profit &amp; Loss Account'!H48</f>
        <v>0</v>
      </c>
      <c r="J16" s="84">
        <f>'Profit &amp; Loss Account'!I48</f>
        <v>0</v>
      </c>
      <c r="K16" s="84">
        <f>'Profit &amp; Loss Account'!J48</f>
        <v>0</v>
      </c>
      <c r="L16" s="84">
        <f>'Profit &amp; Loss Account'!K48</f>
        <v>0</v>
      </c>
      <c r="M16" s="84">
        <f>'Profit &amp; Loss Account'!L48</f>
        <v>0</v>
      </c>
      <c r="N16" s="84">
        <f>'Profit &amp; Loss Account'!M48</f>
        <v>0</v>
      </c>
      <c r="O16" s="84">
        <f>'Profit &amp; Loss Account'!N48</f>
        <v>0</v>
      </c>
      <c r="P16" s="25"/>
      <c r="Q16" s="147"/>
    </row>
    <row r="17" spans="1:17" x14ac:dyDescent="0.25">
      <c r="A17" s="25"/>
      <c r="B17" s="151" t="s">
        <v>63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6" thickBot="1" x14ac:dyDescent="0.3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5">
      <c r="A19" s="25"/>
      <c r="B19" s="493" t="s">
        <v>133</v>
      </c>
      <c r="C19" s="182" t="s">
        <v>129</v>
      </c>
      <c r="D19" s="451">
        <f t="shared" ref="D19:O19" si="3">D2</f>
        <v>41425</v>
      </c>
      <c r="E19" s="451">
        <f t="shared" si="3"/>
        <v>41455</v>
      </c>
      <c r="F19" s="451">
        <f t="shared" si="3"/>
        <v>41486</v>
      </c>
      <c r="G19" s="451">
        <f t="shared" si="3"/>
        <v>41517</v>
      </c>
      <c r="H19" s="451">
        <f t="shared" si="3"/>
        <v>41547</v>
      </c>
      <c r="I19" s="451">
        <f t="shared" si="3"/>
        <v>41578</v>
      </c>
      <c r="J19" s="451">
        <f t="shared" si="3"/>
        <v>41608</v>
      </c>
      <c r="K19" s="451">
        <f t="shared" si="3"/>
        <v>41639</v>
      </c>
      <c r="L19" s="451">
        <f t="shared" si="3"/>
        <v>41670</v>
      </c>
      <c r="M19" s="451">
        <f t="shared" si="3"/>
        <v>41698</v>
      </c>
      <c r="N19" s="451">
        <f t="shared" si="3"/>
        <v>41729</v>
      </c>
      <c r="O19" s="451">
        <f t="shared" si="3"/>
        <v>41759</v>
      </c>
      <c r="P19" s="132"/>
    </row>
    <row r="20" spans="1:17" ht="12" customHeight="1" x14ac:dyDescent="0.25">
      <c r="A20" s="25"/>
      <c r="B20" s="494"/>
      <c r="C20" s="183">
        <f>Admin!B$17</f>
        <v>41790</v>
      </c>
      <c r="D20" s="490"/>
      <c r="E20" s="490"/>
      <c r="F20" s="490"/>
      <c r="G20" s="490"/>
      <c r="H20" s="490"/>
      <c r="I20" s="490"/>
      <c r="J20" s="490"/>
      <c r="K20" s="490"/>
      <c r="L20" s="490"/>
      <c r="M20" s="490"/>
      <c r="N20" s="490"/>
      <c r="O20" s="490"/>
      <c r="P20" s="132"/>
    </row>
    <row r="21" spans="1:17" ht="12.6" thickBot="1" x14ac:dyDescent="0.3">
      <c r="A21" s="25"/>
      <c r="B21" s="495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5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5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5">
      <c r="A24" s="25"/>
      <c r="B24" s="146" t="s">
        <v>73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5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5">
      <c r="A26" s="152"/>
      <c r="B26" s="202" t="s">
        <v>54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5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5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5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5">
      <c r="A30" s="25"/>
      <c r="B30" s="202" t="s">
        <v>74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5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5">
      <c r="A32" s="25"/>
      <c r="B32" s="148" t="s">
        <v>61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5">
      <c r="A33" s="25"/>
      <c r="B33" s="146" t="s">
        <v>62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5">
      <c r="A34" s="25"/>
      <c r="B34" s="151" t="s">
        <v>63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3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8" thickBot="1" x14ac:dyDescent="0.3">
      <c r="A36" s="25"/>
      <c r="B36" s="491" t="s">
        <v>84</v>
      </c>
      <c r="C36" s="49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5">
      <c r="A37" s="25"/>
      <c r="B37" s="88" t="s">
        <v>76</v>
      </c>
      <c r="C37" s="149">
        <f>'Profit &amp; Loss Account'!B43+'Profit &amp; Loss Account'!B44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5">
      <c r="A38" s="25"/>
      <c r="B38" s="88" t="s">
        <v>75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5">
      <c r="A39" s="25"/>
      <c r="B39" s="88" t="s">
        <v>77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5">
      <c r="A40" s="25"/>
      <c r="B40" s="95" t="s">
        <v>78</v>
      </c>
      <c r="C40" s="149">
        <f>Admin!N$4</f>
        <v>9440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5">
      <c r="A41" s="25"/>
      <c r="B41" s="95" t="s">
        <v>79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5">
      <c r="A42" s="25"/>
      <c r="B42" s="95" t="s">
        <v>80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5">
      <c r="A43" s="25"/>
      <c r="B43" s="95" t="s">
        <v>81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5">
      <c r="A44" s="25"/>
      <c r="B44" s="95" t="s">
        <v>82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5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5">
      <c r="A46" s="25"/>
      <c r="B46" s="95" t="s">
        <v>83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6" thickBot="1" x14ac:dyDescent="0.3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8"/>
  <sheetViews>
    <sheetView workbookViewId="0">
      <selection activeCell="B5" sqref="B5"/>
    </sheetView>
  </sheetViews>
  <sheetFormatPr defaultColWidth="9.109375" defaultRowHeight="11.4" x14ac:dyDescent="0.2"/>
  <cols>
    <col min="1" max="1" width="1.5546875" style="188" customWidth="1"/>
    <col min="2" max="2" width="10.109375" style="200" bestFit="1" customWidth="1"/>
    <col min="3" max="3" width="4.6640625" style="188" customWidth="1"/>
    <col min="4" max="5" width="11.109375" style="188" customWidth="1"/>
    <col min="6" max="6" width="11" style="188" customWidth="1"/>
    <col min="7" max="7" width="9.109375" style="201"/>
    <col min="8" max="8" width="4.6640625" style="188" customWidth="1"/>
    <col min="9" max="12" width="9.109375" style="188"/>
    <col min="13" max="13" width="13.44140625" style="188" customWidth="1"/>
    <col min="14" max="14" width="9.109375" style="188"/>
    <col min="15" max="15" width="3.33203125" style="188" customWidth="1"/>
    <col min="16" max="16384" width="9.109375" style="188"/>
  </cols>
  <sheetData>
    <row r="1" spans="1:15" ht="12" customHeight="1" thickBot="1" x14ac:dyDescent="0.3">
      <c r="A1" s="171"/>
      <c r="B1" s="186" t="s">
        <v>91</v>
      </c>
      <c r="C1" s="171"/>
      <c r="D1" s="502"/>
      <c r="E1" s="502"/>
      <c r="F1" s="502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5">
      <c r="A2" s="171"/>
      <c r="B2" s="189">
        <v>41361</v>
      </c>
      <c r="C2" s="171"/>
      <c r="D2" s="503" t="s">
        <v>92</v>
      </c>
      <c r="E2" s="503"/>
      <c r="F2" s="503"/>
      <c r="G2" s="337" t="str">
        <f>B23</f>
        <v>2013-14</v>
      </c>
      <c r="H2" s="171"/>
      <c r="I2" s="171"/>
      <c r="J2" s="498" t="s">
        <v>109</v>
      </c>
      <c r="K2" s="498"/>
      <c r="L2" s="190" t="str">
        <f>G2</f>
        <v>2013-14</v>
      </c>
      <c r="M2" s="171"/>
      <c r="N2" s="171"/>
      <c r="O2" s="171"/>
    </row>
    <row r="3" spans="1:15" ht="12" customHeight="1" thickBot="1" x14ac:dyDescent="0.3">
      <c r="A3" s="171"/>
      <c r="B3" s="189">
        <v>41394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41395</v>
      </c>
      <c r="C4" s="171"/>
      <c r="D4" s="499" t="s">
        <v>339</v>
      </c>
      <c r="E4" s="499"/>
      <c r="F4" s="499"/>
      <c r="G4" s="172">
        <v>1</v>
      </c>
      <c r="H4" s="171"/>
      <c r="I4" s="499" t="s">
        <v>110</v>
      </c>
      <c r="J4" s="499"/>
      <c r="K4" s="499"/>
      <c r="L4" s="499"/>
      <c r="M4" s="499"/>
      <c r="N4" s="169">
        <v>9440</v>
      </c>
      <c r="O4" s="170" t="s">
        <v>51</v>
      </c>
    </row>
    <row r="5" spans="1:15" ht="12" customHeight="1" x14ac:dyDescent="0.2">
      <c r="A5" s="171"/>
      <c r="B5" s="193">
        <v>41425</v>
      </c>
      <c r="C5" s="171"/>
      <c r="D5" s="499" t="s">
        <v>93</v>
      </c>
      <c r="E5" s="499"/>
      <c r="F5" s="499"/>
      <c r="G5" s="172">
        <v>0.18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41455</v>
      </c>
      <c r="C6" s="171"/>
      <c r="D6" s="171"/>
      <c r="E6" s="171"/>
      <c r="F6" s="171"/>
      <c r="G6" s="170"/>
      <c r="H6" s="171"/>
      <c r="I6" s="499" t="s">
        <v>130</v>
      </c>
      <c r="J6" s="499"/>
      <c r="K6" s="499"/>
      <c r="L6" s="499"/>
      <c r="M6" s="499"/>
      <c r="N6" s="172">
        <v>0.2</v>
      </c>
      <c r="O6" s="170" t="s">
        <v>105</v>
      </c>
    </row>
    <row r="7" spans="1:15" ht="12" customHeight="1" x14ac:dyDescent="0.2">
      <c r="A7" s="171"/>
      <c r="B7" s="193">
        <v>41486</v>
      </c>
      <c r="C7" s="171"/>
      <c r="D7" s="499" t="s">
        <v>100</v>
      </c>
      <c r="E7" s="499"/>
      <c r="F7" s="499"/>
      <c r="G7" s="170"/>
      <c r="H7" s="171"/>
      <c r="I7" s="499" t="s">
        <v>131</v>
      </c>
      <c r="J7" s="499"/>
      <c r="K7" s="499"/>
      <c r="L7" s="499"/>
      <c r="M7" s="499"/>
      <c r="N7" s="172">
        <v>0.4</v>
      </c>
      <c r="O7" s="170" t="s">
        <v>105</v>
      </c>
    </row>
    <row r="8" spans="1:15" ht="12" customHeight="1" x14ac:dyDescent="0.2">
      <c r="A8" s="171"/>
      <c r="B8" s="193">
        <v>41517</v>
      </c>
      <c r="C8" s="171"/>
      <c r="D8" s="171" t="s">
        <v>101</v>
      </c>
      <c r="E8" s="194">
        <v>12000</v>
      </c>
      <c r="F8" s="171" t="s">
        <v>102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41547</v>
      </c>
      <c r="C9" s="171"/>
      <c r="D9" s="171"/>
      <c r="E9" s="170"/>
      <c r="F9" s="171"/>
      <c r="G9" s="170"/>
      <c r="H9" s="171"/>
      <c r="I9" s="499" t="s">
        <v>111</v>
      </c>
      <c r="J9" s="500"/>
      <c r="K9" s="500"/>
      <c r="L9" s="173" t="s">
        <v>112</v>
      </c>
      <c r="M9" s="173" t="s">
        <v>113</v>
      </c>
      <c r="N9" s="174" t="s">
        <v>134</v>
      </c>
      <c r="O9" s="170"/>
    </row>
    <row r="10" spans="1:15" ht="12" customHeight="1" x14ac:dyDescent="0.2">
      <c r="A10" s="171"/>
      <c r="B10" s="193">
        <v>41578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5">
      <c r="A11" s="171"/>
      <c r="B11" s="193">
        <v>41608</v>
      </c>
      <c r="C11" s="171"/>
      <c r="D11" s="503" t="s">
        <v>94</v>
      </c>
      <c r="E11" s="503"/>
      <c r="F11" s="503"/>
      <c r="G11" s="170" t="s">
        <v>105</v>
      </c>
      <c r="H11" s="171"/>
      <c r="I11" s="171" t="s">
        <v>114</v>
      </c>
      <c r="J11" s="171"/>
      <c r="K11" s="175">
        <v>0.2</v>
      </c>
      <c r="L11" s="170">
        <f>N11</f>
        <v>0</v>
      </c>
      <c r="M11" s="170">
        <f>N12</f>
        <v>32010</v>
      </c>
      <c r="N11" s="176">
        <v>0</v>
      </c>
      <c r="O11" s="170"/>
    </row>
    <row r="12" spans="1:15" ht="12" customHeight="1" x14ac:dyDescent="0.2">
      <c r="A12" s="171"/>
      <c r="B12" s="193">
        <v>41639</v>
      </c>
      <c r="C12" s="171"/>
      <c r="D12" s="171"/>
      <c r="E12" s="171"/>
      <c r="F12" s="171"/>
      <c r="G12" s="170"/>
      <c r="H12" s="171"/>
      <c r="I12" s="171" t="s">
        <v>115</v>
      </c>
      <c r="J12" s="171"/>
      <c r="K12" s="175">
        <v>0.4</v>
      </c>
      <c r="L12" s="170">
        <f>N12</f>
        <v>32010</v>
      </c>
      <c r="M12" s="171"/>
      <c r="N12" s="176">
        <v>32010</v>
      </c>
      <c r="O12" s="170"/>
    </row>
    <row r="13" spans="1:15" ht="12" customHeight="1" x14ac:dyDescent="0.2">
      <c r="A13" s="171"/>
      <c r="B13" s="193">
        <v>41670</v>
      </c>
      <c r="C13" s="171"/>
      <c r="D13" s="499" t="s">
        <v>95</v>
      </c>
      <c r="E13" s="499"/>
      <c r="F13" s="499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5">
      <c r="A14" s="171"/>
      <c r="B14" s="193">
        <v>41698</v>
      </c>
      <c r="C14" s="171"/>
      <c r="D14" s="499" t="s">
        <v>96</v>
      </c>
      <c r="E14" s="499"/>
      <c r="F14" s="499"/>
      <c r="G14" s="172">
        <v>0.1</v>
      </c>
      <c r="H14" s="171"/>
      <c r="I14" s="501" t="s">
        <v>121</v>
      </c>
      <c r="J14" s="501"/>
      <c r="K14" s="501"/>
      <c r="L14" s="195" t="str">
        <f>G2</f>
        <v>2013-14</v>
      </c>
      <c r="M14" s="171"/>
      <c r="N14" s="171"/>
      <c r="O14" s="171"/>
    </row>
    <row r="15" spans="1:15" ht="12" customHeight="1" x14ac:dyDescent="0.2">
      <c r="A15" s="171"/>
      <c r="B15" s="193">
        <v>41729</v>
      </c>
      <c r="C15" s="171"/>
      <c r="D15" s="499" t="s">
        <v>97</v>
      </c>
      <c r="E15" s="499"/>
      <c r="F15" s="499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41759</v>
      </c>
      <c r="C16" s="171"/>
      <c r="D16" s="499" t="s">
        <v>98</v>
      </c>
      <c r="E16" s="499"/>
      <c r="F16" s="499"/>
      <c r="G16" s="172">
        <v>0.33</v>
      </c>
      <c r="H16" s="171"/>
      <c r="I16" s="499" t="s">
        <v>122</v>
      </c>
      <c r="J16" s="499"/>
      <c r="K16" s="499"/>
      <c r="L16" s="196">
        <v>2.7</v>
      </c>
      <c r="M16" s="171"/>
      <c r="N16" s="171"/>
      <c r="O16" s="171"/>
    </row>
    <row r="17" spans="1:15" ht="12" customHeight="1" thickBot="1" x14ac:dyDescent="0.25">
      <c r="A17" s="171"/>
      <c r="B17" s="203">
        <v>41790</v>
      </c>
      <c r="C17" s="171"/>
      <c r="D17" s="499" t="s">
        <v>99</v>
      </c>
      <c r="E17" s="499"/>
      <c r="F17" s="499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41790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5">
      <c r="A19" s="171"/>
      <c r="B19" s="193">
        <v>41820</v>
      </c>
      <c r="C19" s="171"/>
      <c r="D19" s="503" t="s">
        <v>103</v>
      </c>
      <c r="E19" s="503"/>
      <c r="F19" s="170" t="s">
        <v>108</v>
      </c>
      <c r="G19" s="170" t="s">
        <v>104</v>
      </c>
      <c r="H19" s="171"/>
      <c r="I19" s="504" t="s">
        <v>123</v>
      </c>
      <c r="J19" s="504"/>
      <c r="K19" s="504"/>
      <c r="L19" s="171"/>
      <c r="M19" s="505" t="s">
        <v>389</v>
      </c>
      <c r="N19" s="171"/>
      <c r="O19" s="171"/>
    </row>
    <row r="20" spans="1:15" ht="12" customHeight="1" x14ac:dyDescent="0.25">
      <c r="A20" s="171"/>
      <c r="B20" s="193">
        <v>41851</v>
      </c>
      <c r="C20" s="171"/>
      <c r="D20" s="187"/>
      <c r="E20" s="187"/>
      <c r="F20" s="170"/>
      <c r="G20" s="170"/>
      <c r="H20" s="171"/>
      <c r="I20" s="504"/>
      <c r="J20" s="504"/>
      <c r="K20" s="504"/>
      <c r="L20" s="172">
        <v>0.09</v>
      </c>
      <c r="M20" s="505"/>
      <c r="N20" s="176">
        <v>7755</v>
      </c>
      <c r="O20" s="170" t="s">
        <v>51</v>
      </c>
    </row>
    <row r="21" spans="1:15" ht="12" customHeight="1" x14ac:dyDescent="0.2">
      <c r="A21" s="171"/>
      <c r="B21" s="193">
        <v>42063</v>
      </c>
      <c r="C21" s="171"/>
      <c r="D21" s="499" t="s">
        <v>106</v>
      </c>
      <c r="E21" s="499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42247</v>
      </c>
      <c r="C22" s="171"/>
      <c r="D22" s="171" t="s">
        <v>107</v>
      </c>
      <c r="E22" s="171"/>
      <c r="F22" s="194">
        <v>10001</v>
      </c>
      <c r="G22" s="196">
        <v>0.25</v>
      </c>
      <c r="H22" s="171"/>
      <c r="I22" s="504" t="s">
        <v>124</v>
      </c>
      <c r="J22" s="504"/>
      <c r="K22" s="504"/>
      <c r="L22" s="171"/>
      <c r="M22" s="505" t="s">
        <v>390</v>
      </c>
      <c r="N22" s="171"/>
      <c r="O22" s="171"/>
    </row>
    <row r="23" spans="1:15" ht="12" customHeight="1" thickBot="1" x14ac:dyDescent="0.25">
      <c r="A23" s="171"/>
      <c r="B23" s="203" t="s">
        <v>393</v>
      </c>
      <c r="C23" s="171"/>
      <c r="D23" s="171"/>
      <c r="E23" s="171"/>
      <c r="F23" s="170"/>
      <c r="G23" s="198"/>
      <c r="H23" s="171"/>
      <c r="I23" s="504"/>
      <c r="J23" s="504"/>
      <c r="K23" s="504"/>
      <c r="L23" s="172">
        <v>0.02</v>
      </c>
      <c r="M23" s="505"/>
      <c r="N23" s="176">
        <v>41450</v>
      </c>
      <c r="O23" s="170" t="s">
        <v>51</v>
      </c>
    </row>
    <row r="24" spans="1:15" ht="12" customHeight="1" thickBot="1" x14ac:dyDescent="0.3">
      <c r="A24" s="171"/>
      <c r="B24" s="203" t="s">
        <v>398</v>
      </c>
      <c r="C24" s="171"/>
      <c r="D24" s="503" t="s">
        <v>103</v>
      </c>
      <c r="E24" s="503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499" t="s">
        <v>394</v>
      </c>
      <c r="E26" s="499"/>
      <c r="F26" s="194">
        <v>77000</v>
      </c>
      <c r="G26" s="170"/>
      <c r="H26" s="171"/>
      <c r="I26" s="171"/>
      <c r="J26" s="171"/>
      <c r="K26" s="171"/>
      <c r="L26" s="171"/>
      <c r="M26" s="171"/>
      <c r="N26" s="171"/>
      <c r="O26" s="171"/>
    </row>
    <row r="27" spans="1:15" x14ac:dyDescent="0.2">
      <c r="A27" s="171"/>
      <c r="B27" s="199"/>
      <c r="C27" s="171"/>
      <c r="D27" s="171" t="s">
        <v>395</v>
      </c>
      <c r="E27" s="171"/>
      <c r="F27" s="172">
        <v>0.2</v>
      </c>
      <c r="G27" s="170"/>
      <c r="H27" s="171"/>
      <c r="I27" s="171"/>
      <c r="J27" s="171"/>
      <c r="K27" s="171"/>
      <c r="L27" s="171"/>
      <c r="M27" s="171"/>
      <c r="N27" s="171"/>
      <c r="O27" s="171"/>
    </row>
    <row r="28" spans="1:15" x14ac:dyDescent="0.2">
      <c r="A28" s="171"/>
      <c r="B28" s="199"/>
      <c r="C28" s="171"/>
      <c r="D28" s="171"/>
      <c r="E28" s="171"/>
      <c r="F28" s="171"/>
      <c r="G28" s="170"/>
      <c r="H28" s="171"/>
      <c r="I28" s="171"/>
      <c r="J28" s="171"/>
      <c r="K28" s="171"/>
      <c r="L28" s="171"/>
      <c r="M28" s="171"/>
      <c r="N28" s="171"/>
      <c r="O28" s="171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2014-03-19T19:44:08Z</dcterms:modified>
</cp:coreProperties>
</file>