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" yWindow="168" windowWidth="15288" windowHeight="9072" tabRatio="909"/>
  </bookViews>
  <sheets>
    <sheet name="Employee" sheetId="25" r:id="rId1"/>
    <sheet name="Apr14" sheetId="12" r:id="rId2"/>
    <sheet name="May14" sheetId="11" r:id="rId3"/>
    <sheet name="Jun14" sheetId="10" r:id="rId4"/>
    <sheet name="Jul14" sheetId="9" r:id="rId5"/>
    <sheet name="Aug14" sheetId="8" r:id="rId6"/>
    <sheet name="Sep14" sheetId="17" r:id="rId7"/>
    <sheet name="Oct14" sheetId="16" r:id="rId8"/>
    <sheet name="Nov14" sheetId="15" r:id="rId9"/>
    <sheet name="Dec14" sheetId="14" r:id="rId10"/>
    <sheet name="Jan15" sheetId="13" r:id="rId11"/>
    <sheet name="Feb15" sheetId="19" r:id="rId12"/>
    <sheet name="Mar15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'Apr14'!$E:$F,'Apr14'!$1:$6</definedName>
    <definedName name="_xlnm.Print_Titles" localSheetId="5">'Aug14'!$A:$D,'Aug14'!$1:$6</definedName>
    <definedName name="_xlnm.Print_Titles" localSheetId="9">'Dec14'!$A:$D,'Dec14'!$1:$6</definedName>
    <definedName name="_xlnm.Print_Titles" localSheetId="11">'Feb15'!$A:$D,'Feb15'!$1:$6</definedName>
    <definedName name="_xlnm.Print_Titles" localSheetId="10">'Jan15'!$A:$D,'Jan15'!$1:$6</definedName>
    <definedName name="_xlnm.Print_Titles" localSheetId="4">'Jul14'!$A:$D,'Jul14'!$1:$6</definedName>
    <definedName name="_xlnm.Print_Titles" localSheetId="3">'Jun14'!$A:$D,'Jun14'!$1:$6</definedName>
    <definedName name="_xlnm.Print_Titles" localSheetId="12">'Mar15'!$A:$D,'Mar15'!$1:$6</definedName>
    <definedName name="_xlnm.Print_Titles" localSheetId="2">'May14'!$A:$D,'May14'!$1:$6</definedName>
    <definedName name="_xlnm.Print_Titles" localSheetId="8">'Nov14'!$A:$D,'Nov14'!$1:$6</definedName>
    <definedName name="_xlnm.Print_Titles" localSheetId="7">'Oct14'!$A:$D,'Oct14'!$1:$6</definedName>
    <definedName name="_xlnm.Print_Titles" localSheetId="6">'Sep14'!$A:$D,'Sep14'!$1:$6</definedName>
  </definedNames>
  <calcPr calcId="145621"/>
</workbook>
</file>

<file path=xl/calcChain.xml><?xml version="1.0" encoding="utf-8"?>
<calcChain xmlns="http://schemas.openxmlformats.org/spreadsheetml/2006/main">
  <c r="M6" i="39" l="1"/>
  <c r="M7" i="39"/>
  <c r="M8" i="39"/>
  <c r="M9" i="39"/>
  <c r="M10" i="39" s="1"/>
  <c r="M11" i="39" s="1"/>
  <c r="M12" i="39" s="1"/>
  <c r="M13" i="39" s="1"/>
  <c r="M14" i="39" s="1"/>
  <c r="M15" i="39" s="1"/>
  <c r="M5" i="39"/>
  <c r="M4" i="39"/>
  <c r="N1" i="24" l="1"/>
  <c r="H4" i="40" l="1"/>
  <c r="M29" i="11" l="1"/>
  <c r="I1" i="24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159" i="24" s="1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B210" i="24" s="1"/>
  <c r="B211" i="24" s="1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248" i="24" s="1"/>
  <c r="B249" i="24" s="1"/>
  <c r="B250" i="24" s="1"/>
  <c r="B251" i="24" s="1"/>
  <c r="B252" i="24" s="1"/>
  <c r="B253" i="24" s="1"/>
  <c r="B254" i="24" s="1"/>
  <c r="B255" i="24" s="1"/>
  <c r="B256" i="24" s="1"/>
  <c r="B257" i="24" s="1"/>
  <c r="B258" i="24" s="1"/>
  <c r="B259" i="24" s="1"/>
  <c r="B260" i="24" s="1"/>
  <c r="B261" i="24" s="1"/>
  <c r="B262" i="24" s="1"/>
  <c r="B263" i="24" s="1"/>
  <c r="B264" i="24" s="1"/>
  <c r="B265" i="24" s="1"/>
  <c r="B266" i="24" s="1"/>
  <c r="B267" i="24" s="1"/>
  <c r="B268" i="24" s="1"/>
  <c r="B269" i="24" s="1"/>
  <c r="B270" i="24" s="1"/>
  <c r="B271" i="24" s="1"/>
  <c r="B272" i="24" s="1"/>
  <c r="B273" i="24" s="1"/>
  <c r="B274" i="24" s="1"/>
  <c r="B275" i="24" s="1"/>
  <c r="B276" i="24" s="1"/>
  <c r="B277" i="24" s="1"/>
  <c r="B278" i="24" s="1"/>
  <c r="B279" i="24" s="1"/>
  <c r="B280" i="24" s="1"/>
  <c r="B281" i="24" s="1"/>
  <c r="B282" i="24" s="1"/>
  <c r="B283" i="24" s="1"/>
  <c r="B284" i="24" s="1"/>
  <c r="B285" i="24" s="1"/>
  <c r="B286" i="24" s="1"/>
  <c r="B287" i="24" s="1"/>
  <c r="B288" i="24" s="1"/>
  <c r="B289" i="24" s="1"/>
  <c r="B290" i="24" s="1"/>
  <c r="B291" i="24" s="1"/>
  <c r="B292" i="24" s="1"/>
  <c r="B293" i="24" s="1"/>
  <c r="B294" i="24" s="1"/>
  <c r="B295" i="24" s="1"/>
  <c r="B296" i="24" s="1"/>
  <c r="B297" i="24" s="1"/>
  <c r="B298" i="24" s="1"/>
  <c r="B299" i="24" s="1"/>
  <c r="B300" i="24" s="1"/>
  <c r="B301" i="24" s="1"/>
  <c r="B302" i="24" s="1"/>
  <c r="B303" i="24" s="1"/>
  <c r="B304" i="24" s="1"/>
  <c r="B305" i="24" s="1"/>
  <c r="B306" i="24" s="1"/>
  <c r="B307" i="24" s="1"/>
  <c r="B308" i="24" s="1"/>
  <c r="B309" i="24" s="1"/>
  <c r="B310" i="24" s="1"/>
  <c r="B311" i="24" s="1"/>
  <c r="B312" i="24" s="1"/>
  <c r="B313" i="24" s="1"/>
  <c r="B314" i="24" s="1"/>
  <c r="B315" i="24" s="1"/>
  <c r="B316" i="24" s="1"/>
  <c r="B317" i="24" s="1"/>
  <c r="B318" i="24" s="1"/>
  <c r="B319" i="24" s="1"/>
  <c r="B320" i="24" s="1"/>
  <c r="B321" i="24" s="1"/>
  <c r="B322" i="24" s="1"/>
  <c r="B323" i="24" s="1"/>
  <c r="B324" i="24" s="1"/>
  <c r="B325" i="24" s="1"/>
  <c r="B326" i="24" s="1"/>
  <c r="B327" i="24" s="1"/>
  <c r="B328" i="24" s="1"/>
  <c r="B329" i="24" s="1"/>
  <c r="B330" i="24" s="1"/>
  <c r="B331" i="24" s="1"/>
  <c r="B332" i="24" s="1"/>
  <c r="B333" i="24" s="1"/>
  <c r="B334" i="24" s="1"/>
  <c r="B335" i="24" s="1"/>
  <c r="B336" i="24" s="1"/>
  <c r="B337" i="24" s="1"/>
  <c r="B338" i="24" s="1"/>
  <c r="B339" i="24" s="1"/>
  <c r="B340" i="24" s="1"/>
  <c r="B341" i="24" s="1"/>
  <c r="B342" i="24" s="1"/>
  <c r="B343" i="24" s="1"/>
  <c r="B344" i="24" s="1"/>
  <c r="B345" i="24" s="1"/>
  <c r="B346" i="24" s="1"/>
  <c r="B347" i="24" s="1"/>
  <c r="B348" i="24" s="1"/>
  <c r="B349" i="24" s="1"/>
  <c r="B350" i="24" s="1"/>
  <c r="B351" i="24" s="1"/>
  <c r="B352" i="24" s="1"/>
  <c r="B353" i="24" s="1"/>
  <c r="B354" i="24" s="1"/>
  <c r="B355" i="24" s="1"/>
  <c r="B356" i="24" s="1"/>
  <c r="B357" i="24" s="1"/>
  <c r="B358" i="24" s="1"/>
  <c r="B359" i="24" s="1"/>
  <c r="B360" i="24" s="1"/>
  <c r="B361" i="24" s="1"/>
  <c r="B362" i="24" s="1"/>
  <c r="B363" i="24" s="1"/>
  <c r="B364" i="24" s="1"/>
  <c r="B365" i="24" s="1"/>
  <c r="B366" i="24" s="1"/>
  <c r="B367" i="24" s="1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M49" i="19" l="1"/>
  <c r="O9" i="25"/>
  <c r="M69" i="18"/>
  <c r="M59" i="18"/>
  <c r="C14" i="39"/>
  <c r="J21" i="12"/>
  <c r="J22" i="12"/>
  <c r="I21" i="12"/>
  <c r="I22" i="12"/>
  <c r="B4" i="39" l="1"/>
  <c r="C4" i="39"/>
  <c r="B5" i="39"/>
  <c r="C5" i="39"/>
  <c r="B6" i="39"/>
  <c r="C6" i="39"/>
  <c r="B7" i="39"/>
  <c r="C7" i="39"/>
  <c r="B8" i="39"/>
  <c r="C8" i="39"/>
  <c r="B9" i="39"/>
  <c r="C9" i="39"/>
  <c r="B10" i="39"/>
  <c r="C10" i="39"/>
  <c r="B11" i="39"/>
  <c r="C11" i="39"/>
  <c r="B12" i="39"/>
  <c r="C12" i="39"/>
  <c r="B13" i="39"/>
  <c r="C13" i="39"/>
  <c r="B14" i="39"/>
  <c r="B15" i="39"/>
  <c r="L16" i="39"/>
  <c r="A3" i="24" l="1"/>
  <c r="A4" i="24"/>
  <c r="A5" i="24"/>
  <c r="A6" i="24"/>
  <c r="A7" i="24"/>
  <c r="A8" i="24"/>
  <c r="H3" i="40" s="1"/>
  <c r="M3" i="40" s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I4" i="40" l="1"/>
  <c r="I3" i="40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11" i="15"/>
  <c r="I11" i="15"/>
  <c r="J11" i="15"/>
  <c r="L11" i="15"/>
  <c r="H21" i="15"/>
  <c r="I21" i="15"/>
  <c r="J21" i="15"/>
  <c r="L21" i="15"/>
  <c r="H31" i="15"/>
  <c r="I31" i="15"/>
  <c r="J31" i="15"/>
  <c r="L31" i="15"/>
  <c r="H41" i="15"/>
  <c r="I41" i="15"/>
  <c r="J41" i="15"/>
  <c r="L41" i="15"/>
  <c r="H11" i="16"/>
  <c r="I11" i="16"/>
  <c r="J11" i="16"/>
  <c r="L11" i="16"/>
  <c r="H21" i="16"/>
  <c r="I21" i="16"/>
  <c r="J21" i="16"/>
  <c r="L21" i="16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I11" i="8"/>
  <c r="J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11" i="9"/>
  <c r="I11" i="9"/>
  <c r="J11" i="9"/>
  <c r="L11" i="9"/>
  <c r="H21" i="9"/>
  <c r="I21" i="9"/>
  <c r="J21" i="9"/>
  <c r="L21" i="9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51" i="10"/>
  <c r="I51" i="10"/>
  <c r="J51" i="10"/>
  <c r="L5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E43" i="12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11" i="16"/>
  <c r="AG12" i="16"/>
  <c r="AG13" i="16"/>
  <c r="AG14" i="16"/>
  <c r="AG15" i="16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11" i="9"/>
  <c r="AG12" i="9"/>
  <c r="AG13" i="9"/>
  <c r="AG14" i="9"/>
  <c r="AG15" i="9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51" i="10"/>
  <c r="AG52" i="10"/>
  <c r="AG53" i="10"/>
  <c r="AG54" i="10"/>
  <c r="AG5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11" i="16"/>
  <c r="AF12" i="16"/>
  <c r="AF13" i="16"/>
  <c r="AF14" i="16"/>
  <c r="AF15" i="16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11" i="9"/>
  <c r="AF12" i="9"/>
  <c r="AF13" i="9"/>
  <c r="AF14" i="9"/>
  <c r="AF15" i="9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51" i="10"/>
  <c r="AF52" i="10"/>
  <c r="AF53" i="10"/>
  <c r="AF54" i="10"/>
  <c r="AF5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11" i="16"/>
  <c r="AE12" i="16"/>
  <c r="AE13" i="16"/>
  <c r="AE14" i="16"/>
  <c r="AE15" i="16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11" i="9"/>
  <c r="AE12" i="9"/>
  <c r="AE13" i="9"/>
  <c r="AE14" i="9"/>
  <c r="AE15" i="9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51" i="10"/>
  <c r="AE52" i="10"/>
  <c r="AE53" i="10"/>
  <c r="AE54" i="10"/>
  <c r="AE5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11" i="16"/>
  <c r="AD12" i="16"/>
  <c r="AD13" i="16"/>
  <c r="AD14" i="16"/>
  <c r="AD15" i="16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11" i="9"/>
  <c r="AD12" i="9"/>
  <c r="AD13" i="9"/>
  <c r="AD14" i="9"/>
  <c r="AD15" i="9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51" i="10"/>
  <c r="AD52" i="10"/>
  <c r="AD53" i="10"/>
  <c r="AD54" i="10"/>
  <c r="AD5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W172" i="25"/>
  <c r="W173" i="25"/>
  <c r="W174" i="25"/>
  <c r="W175" i="25"/>
  <c r="W176" i="25"/>
  <c r="W177" i="25"/>
  <c r="W178" i="25"/>
  <c r="W179" i="25"/>
  <c r="W180" i="25"/>
  <c r="W181" i="25"/>
  <c r="W182" i="25"/>
  <c r="W183" i="25"/>
  <c r="W184" i="25"/>
  <c r="W185" i="25"/>
  <c r="W186" i="25"/>
  <c r="W187" i="25"/>
  <c r="W188" i="25"/>
  <c r="W189" i="25"/>
  <c r="W190" i="25"/>
  <c r="W191" i="25"/>
  <c r="W192" i="25"/>
  <c r="W193" i="25"/>
  <c r="W194" i="25"/>
  <c r="W195" i="25"/>
  <c r="W196" i="25"/>
  <c r="W197" i="25"/>
  <c r="W198" i="25"/>
  <c r="W199" i="25"/>
  <c r="W200" i="25"/>
  <c r="W201" i="25"/>
  <c r="W202" i="25"/>
  <c r="W203" i="25"/>
  <c r="W204" i="25"/>
  <c r="W205" i="25"/>
  <c r="W206" i="25"/>
  <c r="W207" i="25"/>
  <c r="W208" i="25"/>
  <c r="W209" i="25"/>
  <c r="W210" i="25"/>
  <c r="W211" i="25"/>
  <c r="W212" i="25"/>
  <c r="W213" i="25"/>
  <c r="W214" i="25"/>
  <c r="W215" i="25"/>
  <c r="W216" i="25"/>
  <c r="W217" i="25"/>
  <c r="W218" i="25"/>
  <c r="W219" i="25"/>
  <c r="W220" i="25"/>
  <c r="W221" i="25"/>
  <c r="W222" i="25"/>
  <c r="W223" i="25"/>
  <c r="W224" i="25"/>
  <c r="W225" i="25"/>
  <c r="W226" i="25"/>
  <c r="W227" i="25"/>
  <c r="W228" i="25"/>
  <c r="W229" i="25"/>
  <c r="W230" i="25"/>
  <c r="W231" i="25"/>
  <c r="W232" i="25"/>
  <c r="W233" i="25"/>
  <c r="W234" i="25"/>
  <c r="W235" i="25"/>
  <c r="W236" i="25"/>
  <c r="W237" i="25"/>
  <c r="W238" i="25"/>
  <c r="W239" i="25"/>
  <c r="W240" i="25"/>
  <c r="W241" i="25"/>
  <c r="W242" i="25"/>
  <c r="W243" i="25"/>
  <c r="W244" i="25"/>
  <c r="W245" i="25"/>
  <c r="W246" i="25"/>
  <c r="W247" i="25"/>
  <c r="W248" i="25"/>
  <c r="W249" i="25"/>
  <c r="W250" i="25"/>
  <c r="W251" i="25"/>
  <c r="W252" i="25"/>
  <c r="W253" i="25"/>
  <c r="W254" i="25"/>
  <c r="W255" i="25"/>
  <c r="W256" i="25"/>
  <c r="W257" i="25"/>
  <c r="W258" i="25"/>
  <c r="W259" i="25"/>
  <c r="W260" i="25"/>
  <c r="W261" i="25"/>
  <c r="W262" i="25"/>
  <c r="W263" i="25"/>
  <c r="W264" i="25"/>
  <c r="W265" i="25"/>
  <c r="W266" i="25"/>
  <c r="W267" i="25"/>
  <c r="W268" i="25"/>
  <c r="W269" i="25"/>
  <c r="W270" i="25"/>
  <c r="W271" i="25"/>
  <c r="W272" i="25"/>
  <c r="W273" i="25"/>
  <c r="W274" i="25"/>
  <c r="W275" i="25"/>
  <c r="W276" i="25"/>
  <c r="W277" i="25"/>
  <c r="W278" i="25"/>
  <c r="W279" i="25"/>
  <c r="W280" i="25"/>
  <c r="W281" i="25"/>
  <c r="W282" i="25"/>
  <c r="W283" i="25"/>
  <c r="W284" i="25"/>
  <c r="W285" i="25"/>
  <c r="W286" i="25"/>
  <c r="W287" i="25"/>
  <c r="W288" i="25"/>
  <c r="W289" i="25"/>
  <c r="W290" i="25"/>
  <c r="W291" i="25"/>
  <c r="W292" i="25"/>
  <c r="W293" i="25"/>
  <c r="W294" i="25"/>
  <c r="W295" i="25"/>
  <c r="W296" i="25"/>
  <c r="W297" i="25"/>
  <c r="W298" i="25"/>
  <c r="W299" i="25"/>
  <c r="W300" i="25"/>
  <c r="W301" i="25"/>
  <c r="W302" i="25"/>
  <c r="W303" i="25"/>
  <c r="W304" i="25"/>
  <c r="W305" i="25"/>
  <c r="W306" i="25"/>
  <c r="W307" i="25"/>
  <c r="W308" i="25"/>
  <c r="W309" i="25"/>
  <c r="W310" i="25"/>
  <c r="W311" i="25"/>
  <c r="W312" i="25"/>
  <c r="W313" i="25"/>
  <c r="W314" i="25"/>
  <c r="W315" i="25"/>
  <c r="W316" i="25"/>
  <c r="W317" i="25"/>
  <c r="W318" i="25"/>
  <c r="W319" i="25"/>
  <c r="W320" i="25"/>
  <c r="W321" i="25"/>
  <c r="W322" i="25"/>
  <c r="W323" i="25"/>
  <c r="W324" i="25"/>
  <c r="W325" i="25"/>
  <c r="W326" i="25"/>
  <c r="W327" i="25"/>
  <c r="W328" i="25"/>
  <c r="W329" i="25"/>
  <c r="W330" i="25"/>
  <c r="W331" i="25"/>
  <c r="W332" i="25"/>
  <c r="W333" i="25"/>
  <c r="W334" i="25"/>
  <c r="W335" i="25"/>
  <c r="W336" i="25"/>
  <c r="W337" i="25"/>
  <c r="W338" i="25"/>
  <c r="W339" i="25"/>
  <c r="W340" i="25"/>
  <c r="W341" i="25"/>
  <c r="W342" i="25"/>
  <c r="W343" i="25"/>
  <c r="W344" i="25"/>
  <c r="W345" i="25"/>
  <c r="W346" i="25"/>
  <c r="W347" i="25"/>
  <c r="W348" i="25"/>
  <c r="W349" i="25"/>
  <c r="W350" i="25"/>
  <c r="W351" i="25"/>
  <c r="W352" i="25"/>
  <c r="W353" i="25"/>
  <c r="W354" i="25"/>
  <c r="W355" i="25"/>
  <c r="W356" i="25"/>
  <c r="W357" i="25"/>
  <c r="W358" i="25"/>
  <c r="W359" i="25"/>
  <c r="W360" i="25"/>
  <c r="W361" i="25"/>
  <c r="W362" i="25"/>
  <c r="W363" i="25"/>
  <c r="W364" i="25"/>
  <c r="W365" i="25"/>
  <c r="W366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366" i="24"/>
  <c r="E2" i="24"/>
  <c r="K69" i="18"/>
  <c r="K59" i="18"/>
  <c r="M49" i="18"/>
  <c r="K49" i="18"/>
  <c r="M39" i="18"/>
  <c r="K39" i="18"/>
  <c r="M29" i="18"/>
  <c r="K29" i="18"/>
  <c r="M19" i="18"/>
  <c r="K19" i="18"/>
  <c r="M9" i="18"/>
  <c r="K9" i="18"/>
  <c r="K49" i="19"/>
  <c r="M39" i="19"/>
  <c r="K39" i="19"/>
  <c r="M29" i="19"/>
  <c r="K29" i="19"/>
  <c r="M19" i="19"/>
  <c r="K19" i="19"/>
  <c r="M9" i="19"/>
  <c r="K9" i="19"/>
  <c r="K49" i="13"/>
  <c r="M49" i="13"/>
  <c r="M39" i="13"/>
  <c r="K39" i="13"/>
  <c r="M29" i="13"/>
  <c r="K29" i="13"/>
  <c r="M19" i="13"/>
  <c r="K19" i="13"/>
  <c r="M9" i="13"/>
  <c r="K9" i="13"/>
  <c r="M59" i="14"/>
  <c r="K59" i="14"/>
  <c r="M49" i="14"/>
  <c r="K49" i="14"/>
  <c r="M39" i="14"/>
  <c r="K39" i="14"/>
  <c r="M29" i="14"/>
  <c r="K29" i="14"/>
  <c r="M19" i="14"/>
  <c r="K19" i="14"/>
  <c r="M9" i="14"/>
  <c r="K9" i="14"/>
  <c r="K49" i="15"/>
  <c r="M49" i="15"/>
  <c r="M39" i="15"/>
  <c r="K39" i="15"/>
  <c r="M29" i="15"/>
  <c r="K29" i="15"/>
  <c r="M19" i="15"/>
  <c r="K19" i="15"/>
  <c r="M9" i="15"/>
  <c r="K9" i="15"/>
  <c r="M49" i="16"/>
  <c r="K49" i="16"/>
  <c r="M39" i="16"/>
  <c r="K39" i="16"/>
  <c r="M29" i="16"/>
  <c r="K29" i="16"/>
  <c r="M19" i="16"/>
  <c r="K19" i="16"/>
  <c r="M9" i="16"/>
  <c r="K9" i="16"/>
  <c r="M59" i="17"/>
  <c r="K59" i="17"/>
  <c r="M49" i="17"/>
  <c r="K49" i="17"/>
  <c r="M39" i="17"/>
  <c r="K39" i="17"/>
  <c r="M29" i="17"/>
  <c r="K29" i="17"/>
  <c r="M19" i="17"/>
  <c r="K19" i="17"/>
  <c r="M9" i="17"/>
  <c r="K9" i="17"/>
  <c r="K49" i="8"/>
  <c r="M49" i="8"/>
  <c r="M39" i="8"/>
  <c r="K39" i="8"/>
  <c r="M29" i="8"/>
  <c r="K29" i="8"/>
  <c r="M19" i="8"/>
  <c r="K19" i="8"/>
  <c r="M9" i="8"/>
  <c r="K9" i="8"/>
  <c r="K49" i="9"/>
  <c r="M49" i="9"/>
  <c r="M39" i="9"/>
  <c r="K39" i="9"/>
  <c r="M29" i="9"/>
  <c r="K29" i="9"/>
  <c r="M19" i="9"/>
  <c r="K19" i="9"/>
  <c r="M9" i="9"/>
  <c r="K9" i="9"/>
  <c r="K59" i="10"/>
  <c r="M59" i="10"/>
  <c r="M49" i="10"/>
  <c r="K49" i="10"/>
  <c r="M39" i="10"/>
  <c r="K39" i="10"/>
  <c r="M29" i="10"/>
  <c r="K29" i="10"/>
  <c r="M19" i="10"/>
  <c r="K19" i="10"/>
  <c r="M9" i="10"/>
  <c r="K9" i="10"/>
  <c r="M49" i="11"/>
  <c r="K49" i="11"/>
  <c r="M39" i="11"/>
  <c r="K39" i="11"/>
  <c r="K29" i="11"/>
  <c r="M19" i="11"/>
  <c r="K19" i="11"/>
  <c r="M49" i="12"/>
  <c r="K49" i="12"/>
  <c r="M39" i="12"/>
  <c r="K39" i="12"/>
  <c r="M29" i="12"/>
  <c r="K29" i="12"/>
  <c r="M19" i="12"/>
  <c r="K19" i="12"/>
  <c r="M9" i="11"/>
  <c r="K9" i="11"/>
  <c r="M9" i="12"/>
  <c r="K9" i="12"/>
  <c r="Q28" i="25"/>
  <c r="S28" i="25" s="1"/>
  <c r="H41" i="12"/>
  <c r="I41" i="12"/>
  <c r="J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16" i="16"/>
  <c r="Q26" i="16"/>
  <c r="Q36" i="16"/>
  <c r="Q46" i="16"/>
  <c r="Q56" i="16"/>
  <c r="P1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16" i="9"/>
  <c r="Q26" i="9"/>
  <c r="Q36" i="9"/>
  <c r="Q46" i="9"/>
  <c r="Q56" i="9"/>
  <c r="P16" i="9"/>
  <c r="P26" i="9"/>
  <c r="P36" i="9"/>
  <c r="P46" i="9"/>
  <c r="P56" i="9"/>
  <c r="P16" i="10"/>
  <c r="P26" i="10"/>
  <c r="P36" i="10"/>
  <c r="P46" i="10"/>
  <c r="P56" i="10"/>
  <c r="P66" i="10"/>
  <c r="Q16" i="10"/>
  <c r="Q26" i="10"/>
  <c r="Q36" i="10"/>
  <c r="Q46" i="10"/>
  <c r="Q5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5"/>
  <c r="L14" i="15"/>
  <c r="L13" i="15"/>
  <c r="L12" i="15"/>
  <c r="L15" i="16"/>
  <c r="L14" i="16"/>
  <c r="L13" i="16"/>
  <c r="L12" i="16"/>
  <c r="L15" i="17"/>
  <c r="L14" i="17"/>
  <c r="L13" i="17"/>
  <c r="L12" i="17"/>
  <c r="L15" i="8"/>
  <c r="L14" i="8"/>
  <c r="L13" i="8"/>
  <c r="L12" i="8"/>
  <c r="L15" i="9"/>
  <c r="L14" i="9"/>
  <c r="L13" i="9"/>
  <c r="L12" i="9"/>
  <c r="L15" i="10"/>
  <c r="L14" i="10"/>
  <c r="L13" i="10"/>
  <c r="L12" i="10"/>
  <c r="L15" i="11"/>
  <c r="L14" i="11"/>
  <c r="L13" i="11"/>
  <c r="L12" i="11"/>
  <c r="K11" i="12"/>
  <c r="I31" i="12"/>
  <c r="J3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6"/>
  <c r="I15" i="16"/>
  <c r="J15" i="16"/>
  <c r="H14" i="16"/>
  <c r="I14" i="16"/>
  <c r="J14" i="16"/>
  <c r="H13" i="16"/>
  <c r="I13" i="16"/>
  <c r="J13" i="16"/>
  <c r="H12" i="16"/>
  <c r="I12" i="16"/>
  <c r="J12" i="16"/>
  <c r="H15" i="9"/>
  <c r="I15" i="9"/>
  <c r="J15" i="9"/>
  <c r="H14" i="9"/>
  <c r="I14" i="9"/>
  <c r="J14" i="9"/>
  <c r="H13" i="9"/>
  <c r="I13" i="9"/>
  <c r="J13" i="9"/>
  <c r="H12" i="9"/>
  <c r="I12" i="9"/>
  <c r="J12" i="9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5"/>
  <c r="I15" i="15"/>
  <c r="J15" i="15"/>
  <c r="H14" i="15"/>
  <c r="I14" i="15"/>
  <c r="J14" i="15"/>
  <c r="H13" i="15"/>
  <c r="I13" i="15"/>
  <c r="J13" i="15"/>
  <c r="H12" i="15"/>
  <c r="I12" i="15"/>
  <c r="J12" i="15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55" i="10"/>
  <c r="I55" i="10"/>
  <c r="J55" i="10"/>
  <c r="L55" i="10"/>
  <c r="H54" i="10"/>
  <c r="I54" i="10"/>
  <c r="J54" i="10"/>
  <c r="L54" i="10"/>
  <c r="H53" i="10"/>
  <c r="I53" i="10"/>
  <c r="J53" i="10"/>
  <c r="L53" i="10"/>
  <c r="H52" i="10"/>
  <c r="I52" i="10"/>
  <c r="J52" i="10"/>
  <c r="L52" i="10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25" i="16"/>
  <c r="I25" i="16"/>
  <c r="J25" i="16"/>
  <c r="L25" i="16"/>
  <c r="H24" i="16"/>
  <c r="I24" i="16"/>
  <c r="J24" i="16"/>
  <c r="L24" i="16"/>
  <c r="H23" i="16"/>
  <c r="I23" i="16"/>
  <c r="J23" i="16"/>
  <c r="L23" i="16"/>
  <c r="H22" i="16"/>
  <c r="I22" i="16"/>
  <c r="J22" i="16"/>
  <c r="L2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25" i="9"/>
  <c r="I25" i="9"/>
  <c r="J25" i="9"/>
  <c r="L25" i="9"/>
  <c r="H24" i="9"/>
  <c r="I24" i="9"/>
  <c r="J24" i="9"/>
  <c r="L24" i="9"/>
  <c r="H23" i="9"/>
  <c r="I23" i="9"/>
  <c r="J23" i="9"/>
  <c r="L23" i="9"/>
  <c r="H22" i="9"/>
  <c r="I22" i="9"/>
  <c r="J22" i="9"/>
  <c r="L2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K25" i="12" s="1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Z51" i="10" s="1"/>
  <c r="Z11" i="9" s="1"/>
  <c r="Z21" i="9" s="1"/>
  <c r="Z31" i="9" s="1"/>
  <c r="Z41" i="9" s="1"/>
  <c r="Z11" i="8" s="1"/>
  <c r="Z21" i="8" s="1"/>
  <c r="Z31" i="8" s="1"/>
  <c r="Z41" i="8" s="1"/>
  <c r="Z11" i="17" s="1"/>
  <c r="Z21" i="17" s="1"/>
  <c r="Z31" i="17" s="1"/>
  <c r="Z41" i="17" s="1"/>
  <c r="Z51" i="17" s="1"/>
  <c r="Z11" i="16" s="1"/>
  <c r="Z21" i="16" s="1"/>
  <c r="Z31" i="16" s="1"/>
  <c r="Z4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Z52" i="10" s="1"/>
  <c r="Z12" i="9" s="1"/>
  <c r="Z22" i="9" s="1"/>
  <c r="Z32" i="9" s="1"/>
  <c r="Z42" i="9" s="1"/>
  <c r="Z12" i="8" s="1"/>
  <c r="Z22" i="8" s="1"/>
  <c r="Z32" i="8" s="1"/>
  <c r="Z42" i="8" s="1"/>
  <c r="Z12" i="17" s="1"/>
  <c r="Z22" i="17" s="1"/>
  <c r="Z32" i="17" s="1"/>
  <c r="Z42" i="17" s="1"/>
  <c r="Z52" i="17" s="1"/>
  <c r="Z12" i="16" s="1"/>
  <c r="Z22" i="16" s="1"/>
  <c r="Z32" i="16" s="1"/>
  <c r="Z4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Y53" i="10" s="1"/>
  <c r="Y13" i="9" s="1"/>
  <c r="Y23" i="9" s="1"/>
  <c r="Y33" i="9" s="1"/>
  <c r="Y43" i="9" s="1"/>
  <c r="Y13" i="8" s="1"/>
  <c r="Y23" i="8" s="1"/>
  <c r="Y33" i="8" s="1"/>
  <c r="Y43" i="8" s="1"/>
  <c r="Y13" i="17" s="1"/>
  <c r="Y23" i="17" s="1"/>
  <c r="Y33" i="17" s="1"/>
  <c r="Y43" i="17" s="1"/>
  <c r="Y53" i="17" s="1"/>
  <c r="Y13" i="16" s="1"/>
  <c r="Y23" i="16" s="1"/>
  <c r="Y33" i="16" s="1"/>
  <c r="Y4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Z53" i="10" s="1"/>
  <c r="Z13" i="9" s="1"/>
  <c r="Z23" i="9" s="1"/>
  <c r="Z33" i="9" s="1"/>
  <c r="Z43" i="9" s="1"/>
  <c r="Z13" i="8" s="1"/>
  <c r="Z23" i="8" s="1"/>
  <c r="Z33" i="8" s="1"/>
  <c r="Z43" i="8" s="1"/>
  <c r="Z13" i="17" s="1"/>
  <c r="Z23" i="17" s="1"/>
  <c r="Z33" i="17" s="1"/>
  <c r="Z43" i="17" s="1"/>
  <c r="Z53" i="17" s="1"/>
  <c r="Z13" i="16" s="1"/>
  <c r="Z23" i="16" s="1"/>
  <c r="Z33" i="16" s="1"/>
  <c r="Z4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Y54" i="10" s="1"/>
  <c r="Y14" i="9" s="1"/>
  <c r="Y24" i="9" s="1"/>
  <c r="Y34" i="9" s="1"/>
  <c r="Y44" i="9" s="1"/>
  <c r="Y14" i="8" s="1"/>
  <c r="Y24" i="8" s="1"/>
  <c r="Y34" i="8" s="1"/>
  <c r="Y44" i="8" s="1"/>
  <c r="Y14" i="17" s="1"/>
  <c r="Y24" i="17" s="1"/>
  <c r="Y34" i="17" s="1"/>
  <c r="Y44" i="17" s="1"/>
  <c r="Y54" i="17" s="1"/>
  <c r="Y14" i="16" s="1"/>
  <c r="Y24" i="16" s="1"/>
  <c r="Y34" i="16" s="1"/>
  <c r="Y4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Z54" i="10" s="1"/>
  <c r="Z14" i="9" s="1"/>
  <c r="Z24" i="9" s="1"/>
  <c r="Z34" i="9" s="1"/>
  <c r="Z44" i="9" s="1"/>
  <c r="Z14" i="8" s="1"/>
  <c r="Z24" i="8" s="1"/>
  <c r="Z34" i="8" s="1"/>
  <c r="Z44" i="8" s="1"/>
  <c r="Z14" i="17" s="1"/>
  <c r="Z24" i="17" s="1"/>
  <c r="Z34" i="17" s="1"/>
  <c r="Z44" i="17" s="1"/>
  <c r="Z54" i="17" s="1"/>
  <c r="Z14" i="16" s="1"/>
  <c r="Z24" i="16" s="1"/>
  <c r="Z34" i="16" s="1"/>
  <c r="Z4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Y55" i="10" s="1"/>
  <c r="Y15" i="9" s="1"/>
  <c r="Y25" i="9" s="1"/>
  <c r="Y35" i="9" s="1"/>
  <c r="Y45" i="9" s="1"/>
  <c r="Y15" i="8" s="1"/>
  <c r="Y25" i="8" s="1"/>
  <c r="Y35" i="8" s="1"/>
  <c r="Y45" i="8" s="1"/>
  <c r="Y15" i="17" s="1"/>
  <c r="Y25" i="17" s="1"/>
  <c r="Y35" i="17" s="1"/>
  <c r="Y45" i="17" s="1"/>
  <c r="Y55" i="17" s="1"/>
  <c r="Y15" i="16" s="1"/>
  <c r="Y25" i="16" s="1"/>
  <c r="Y35" i="16" s="1"/>
  <c r="Y4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Z55" i="10" s="1"/>
  <c r="Z15" i="9" s="1"/>
  <c r="Z25" i="9" s="1"/>
  <c r="Z35" i="9" s="1"/>
  <c r="Z45" i="9" s="1"/>
  <c r="Z15" i="8" s="1"/>
  <c r="Z25" i="8" s="1"/>
  <c r="Z35" i="8" s="1"/>
  <c r="Z45" i="8" s="1"/>
  <c r="Z15" i="17" s="1"/>
  <c r="Z25" i="17" s="1"/>
  <c r="Z35" i="17" s="1"/>
  <c r="Z45" i="17" s="1"/>
  <c r="Z55" i="17" s="1"/>
  <c r="Z15" i="16" s="1"/>
  <c r="Z25" i="16" s="1"/>
  <c r="Z35" i="16" s="1"/>
  <c r="Z4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I9" i="40"/>
  <c r="I10" i="40"/>
  <c r="L7" i="40"/>
  <c r="K63" i="10" l="1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33" i="9"/>
  <c r="K35" i="16"/>
  <c r="K61" i="10"/>
  <c r="K54" i="9"/>
  <c r="K64" i="18"/>
  <c r="Q1" i="15"/>
  <c r="K51" i="8"/>
  <c r="K53" i="16"/>
  <c r="K52" i="15"/>
  <c r="K65" i="14"/>
  <c r="K64" i="14"/>
  <c r="K23" i="11"/>
  <c r="K25" i="17"/>
  <c r="K25" i="16"/>
  <c r="K25" i="15"/>
  <c r="K23" i="13"/>
  <c r="K43" i="16"/>
  <c r="K53" i="14"/>
  <c r="K14" i="11"/>
  <c r="K14" i="15"/>
  <c r="K14" i="14"/>
  <c r="K13" i="18"/>
  <c r="K15" i="18"/>
  <c r="K13" i="9"/>
  <c r="K52" i="9"/>
  <c r="K54" i="8"/>
  <c r="K52" i="8"/>
  <c r="K64" i="17"/>
  <c r="K62" i="17"/>
  <c r="K61" i="14"/>
  <c r="K45" i="12"/>
  <c r="K25" i="11"/>
  <c r="K23" i="10"/>
  <c r="K23" i="9"/>
  <c r="K25" i="9"/>
  <c r="K23" i="8"/>
  <c r="K24" i="8"/>
  <c r="K23" i="18"/>
  <c r="K24" i="18"/>
  <c r="K34" i="10"/>
  <c r="K35" i="9"/>
  <c r="K33" i="8"/>
  <c r="K35" i="8"/>
  <c r="K33" i="17"/>
  <c r="K35" i="17"/>
  <c r="K33" i="14"/>
  <c r="K34" i="19"/>
  <c r="K43" i="10"/>
  <c r="K44" i="17"/>
  <c r="K45" i="16"/>
  <c r="K43" i="15"/>
  <c r="K43" i="13"/>
  <c r="K45" i="13"/>
  <c r="K43" i="19"/>
  <c r="K43" i="18"/>
  <c r="K53" i="10"/>
  <c r="K55" i="10"/>
  <c r="K13" i="16"/>
  <c r="K51" i="11"/>
  <c r="K55" i="9"/>
  <c r="K51" i="9"/>
  <c r="K61" i="17"/>
  <c r="K54" i="13"/>
  <c r="K52" i="19"/>
  <c r="K75" i="18"/>
  <c r="K73" i="18"/>
  <c r="K34" i="12"/>
  <c r="K24" i="9"/>
  <c r="K24" i="17"/>
  <c r="K2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3" i="9"/>
  <c r="K44" i="15"/>
  <c r="K43" i="14"/>
  <c r="K44" i="13"/>
  <c r="K44" i="18"/>
  <c r="K53" i="18"/>
  <c r="K15" i="11"/>
  <c r="K13" i="10"/>
  <c r="K15" i="10"/>
  <c r="K13" i="8"/>
  <c r="K15" i="8"/>
  <c r="K13" i="15"/>
  <c r="K15" i="9"/>
  <c r="K13" i="13"/>
  <c r="K15" i="13"/>
  <c r="P1" i="15"/>
  <c r="H11" i="39" s="1"/>
  <c r="B76" i="25"/>
  <c r="B128" i="25"/>
  <c r="AF58" i="12"/>
  <c r="AF60" i="12" s="1"/>
  <c r="B50" i="25"/>
  <c r="E53" i="14"/>
  <c r="E33" i="19"/>
  <c r="B33" i="19" s="1"/>
  <c r="E23" i="15"/>
  <c r="E23" i="16"/>
  <c r="M23" i="16" s="1"/>
  <c r="E13" i="10"/>
  <c r="E53" i="10"/>
  <c r="E33" i="18"/>
  <c r="E13" i="19"/>
  <c r="E23" i="19"/>
  <c r="E33" i="15"/>
  <c r="E33" i="11"/>
  <c r="E43" i="19"/>
  <c r="E53" i="19"/>
  <c r="E53" i="17"/>
  <c r="E13" i="14"/>
  <c r="E33" i="8"/>
  <c r="E13" i="17"/>
  <c r="E23" i="18"/>
  <c r="E23" i="14"/>
  <c r="E23" i="9"/>
  <c r="E55" i="10"/>
  <c r="E55" i="13"/>
  <c r="E45" i="17"/>
  <c r="E55" i="8"/>
  <c r="K42" i="18"/>
  <c r="K22" i="17"/>
  <c r="K22" i="12"/>
  <c r="K32" i="16"/>
  <c r="Y21" i="12"/>
  <c r="Y32" i="12"/>
  <c r="K22" i="18"/>
  <c r="K52" i="17"/>
  <c r="K12" i="11"/>
  <c r="K12" i="8"/>
  <c r="K12" i="19"/>
  <c r="K32" i="12"/>
  <c r="K22" i="10"/>
  <c r="K42" i="9"/>
  <c r="K42" i="8"/>
  <c r="K32" i="8"/>
  <c r="K62" i="18"/>
  <c r="K12" i="9"/>
  <c r="K52" i="18"/>
  <c r="K12" i="17"/>
  <c r="K12" i="14"/>
  <c r="E22" i="15"/>
  <c r="E15" i="15"/>
  <c r="E45" i="13"/>
  <c r="E35" i="15"/>
  <c r="E55" i="9"/>
  <c r="E55" i="15"/>
  <c r="E15" i="9"/>
  <c r="E35" i="11"/>
  <c r="E15" i="19"/>
  <c r="E15" i="14"/>
  <c r="E55" i="16"/>
  <c r="E25" i="9"/>
  <c r="E25" i="19"/>
  <c r="E25" i="17"/>
  <c r="E65" i="10"/>
  <c r="E45" i="18"/>
  <c r="E45" i="19"/>
  <c r="E45" i="14"/>
  <c r="E15" i="8"/>
  <c r="E55" i="11"/>
  <c r="E65" i="18"/>
  <c r="E35" i="16"/>
  <c r="E24" i="10"/>
  <c r="E15" i="13"/>
  <c r="E65" i="14"/>
  <c r="E45" i="16"/>
  <c r="E35" i="8"/>
  <c r="E25" i="10"/>
  <c r="E64" i="18"/>
  <c r="E54" i="15"/>
  <c r="E24" i="13"/>
  <c r="E34" i="16"/>
  <c r="E34" i="9"/>
  <c r="E54" i="8"/>
  <c r="E24" i="17"/>
  <c r="E44" i="19"/>
  <c r="E44" i="9"/>
  <c r="E64" i="17"/>
  <c r="E34" i="14"/>
  <c r="E34" i="13"/>
  <c r="E14" i="12"/>
  <c r="E34" i="10"/>
  <c r="E44" i="8"/>
  <c r="E74" i="18"/>
  <c r="E14" i="11"/>
  <c r="E64" i="10"/>
  <c r="E44" i="16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15" i="16"/>
  <c r="E55" i="17"/>
  <c r="E35" i="9"/>
  <c r="E15" i="11"/>
  <c r="E75" i="18"/>
  <c r="E25" i="15"/>
  <c r="E15" i="17"/>
  <c r="E45" i="8"/>
  <c r="E35" i="10"/>
  <c r="E25" i="11"/>
  <c r="E35" i="18"/>
  <c r="E35" i="13"/>
  <c r="E35" i="14"/>
  <c r="E25" i="16"/>
  <c r="E65" i="17"/>
  <c r="E45" i="9"/>
  <c r="E45" i="10"/>
  <c r="M43" i="12"/>
  <c r="B43" i="12"/>
  <c r="F43" i="12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12" i="9"/>
  <c r="E42" i="10"/>
  <c r="E32" i="12"/>
  <c r="E12" i="12"/>
  <c r="E72" i="18"/>
  <c r="E32" i="13"/>
  <c r="E62" i="14"/>
  <c r="E32" i="16"/>
  <c r="E12" i="8"/>
  <c r="E42" i="9"/>
  <c r="E12" i="11"/>
  <c r="E62" i="17"/>
  <c r="E12" i="19"/>
  <c r="E42" i="13"/>
  <c r="E12" i="15"/>
  <c r="E42" i="16"/>
  <c r="E22" i="8"/>
  <c r="E52" i="9"/>
  <c r="E22" i="11"/>
  <c r="E32" i="19"/>
  <c r="E32" i="15"/>
  <c r="E42" i="8"/>
  <c r="E42" i="11"/>
  <c r="E12" i="13"/>
  <c r="E12" i="16"/>
  <c r="E22" i="9"/>
  <c r="E42" i="12"/>
  <c r="E22" i="13"/>
  <c r="E22" i="16"/>
  <c r="E3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52" i="10"/>
  <c r="E62" i="18"/>
  <c r="E52" i="14"/>
  <c r="E52" i="17"/>
  <c r="E62" i="10"/>
  <c r="E22" i="19"/>
  <c r="E13" i="18"/>
  <c r="E53" i="12"/>
  <c r="E13" i="11"/>
  <c r="E43" i="9"/>
  <c r="E13" i="8"/>
  <c r="E43" i="16"/>
  <c r="E13" i="15"/>
  <c r="E43" i="13"/>
  <c r="E13" i="12"/>
  <c r="E43" i="10"/>
  <c r="E13" i="9"/>
  <c r="E43" i="17"/>
  <c r="E13" i="16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33" i="9"/>
  <c r="E43" i="8"/>
  <c r="E63" i="17"/>
  <c r="E23" i="17"/>
  <c r="E33" i="16"/>
  <c r="E43" i="15"/>
  <c r="E73" i="18"/>
  <c r="E63" i="14"/>
  <c r="E43" i="18"/>
  <c r="E33" i="13"/>
  <c r="E63" i="18"/>
  <c r="M33" i="18"/>
  <c r="E44" i="10"/>
  <c r="E14" i="9"/>
  <c r="E44" i="17"/>
  <c r="E14" i="16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54" i="10"/>
  <c r="E24" i="9"/>
  <c r="E54" i="17"/>
  <c r="E24" i="16"/>
  <c r="E14" i="15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31" i="16"/>
  <c r="K31" i="15"/>
  <c r="K11" i="15"/>
  <c r="K41" i="14"/>
  <c r="K11" i="8"/>
  <c r="K41" i="16"/>
  <c r="K31" i="12"/>
  <c r="K31" i="11"/>
  <c r="K11" i="18"/>
  <c r="AF65" i="12"/>
  <c r="AF62" i="12"/>
  <c r="AF67" i="12" s="1"/>
  <c r="F33" i="18"/>
  <c r="B33" i="18"/>
  <c r="K55" i="17"/>
  <c r="K35" i="12"/>
  <c r="K3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22" i="9"/>
  <c r="K45" i="18"/>
  <c r="K15" i="15"/>
  <c r="K15" i="16"/>
  <c r="AD68" i="17"/>
  <c r="Q1" i="18"/>
  <c r="K25" i="8"/>
  <c r="K32" i="10"/>
  <c r="K32" i="9"/>
  <c r="K62" i="10"/>
  <c r="K63" i="14"/>
  <c r="K35" i="15"/>
  <c r="M33" i="19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6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4" i="9"/>
  <c r="K45" i="14"/>
  <c r="K14" i="8"/>
  <c r="K15" i="17"/>
  <c r="K15" i="14"/>
  <c r="AF68" i="14"/>
  <c r="AF70" i="14" s="1"/>
  <c r="AF72" i="14" s="1"/>
  <c r="K35" i="10"/>
  <c r="K34" i="16"/>
  <c r="K32" i="18"/>
  <c r="K45" i="10"/>
  <c r="K42" i="16"/>
  <c r="K52" i="10"/>
  <c r="K55" i="14"/>
  <c r="K13" i="11"/>
  <c r="K14" i="10"/>
  <c r="K12" i="15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21" i="9"/>
  <c r="K21" i="16"/>
  <c r="K21" i="15"/>
  <c r="AD58" i="19"/>
  <c r="K21" i="18"/>
  <c r="E14" i="18"/>
  <c r="E54" i="12"/>
  <c r="K11" i="17"/>
  <c r="Q1" i="9"/>
  <c r="E44" i="12"/>
  <c r="K31" i="9"/>
  <c r="K41" i="8"/>
  <c r="K21" i="14"/>
  <c r="K21" i="13"/>
  <c r="K41" i="19"/>
  <c r="K61" i="18"/>
  <c r="K11" i="9"/>
  <c r="K11" i="14"/>
  <c r="K31" i="13"/>
  <c r="K41" i="10"/>
  <c r="K51" i="18"/>
  <c r="K31" i="18"/>
  <c r="AD58" i="9"/>
  <c r="AF68" i="17"/>
  <c r="AF70" i="17" s="1"/>
  <c r="AF72" i="17" s="1"/>
  <c r="K41" i="9"/>
  <c r="K41" i="17"/>
  <c r="K11" i="16"/>
  <c r="E11" i="18"/>
  <c r="E51" i="18"/>
  <c r="E11" i="19"/>
  <c r="E11" i="13"/>
  <c r="E11" i="14"/>
  <c r="E51" i="14"/>
  <c r="E11" i="15"/>
  <c r="E11" i="16"/>
  <c r="E11" i="17"/>
  <c r="E51" i="17"/>
  <c r="E31" i="8"/>
  <c r="E3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41" i="16"/>
  <c r="E21" i="17"/>
  <c r="E21" i="9"/>
  <c r="E21" i="10"/>
  <c r="E51" i="10"/>
  <c r="E61" i="10"/>
  <c r="E51" i="16"/>
  <c r="E41" i="17"/>
  <c r="E21" i="8"/>
  <c r="E41" i="12"/>
  <c r="E41" i="13"/>
  <c r="E51" i="13"/>
  <c r="E41" i="9"/>
  <c r="E51" i="9"/>
  <c r="E21" i="11"/>
  <c r="E51" i="19"/>
  <c r="E31" i="18"/>
  <c r="E31" i="19"/>
  <c r="E41" i="10"/>
  <c r="E31" i="14"/>
  <c r="E41" i="11"/>
  <c r="E51" i="12"/>
  <c r="E41" i="15"/>
  <c r="E21" i="16"/>
  <c r="E31" i="15"/>
  <c r="E71" i="18"/>
  <c r="E51" i="8"/>
  <c r="E11" i="11"/>
  <c r="E31" i="13"/>
  <c r="E11" i="8"/>
  <c r="E41" i="8"/>
  <c r="E11" i="9"/>
  <c r="E51" i="11"/>
  <c r="E31" i="16"/>
  <c r="E31" i="17"/>
  <c r="E11" i="10"/>
  <c r="E41" i="14"/>
  <c r="K45" i="15"/>
  <c r="K14" i="13"/>
  <c r="M53" i="14"/>
  <c r="F53" i="14"/>
  <c r="B53" i="14"/>
  <c r="K45" i="9"/>
  <c r="AG58" i="12"/>
  <c r="AG60" i="12" s="1"/>
  <c r="K25" i="13"/>
  <c r="K42" i="10"/>
  <c r="Q1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34" i="9"/>
  <c r="K34" i="15"/>
  <c r="K34" i="18"/>
  <c r="K44" i="8"/>
  <c r="K44" i="14"/>
  <c r="K54" i="10"/>
  <c r="K14" i="18"/>
  <c r="K65" i="18"/>
  <c r="K64" i="10"/>
  <c r="K51" i="13"/>
  <c r="Q1" i="17"/>
  <c r="K24" i="10"/>
  <c r="K34" i="11"/>
  <c r="K34" i="17"/>
  <c r="K34" i="13"/>
  <c r="K44" i="10"/>
  <c r="K44" i="16"/>
  <c r="K44" i="19"/>
  <c r="K54" i="14"/>
  <c r="K14" i="16"/>
  <c r="P1" i="13"/>
  <c r="H13" i="39" s="1"/>
  <c r="K65" i="17"/>
  <c r="K54" i="19"/>
  <c r="K22" i="16"/>
  <c r="K12" i="16"/>
  <c r="P1" i="16"/>
  <c r="H10" i="39" s="1"/>
  <c r="K63" i="17"/>
  <c r="K42" i="12"/>
  <c r="K24" i="16"/>
  <c r="K14" i="9"/>
  <c r="AE58" i="12"/>
  <c r="AE60" i="12" s="1"/>
  <c r="P1" i="9"/>
  <c r="H7" i="39" s="1"/>
  <c r="Q1" i="11"/>
  <c r="P1" i="19"/>
  <c r="H14" i="39" s="1"/>
  <c r="AG58" i="9"/>
  <c r="AG60" i="9" s="1"/>
  <c r="P1" i="10"/>
  <c r="H6" i="39" s="1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51" i="10"/>
  <c r="K11" i="19"/>
  <c r="M51" i="40"/>
  <c r="M22" i="40"/>
  <c r="M66" i="40"/>
  <c r="M8" i="40"/>
  <c r="M37" i="40"/>
  <c r="F33" i="19" l="1"/>
  <c r="M18" i="40"/>
  <c r="M32" i="40" s="1"/>
  <c r="M47" i="40" s="1"/>
  <c r="M61" i="40" s="1"/>
  <c r="M76" i="40" s="1"/>
  <c r="G16" i="40"/>
  <c r="G14" i="40"/>
  <c r="E14" i="40"/>
  <c r="M14" i="40"/>
  <c r="H14" i="40"/>
  <c r="L16" i="40"/>
  <c r="D14" i="40"/>
  <c r="J14" i="40"/>
  <c r="F14" i="40"/>
  <c r="M16" i="40"/>
  <c r="H16" i="40"/>
  <c r="B14" i="40"/>
  <c r="J16" i="40"/>
  <c r="M10" i="40"/>
  <c r="C14" i="40"/>
  <c r="I16" i="40"/>
  <c r="M9" i="40"/>
  <c r="L14" i="40"/>
  <c r="J10" i="40"/>
  <c r="I14" i="40"/>
  <c r="I45" i="40"/>
  <c r="C43" i="40"/>
  <c r="F43" i="40"/>
  <c r="H45" i="40"/>
  <c r="M39" i="40"/>
  <c r="G45" i="40"/>
  <c r="B43" i="40"/>
  <c r="M38" i="40"/>
  <c r="L43" i="40"/>
  <c r="L45" i="40"/>
  <c r="M45" i="40"/>
  <c r="G43" i="40"/>
  <c r="J39" i="40"/>
  <c r="J45" i="40"/>
  <c r="D43" i="40"/>
  <c r="E43" i="40"/>
  <c r="J43" i="40"/>
  <c r="I43" i="40"/>
  <c r="H43" i="40"/>
  <c r="M43" i="40"/>
  <c r="H28" i="40"/>
  <c r="M28" i="40"/>
  <c r="G28" i="40"/>
  <c r="J28" i="40"/>
  <c r="M30" i="40"/>
  <c r="D28" i="40"/>
  <c r="F28" i="40"/>
  <c r="L28" i="40"/>
  <c r="J24" i="40"/>
  <c r="J30" i="40"/>
  <c r="H30" i="40"/>
  <c r="B28" i="40"/>
  <c r="M23" i="40"/>
  <c r="L30" i="40"/>
  <c r="E28" i="40"/>
  <c r="C28" i="40"/>
  <c r="G30" i="40"/>
  <c r="I28" i="40"/>
  <c r="M24" i="40"/>
  <c r="I30" i="40"/>
  <c r="J59" i="40"/>
  <c r="B57" i="40"/>
  <c r="M52" i="40"/>
  <c r="I59" i="40"/>
  <c r="G57" i="40"/>
  <c r="J53" i="40"/>
  <c r="C57" i="40"/>
  <c r="G59" i="40"/>
  <c r="I57" i="40"/>
  <c r="D57" i="40"/>
  <c r="E57" i="40"/>
  <c r="H59" i="40"/>
  <c r="M57" i="40"/>
  <c r="H57" i="40"/>
  <c r="F57" i="40"/>
  <c r="L57" i="40"/>
  <c r="M53" i="40"/>
  <c r="L59" i="40"/>
  <c r="J57" i="40"/>
  <c r="M59" i="40"/>
  <c r="M67" i="40"/>
  <c r="M74" i="40"/>
  <c r="M72" i="40"/>
  <c r="G72" i="40"/>
  <c r="B72" i="40"/>
  <c r="L74" i="40"/>
  <c r="D72" i="40"/>
  <c r="F72" i="40"/>
  <c r="J74" i="40"/>
  <c r="L72" i="40"/>
  <c r="E72" i="40"/>
  <c r="M68" i="40"/>
  <c r="I74" i="40"/>
  <c r="C72" i="40"/>
  <c r="G74" i="40"/>
  <c r="I72" i="40"/>
  <c r="H72" i="40"/>
  <c r="H74" i="40"/>
  <c r="J72" i="40"/>
  <c r="J68" i="40"/>
  <c r="F23" i="16"/>
  <c r="F64" i="14"/>
  <c r="B2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35" i="16"/>
  <c r="M55" i="1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M14" i="8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25" i="9"/>
  <c r="M33" i="8"/>
  <c r="B2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14" i="16"/>
  <c r="F23" i="19"/>
  <c r="F53" i="17"/>
  <c r="M13" i="17"/>
  <c r="B33" i="15"/>
  <c r="F55" i="10"/>
  <c r="M25" i="16"/>
  <c r="F23" i="9"/>
  <c r="B55" i="10"/>
  <c r="B15" i="13"/>
  <c r="M55" i="10"/>
  <c r="M23" i="9"/>
  <c r="B13" i="17"/>
  <c r="M23" i="19"/>
  <c r="B24" i="15"/>
  <c r="B23" i="19"/>
  <c r="M55" i="13"/>
  <c r="B15" i="11"/>
  <c r="M44" i="8"/>
  <c r="F55" i="13"/>
  <c r="M33" i="15"/>
  <c r="F53" i="10"/>
  <c r="B33" i="8"/>
  <c r="B55" i="13"/>
  <c r="R64" i="13" s="1"/>
  <c r="M43" i="19"/>
  <c r="B13" i="10"/>
  <c r="F13" i="10"/>
  <c r="F23" i="17"/>
  <c r="M34" i="19"/>
  <c r="M53" i="10"/>
  <c r="B53" i="10"/>
  <c r="F43" i="19"/>
  <c r="F12" i="11"/>
  <c r="F2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2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24" i="16"/>
  <c r="B15" i="19"/>
  <c r="M24" i="8"/>
  <c r="M44" i="9"/>
  <c r="B44" i="16"/>
  <c r="B45" i="17"/>
  <c r="F34" i="13"/>
  <c r="B53" i="18"/>
  <c r="B35" i="15"/>
  <c r="F24" i="15"/>
  <c r="F13" i="11"/>
  <c r="M14" i="13"/>
  <c r="F53" i="16"/>
  <c r="M24" i="16"/>
  <c r="F42" i="9"/>
  <c r="F34" i="19"/>
  <c r="B33" i="14"/>
  <c r="F35" i="15"/>
  <c r="B14" i="13"/>
  <c r="B43" i="18"/>
  <c r="M53" i="16"/>
  <c r="F15" i="19"/>
  <c r="B34" i="13"/>
  <c r="M24" i="15"/>
  <c r="F54" i="16"/>
  <c r="B42" i="9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B54" i="10"/>
  <c r="F1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25" i="16"/>
  <c r="B25" i="19"/>
  <c r="M25" i="9"/>
  <c r="F25" i="9"/>
  <c r="M15" i="9"/>
  <c r="B15" i="9"/>
  <c r="F1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M44" i="16"/>
  <c r="F44" i="16"/>
  <c r="F14" i="11"/>
  <c r="M34" i="13"/>
  <c r="B34" i="9"/>
  <c r="B54" i="15"/>
  <c r="M63" i="15" s="1"/>
  <c r="M54" i="15"/>
  <c r="B63" i="17"/>
  <c r="T72" i="17" s="1"/>
  <c r="M13" i="16"/>
  <c r="M43" i="13"/>
  <c r="B32" i="8"/>
  <c r="M23" i="12"/>
  <c r="M43" i="9"/>
  <c r="M15" i="11"/>
  <c r="M45" i="19"/>
  <c r="M32" i="10"/>
  <c r="M32" i="15"/>
  <c r="M42" i="9"/>
  <c r="M32" i="11"/>
  <c r="M12" i="14"/>
  <c r="M52" i="18"/>
  <c r="M32" i="14"/>
  <c r="M12" i="9"/>
  <c r="M12" i="8"/>
  <c r="M22" i="14"/>
  <c r="M42" i="10"/>
  <c r="M12" i="15"/>
  <c r="M22" i="15"/>
  <c r="Y42" i="12"/>
  <c r="Y31" i="12"/>
  <c r="M42" i="15"/>
  <c r="M12" i="16"/>
  <c r="M42" i="11"/>
  <c r="M32" i="17"/>
  <c r="B52" i="13"/>
  <c r="P61" i="13" s="1"/>
  <c r="M52" i="10"/>
  <c r="M32" i="8"/>
  <c r="B3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14" i="16"/>
  <c r="M23" i="10"/>
  <c r="M22" i="11"/>
  <c r="B25" i="15"/>
  <c r="B15" i="15"/>
  <c r="F15" i="15"/>
  <c r="F25" i="8"/>
  <c r="B54" i="13"/>
  <c r="F63" i="13" s="1"/>
  <c r="B45" i="13"/>
  <c r="M15" i="15"/>
  <c r="M35" i="8"/>
  <c r="B23" i="11"/>
  <c r="B23" i="10"/>
  <c r="M72" i="18"/>
  <c r="B72" i="18"/>
  <c r="Q81" i="18" s="1"/>
  <c r="M52" i="8"/>
  <c r="B75" i="18"/>
  <c r="N84" i="18" s="1"/>
  <c r="F35" i="16"/>
  <c r="F43" i="9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35" i="16"/>
  <c r="F65" i="14"/>
  <c r="F35" i="10"/>
  <c r="M54" i="10"/>
  <c r="M54" i="13"/>
  <c r="F25" i="17"/>
  <c r="B24" i="13"/>
  <c r="B73" i="18"/>
  <c r="M82" i="18" s="1"/>
  <c r="B55" i="17"/>
  <c r="F15" i="14"/>
  <c r="B52" i="10"/>
  <c r="M12" i="18"/>
  <c r="M2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45" i="9"/>
  <c r="M55" i="14"/>
  <c r="B65" i="17"/>
  <c r="M74" i="17" s="1"/>
  <c r="M65" i="17"/>
  <c r="F25" i="13"/>
  <c r="B25" i="13"/>
  <c r="M25" i="13"/>
  <c r="B55" i="19"/>
  <c r="F64" i="19" s="1"/>
  <c r="F64" i="18"/>
  <c r="F45" i="9"/>
  <c r="F25" i="14"/>
  <c r="B45" i="19"/>
  <c r="M43" i="8"/>
  <c r="M64" i="18"/>
  <c r="M25" i="10"/>
  <c r="B25" i="14"/>
  <c r="B64" i="18"/>
  <c r="B45" i="16"/>
  <c r="B65" i="18"/>
  <c r="F44" i="19"/>
  <c r="M73" i="10"/>
  <c r="M64" i="14"/>
  <c r="B44" i="9"/>
  <c r="F65" i="10"/>
  <c r="B65" i="10"/>
  <c r="P74" i="10" s="1"/>
  <c r="F44" i="9"/>
  <c r="F24" i="17"/>
  <c r="F45" i="16"/>
  <c r="M44" i="19"/>
  <c r="M24" i="17"/>
  <c r="M45" i="16"/>
  <c r="B44" i="19"/>
  <c r="B13" i="18"/>
  <c r="B35" i="17"/>
  <c r="M43" i="16"/>
  <c r="B45" i="10"/>
  <c r="F45" i="10"/>
  <c r="M45" i="10"/>
  <c r="B15" i="16"/>
  <c r="F15" i="16"/>
  <c r="M1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B45" i="9"/>
  <c r="F34" i="14"/>
  <c r="F64" i="10"/>
  <c r="F23" i="11"/>
  <c r="B13" i="16"/>
  <c r="F13" i="16"/>
  <c r="M35" i="14"/>
  <c r="F35" i="14"/>
  <c r="M64" i="10"/>
  <c r="B34" i="16"/>
  <c r="M34" i="16"/>
  <c r="M12" i="13"/>
  <c r="B45" i="11"/>
  <c r="M45" i="8"/>
  <c r="F54" i="9"/>
  <c r="F63" i="17"/>
  <c r="F45" i="8"/>
  <c r="M34" i="14"/>
  <c r="B44" i="8"/>
  <c r="F3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34" i="9"/>
  <c r="F34" i="9"/>
  <c r="B35" i="13"/>
  <c r="B15" i="17"/>
  <c r="F15" i="11"/>
  <c r="B15" i="10"/>
  <c r="F64" i="17"/>
  <c r="B35" i="9"/>
  <c r="F35" i="9"/>
  <c r="M3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N73" i="10"/>
  <c r="M22" i="17"/>
  <c r="F33" i="10"/>
  <c r="M33" i="16"/>
  <c r="B63" i="14"/>
  <c r="O72" i="14" s="1"/>
  <c r="B42" i="19"/>
  <c r="F24" i="9"/>
  <c r="F12" i="12"/>
  <c r="F22" i="17"/>
  <c r="M42" i="12"/>
  <c r="B24" i="14"/>
  <c r="M24" i="11"/>
  <c r="B24" i="11"/>
  <c r="B34" i="8"/>
  <c r="B14" i="9"/>
  <c r="B43" i="14"/>
  <c r="B12" i="17"/>
  <c r="F12" i="17"/>
  <c r="B12" i="10"/>
  <c r="F12" i="10"/>
  <c r="B32" i="9"/>
  <c r="F32" i="9"/>
  <c r="B42" i="16"/>
  <c r="F42" i="16"/>
  <c r="B42" i="18"/>
  <c r="F42" i="18"/>
  <c r="B42" i="15"/>
  <c r="F42" i="15"/>
  <c r="M54" i="14"/>
  <c r="M32" i="18"/>
  <c r="B44" i="18"/>
  <c r="F54" i="10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22" i="16"/>
  <c r="F22" i="16"/>
  <c r="B22" i="16"/>
  <c r="F12" i="15"/>
  <c r="B12" i="15"/>
  <c r="M32" i="12"/>
  <c r="B32" i="12"/>
  <c r="F32" i="12"/>
  <c r="M22" i="12"/>
  <c r="F22" i="12"/>
  <c r="B22" i="12"/>
  <c r="F22" i="14"/>
  <c r="M54" i="19"/>
  <c r="B13" i="13"/>
  <c r="M24" i="9"/>
  <c r="B23" i="8"/>
  <c r="F43" i="8"/>
  <c r="M43" i="17"/>
  <c r="F43" i="17"/>
  <c r="B42" i="13"/>
  <c r="F42" i="13"/>
  <c r="F34" i="18"/>
  <c r="M52" i="12"/>
  <c r="M32" i="19"/>
  <c r="M13" i="9"/>
  <c r="B13" i="9"/>
  <c r="F13" i="9"/>
  <c r="B12" i="19"/>
  <c r="F12" i="19"/>
  <c r="F32" i="16"/>
  <c r="F12" i="9"/>
  <c r="B12" i="9"/>
  <c r="B53" i="15"/>
  <c r="F62" i="15" s="1"/>
  <c r="M42" i="16"/>
  <c r="B43" i="17"/>
  <c r="F24" i="11"/>
  <c r="M44" i="18"/>
  <c r="M53" i="11"/>
  <c r="M53" i="9"/>
  <c r="F14" i="15"/>
  <c r="B53" i="11"/>
  <c r="M14" i="9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12" i="16"/>
  <c r="F1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13" i="15"/>
  <c r="M42" i="13"/>
  <c r="B42" i="12"/>
  <c r="B24" i="12"/>
  <c r="F24" i="12"/>
  <c r="B33" i="9"/>
  <c r="F33" i="9"/>
  <c r="M33" i="9"/>
  <c r="M52" i="17"/>
  <c r="F52" i="17"/>
  <c r="B52" i="17"/>
  <c r="M32" i="9"/>
  <c r="M12" i="19"/>
  <c r="B24" i="9"/>
  <c r="F23" i="8"/>
  <c r="M32" i="16"/>
  <c r="F22" i="10"/>
  <c r="F54" i="19"/>
  <c r="F53" i="9"/>
  <c r="F42" i="19"/>
  <c r="M42" i="19"/>
  <c r="B43" i="8"/>
  <c r="B23" i="17"/>
  <c r="M14" i="15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B43" i="9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3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B43" i="16"/>
  <c r="F12" i="18"/>
  <c r="F22" i="9"/>
  <c r="M13" i="12"/>
  <c r="F43" i="16"/>
  <c r="F53" i="13"/>
  <c r="F24" i="14"/>
  <c r="B22" i="10"/>
  <c r="F53" i="11"/>
  <c r="F3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22" i="9"/>
  <c r="F52" i="10"/>
  <c r="F32" i="11"/>
  <c r="B32" i="11"/>
  <c r="B34" i="12"/>
  <c r="F34" i="12"/>
  <c r="F24" i="8"/>
  <c r="B1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73" i="10"/>
  <c r="Q73" i="10"/>
  <c r="R33" i="19"/>
  <c r="T73" i="10"/>
  <c r="O64" i="16"/>
  <c r="O73" i="10"/>
  <c r="F44" i="12"/>
  <c r="B44" i="12"/>
  <c r="M54" i="12"/>
  <c r="B54" i="12"/>
  <c r="F54" i="12"/>
  <c r="R14" i="8"/>
  <c r="R55" i="11"/>
  <c r="P73" i="10"/>
  <c r="B14" i="18"/>
  <c r="F14" i="18"/>
  <c r="M14" i="18"/>
  <c r="R55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21" i="9"/>
  <c r="B21" i="9"/>
  <c r="F21" i="9"/>
  <c r="M61" i="18"/>
  <c r="B61" i="18"/>
  <c r="F61" i="18"/>
  <c r="M31" i="12"/>
  <c r="B31" i="12"/>
  <c r="F31" i="12"/>
  <c r="M11" i="15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M11" i="9"/>
  <c r="B11" i="9"/>
  <c r="F1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M41" i="9"/>
  <c r="F41" i="9"/>
  <c r="B41" i="9"/>
  <c r="AG72" i="17"/>
  <c r="M41" i="15"/>
  <c r="F41" i="15"/>
  <c r="B41" i="15"/>
  <c r="M31" i="9"/>
  <c r="B31" i="9"/>
  <c r="F3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2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31" i="16"/>
  <c r="B31" i="16"/>
  <c r="F3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F75" i="10"/>
  <c r="AF65" i="9" s="1"/>
  <c r="AF65" i="8" s="1"/>
  <c r="AF75" i="17" s="1"/>
  <c r="AF65" i="16" s="1"/>
  <c r="AF65" i="15" s="1"/>
  <c r="AF75" i="14" s="1"/>
  <c r="AF65" i="13" s="1"/>
  <c r="AF65" i="19" s="1"/>
  <c r="AF85" i="18" s="1"/>
  <c r="AG62" i="15"/>
  <c r="AG62" i="11"/>
  <c r="M35" i="12"/>
  <c r="F35" i="12"/>
  <c r="B35" i="12"/>
  <c r="M41" i="8"/>
  <c r="B41" i="8"/>
  <c r="F41" i="8"/>
  <c r="M21" i="8"/>
  <c r="B21" i="8"/>
  <c r="F21" i="8"/>
  <c r="M51" i="10"/>
  <c r="B51" i="10"/>
  <c r="F51" i="10"/>
  <c r="M21" i="13"/>
  <c r="B21" i="13"/>
  <c r="F21" i="13"/>
  <c r="M11" i="12"/>
  <c r="B11" i="12"/>
  <c r="F11" i="12"/>
  <c r="M11" i="17"/>
  <c r="B11" i="17"/>
  <c r="F11" i="17"/>
  <c r="M11" i="18"/>
  <c r="B11" i="18"/>
  <c r="F11" i="18"/>
  <c r="M71" i="18"/>
  <c r="B71" i="18"/>
  <c r="F71" i="18"/>
  <c r="M21" i="16"/>
  <c r="B21" i="16"/>
  <c r="F21" i="16"/>
  <c r="M41" i="16"/>
  <c r="B41" i="16"/>
  <c r="F4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G8" i="39" s="1"/>
  <c r="AE62" i="16"/>
  <c r="AE62" i="19"/>
  <c r="AE72" i="14"/>
  <c r="G12" i="39" s="1"/>
  <c r="M15" i="12"/>
  <c r="F15" i="12"/>
  <c r="B15" i="12"/>
  <c r="AG62" i="19"/>
  <c r="M11" i="8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M11" i="16"/>
  <c r="F11" i="16"/>
  <c r="B11" i="16"/>
  <c r="P64" i="16" l="1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B7" i="40"/>
  <c r="B8" i="40"/>
  <c r="B9" i="40"/>
  <c r="E9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9"/>
  <c r="R43" i="11"/>
  <c r="R33" i="8"/>
  <c r="R54" i="8"/>
  <c r="R25" i="8"/>
  <c r="R14" i="15"/>
  <c r="R53" i="11"/>
  <c r="R54" i="11"/>
  <c r="R35" i="17"/>
  <c r="R2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2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43" i="16"/>
  <c r="R24" i="8"/>
  <c r="N63" i="16"/>
  <c r="N63" i="15"/>
  <c r="R55" i="10"/>
  <c r="R35" i="13"/>
  <c r="R63" i="15"/>
  <c r="R53" i="19"/>
  <c r="R2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R53" i="10"/>
  <c r="N63" i="8"/>
  <c r="R43" i="19"/>
  <c r="R61" i="16"/>
  <c r="M74" i="14"/>
  <c r="P63" i="8"/>
  <c r="R45" i="16"/>
  <c r="R15" i="13"/>
  <c r="R73" i="18"/>
  <c r="R44" i="9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R44" i="16"/>
  <c r="M63" i="19"/>
  <c r="R34" i="13"/>
  <c r="R15" i="10"/>
  <c r="F62" i="9"/>
  <c r="T63" i="15"/>
  <c r="R62" i="10"/>
  <c r="R14" i="13"/>
  <c r="O72" i="17"/>
  <c r="P63" i="15"/>
  <c r="R33" i="13"/>
  <c r="R1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35" i="16"/>
  <c r="O84" i="18"/>
  <c r="T61" i="16"/>
  <c r="V52" i="12"/>
  <c r="R3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13" i="16"/>
  <c r="R25" i="10"/>
  <c r="N62" i="9"/>
  <c r="M72" i="17"/>
  <c r="R52" i="9"/>
  <c r="R72" i="18"/>
  <c r="T84" i="18"/>
  <c r="R52" i="19"/>
  <c r="R55" i="9"/>
  <c r="R42" i="9"/>
  <c r="AC13" i="12"/>
  <c r="R45" i="9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12" i="9"/>
  <c r="R45" i="15"/>
  <c r="R22" i="14"/>
  <c r="R25" i="9"/>
  <c r="R32" i="15"/>
  <c r="R32" i="14"/>
  <c r="R32" i="11"/>
  <c r="R42" i="10"/>
  <c r="R12" i="8"/>
  <c r="Y41" i="12"/>
  <c r="Y12" i="11"/>
  <c r="R42" i="18"/>
  <c r="R12" i="11"/>
  <c r="R42" i="11"/>
  <c r="R12" i="16"/>
  <c r="R52" i="10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14" i="16"/>
  <c r="R82" i="18"/>
  <c r="M64" i="19"/>
  <c r="Q83" i="18"/>
  <c r="Q63" i="8"/>
  <c r="M73" i="17"/>
  <c r="R54" i="10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2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32" i="16"/>
  <c r="R1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2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3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32" i="9"/>
  <c r="Q72" i="14"/>
  <c r="R22" i="17"/>
  <c r="R34" i="16"/>
  <c r="R32" i="19"/>
  <c r="O62" i="13"/>
  <c r="R44" i="11"/>
  <c r="R25" i="11"/>
  <c r="R23" i="11"/>
  <c r="R45" i="10"/>
  <c r="R72" i="14"/>
  <c r="R45" i="11"/>
  <c r="T72" i="14"/>
  <c r="R44" i="15"/>
  <c r="R34" i="9"/>
  <c r="R54" i="14"/>
  <c r="P72" i="14"/>
  <c r="N72" i="14"/>
  <c r="AC14" i="12"/>
  <c r="R63" i="17"/>
  <c r="R24" i="12"/>
  <c r="R1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V34" i="9" s="1"/>
  <c r="V44" i="9" s="1"/>
  <c r="V14" i="8" s="1"/>
  <c r="V24" i="8" s="1"/>
  <c r="V34" i="8" s="1"/>
  <c r="V44" i="8" s="1"/>
  <c r="V14" i="17" s="1"/>
  <c r="V24" i="17" s="1"/>
  <c r="V34" i="17" s="1"/>
  <c r="V44" i="17" s="1"/>
  <c r="V54" i="17" s="1"/>
  <c r="V14" i="16" s="1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2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V33" i="9" s="1"/>
  <c r="V43" i="9" s="1"/>
  <c r="V13" i="8" s="1"/>
  <c r="V23" i="8" s="1"/>
  <c r="V33" i="8" s="1"/>
  <c r="V43" i="8" s="1"/>
  <c r="V13" i="17" s="1"/>
  <c r="V23" i="17" s="1"/>
  <c r="V33" i="17" s="1"/>
  <c r="V43" i="17" s="1"/>
  <c r="V53" i="17" s="1"/>
  <c r="V13" i="16" s="1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R62" i="18"/>
  <c r="R33" i="9"/>
  <c r="O71" i="17"/>
  <c r="N71" i="17"/>
  <c r="F71" i="17"/>
  <c r="P71" i="17"/>
  <c r="Q71" i="17"/>
  <c r="M71" i="17"/>
  <c r="T71" i="17"/>
  <c r="R71" i="17"/>
  <c r="R42" i="16"/>
  <c r="R1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41" i="9"/>
  <c r="M46" i="9"/>
  <c r="R51" i="14"/>
  <c r="M56" i="14"/>
  <c r="R51" i="8"/>
  <c r="M56" i="8"/>
  <c r="R11" i="15"/>
  <c r="M16" i="15"/>
  <c r="R11" i="11"/>
  <c r="M16" i="11"/>
  <c r="R41" i="17"/>
  <c r="M46" i="17"/>
  <c r="R21" i="16"/>
  <c r="M2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21" i="9"/>
  <c r="M2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11" i="16"/>
  <c r="M1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31" i="9"/>
  <c r="R31" i="9"/>
  <c r="M3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31" i="16"/>
  <c r="M3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11" i="9"/>
  <c r="M1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V35" i="9" s="1"/>
  <c r="V45" i="9" s="1"/>
  <c r="V15" i="8" s="1"/>
  <c r="V25" i="8" s="1"/>
  <c r="V35" i="8" s="1"/>
  <c r="V45" i="8" s="1"/>
  <c r="V15" i="17" s="1"/>
  <c r="V25" i="17" s="1"/>
  <c r="V35" i="17" s="1"/>
  <c r="V45" i="17" s="1"/>
  <c r="V55" i="17" s="1"/>
  <c r="V15" i="16" s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R41" i="16"/>
  <c r="M46" i="16"/>
  <c r="R51" i="10"/>
  <c r="M56" i="10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G16" i="39" l="1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AC53" i="10" s="1"/>
  <c r="AC13" i="9" s="1"/>
  <c r="AC23" i="9" s="1"/>
  <c r="AC33" i="9" s="1"/>
  <c r="AC43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13" i="16" s="1"/>
  <c r="AC23" i="16" s="1"/>
  <c r="AC33" i="16" s="1"/>
  <c r="AC4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A34" i="9" s="1"/>
  <c r="AA44" i="9" s="1"/>
  <c r="AA14" i="8" s="1"/>
  <c r="AA24" i="8" s="1"/>
  <c r="AA34" i="8" s="1"/>
  <c r="AA44" i="8" s="1"/>
  <c r="AA14" i="17" s="1"/>
  <c r="AA24" i="17" s="1"/>
  <c r="AA34" i="17" s="1"/>
  <c r="AA44" i="17" s="1"/>
  <c r="AA54" i="17" s="1"/>
  <c r="AA14" i="16" s="1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AC54" i="10" s="1"/>
  <c r="AC14" i="9" s="1"/>
  <c r="AC24" i="9" s="1"/>
  <c r="AC34" i="9" s="1"/>
  <c r="AC44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14" i="16" s="1"/>
  <c r="AC24" i="16" s="1"/>
  <c r="AC34" i="16" s="1"/>
  <c r="AC44" i="16" s="1"/>
  <c r="AC14" i="15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W53" i="10" s="1"/>
  <c r="W13" i="9" s="1"/>
  <c r="W23" i="9" s="1"/>
  <c r="W33" i="9" s="1"/>
  <c r="W43" i="9" s="1"/>
  <c r="W13" i="8" s="1"/>
  <c r="W23" i="8" s="1"/>
  <c r="W33" i="8" s="1"/>
  <c r="W43" i="8" s="1"/>
  <c r="W13" i="17" s="1"/>
  <c r="W23" i="17" s="1"/>
  <c r="W33" i="17" s="1"/>
  <c r="W43" i="17" s="1"/>
  <c r="W53" i="17" s="1"/>
  <c r="W13" i="16" s="1"/>
  <c r="W23" i="16" s="1"/>
  <c r="W33" i="16" s="1"/>
  <c r="W4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X53" i="10" s="1"/>
  <c r="X13" i="9" s="1"/>
  <c r="X23" i="9" s="1"/>
  <c r="X33" i="9" s="1"/>
  <c r="X43" i="9" s="1"/>
  <c r="X13" i="8" s="1"/>
  <c r="X23" i="8" s="1"/>
  <c r="X33" i="8" s="1"/>
  <c r="X43" i="8" s="1"/>
  <c r="X13" i="17" s="1"/>
  <c r="X23" i="17" s="1"/>
  <c r="X33" i="17" s="1"/>
  <c r="X43" i="17" s="1"/>
  <c r="X53" i="17" s="1"/>
  <c r="X13" i="16" s="1"/>
  <c r="X23" i="16" s="1"/>
  <c r="X33" i="16" s="1"/>
  <c r="X4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AA33" i="9" s="1"/>
  <c r="AA43" i="9" s="1"/>
  <c r="AA13" i="8" s="1"/>
  <c r="AA23" i="8" s="1"/>
  <c r="AA33" i="8" s="1"/>
  <c r="AA43" i="8" s="1"/>
  <c r="AA13" i="17" s="1"/>
  <c r="AA23" i="17" s="1"/>
  <c r="AA33" i="17" s="1"/>
  <c r="AA43" i="17" s="1"/>
  <c r="AA53" i="17" s="1"/>
  <c r="AA13" i="16" s="1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W54" i="10" s="1"/>
  <c r="W14" i="9" s="1"/>
  <c r="W24" i="9" s="1"/>
  <c r="W34" i="9" s="1"/>
  <c r="W44" i="9" s="1"/>
  <c r="W14" i="8" s="1"/>
  <c r="W24" i="8" s="1"/>
  <c r="W34" i="8" s="1"/>
  <c r="W44" i="8" s="1"/>
  <c r="W14" i="17" s="1"/>
  <c r="W24" i="17" s="1"/>
  <c r="W34" i="17" s="1"/>
  <c r="W44" i="17" s="1"/>
  <c r="W54" i="17" s="1"/>
  <c r="W14" i="16" s="1"/>
  <c r="W24" i="16" s="1"/>
  <c r="W34" i="16" s="1"/>
  <c r="W44" i="16" s="1"/>
  <c r="W14" i="15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4" i="10" s="1"/>
  <c r="X14" i="9" s="1"/>
  <c r="X24" i="9" s="1"/>
  <c r="X34" i="9" s="1"/>
  <c r="X44" i="9" s="1"/>
  <c r="X14" i="8" s="1"/>
  <c r="X24" i="8" s="1"/>
  <c r="X34" i="8" s="1"/>
  <c r="X44" i="8" s="1"/>
  <c r="X14" i="17" s="1"/>
  <c r="X24" i="17" s="1"/>
  <c r="X34" i="17" s="1"/>
  <c r="X44" i="17" s="1"/>
  <c r="X54" i="17" s="1"/>
  <c r="X14" i="16" s="1"/>
  <c r="X24" i="16" s="1"/>
  <c r="X34" i="16" s="1"/>
  <c r="X44" i="16" s="1"/>
  <c r="X14" i="15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AA35" i="9" s="1"/>
  <c r="AA45" i="9" s="1"/>
  <c r="AA15" i="8" s="1"/>
  <c r="AA25" i="8" s="1"/>
  <c r="AA35" i="8" s="1"/>
  <c r="AA45" i="8" s="1"/>
  <c r="AA15" i="17" s="1"/>
  <c r="AA25" i="17" s="1"/>
  <c r="AA35" i="17" s="1"/>
  <c r="AA45" i="17" s="1"/>
  <c r="AA55" i="17" s="1"/>
  <c r="AA15" i="16" s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N65" i="12"/>
  <c r="N2" i="12" s="1"/>
  <c r="M1" i="13"/>
  <c r="M1" i="14"/>
  <c r="R36" i="14"/>
  <c r="T56" i="16"/>
  <c r="N46" i="15"/>
  <c r="R36" i="11"/>
  <c r="O46" i="19"/>
  <c r="M1" i="8"/>
  <c r="T16" i="9"/>
  <c r="N66" i="18"/>
  <c r="R36" i="16"/>
  <c r="R36" i="17"/>
  <c r="R56" i="16"/>
  <c r="O36" i="15"/>
  <c r="O56" i="10"/>
  <c r="T46" i="16"/>
  <c r="R26" i="19"/>
  <c r="M1" i="10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W55" i="10" s="1"/>
  <c r="W15" i="9" s="1"/>
  <c r="W25" i="9" s="1"/>
  <c r="W35" i="9" s="1"/>
  <c r="W45" i="9" s="1"/>
  <c r="W15" i="8" s="1"/>
  <c r="W25" i="8" s="1"/>
  <c r="W35" i="8" s="1"/>
  <c r="W45" i="8" s="1"/>
  <c r="W15" i="17" s="1"/>
  <c r="W25" i="17" s="1"/>
  <c r="W35" i="17" s="1"/>
  <c r="W45" i="17" s="1"/>
  <c r="W55" i="17" s="1"/>
  <c r="W15" i="16" s="1"/>
  <c r="W25" i="16" s="1"/>
  <c r="W35" i="16" s="1"/>
  <c r="W4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T36" i="10"/>
  <c r="N36" i="12"/>
  <c r="T26" i="9"/>
  <c r="O26" i="17"/>
  <c r="R26" i="15"/>
  <c r="T46" i="18"/>
  <c r="T56" i="18"/>
  <c r="N26" i="16"/>
  <c r="O46" i="17"/>
  <c r="T16" i="11"/>
  <c r="O56" i="8"/>
  <c r="N56" i="14"/>
  <c r="R26" i="8"/>
  <c r="T56" i="10"/>
  <c r="T16" i="8"/>
  <c r="N26" i="19"/>
  <c r="R1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26" i="9"/>
  <c r="N46" i="19"/>
  <c r="N36" i="8"/>
  <c r="O56" i="18"/>
  <c r="T16" i="13"/>
  <c r="R2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26" i="9"/>
  <c r="N26" i="15"/>
  <c r="R36" i="8"/>
  <c r="R46" i="9"/>
  <c r="R16" i="19"/>
  <c r="O26" i="8"/>
  <c r="R16" i="8"/>
  <c r="N16" i="10"/>
  <c r="O46" i="11"/>
  <c r="R46" i="13"/>
  <c r="R16" i="17"/>
  <c r="R36" i="9"/>
  <c r="R46" i="15"/>
  <c r="R36" i="13"/>
  <c r="O26" i="16"/>
  <c r="T46" i="17"/>
  <c r="T26" i="10"/>
  <c r="R26" i="18"/>
  <c r="R16" i="10"/>
  <c r="N3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R46" i="16"/>
  <c r="N56" i="15"/>
  <c r="R66" i="14"/>
  <c r="N16" i="9"/>
  <c r="R46" i="14"/>
  <c r="O46" i="12"/>
  <c r="N56" i="13"/>
  <c r="N46" i="8"/>
  <c r="T26" i="16"/>
  <c r="R26" i="10"/>
  <c r="O66" i="17"/>
  <c r="T16" i="18"/>
  <c r="T26" i="15"/>
  <c r="T36" i="11"/>
  <c r="T36" i="8"/>
  <c r="T16" i="15"/>
  <c r="T36" i="15"/>
  <c r="N46" i="16"/>
  <c r="O16" i="9"/>
  <c r="T66" i="17"/>
  <c r="O66" i="14"/>
  <c r="O46" i="13"/>
  <c r="O16" i="17"/>
  <c r="R26" i="11"/>
  <c r="R65" i="12"/>
  <c r="R2" i="12" s="1"/>
  <c r="R1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N56" i="10"/>
  <c r="T16" i="10"/>
  <c r="M1" i="9"/>
  <c r="N56" i="11"/>
  <c r="O46" i="10"/>
  <c r="O66" i="18"/>
  <c r="T36" i="16"/>
  <c r="T56" i="19"/>
  <c r="O46" i="14"/>
  <c r="T36" i="14"/>
  <c r="N66" i="17"/>
  <c r="O56" i="13"/>
  <c r="T46" i="13"/>
  <c r="O26" i="14"/>
  <c r="N16" i="17"/>
  <c r="O36" i="9"/>
  <c r="M1" i="18"/>
  <c r="N56" i="17"/>
  <c r="T36" i="17"/>
  <c r="T36" i="19"/>
  <c r="O36" i="10"/>
  <c r="M65" i="12"/>
  <c r="M2" i="12" s="1"/>
  <c r="M1" i="16"/>
  <c r="N16" i="16"/>
  <c r="N56" i="16"/>
  <c r="O36" i="12"/>
  <c r="N26" i="17"/>
  <c r="T36" i="13"/>
  <c r="R46" i="19"/>
  <c r="N56" i="18"/>
  <c r="N16" i="13"/>
  <c r="R16" i="11"/>
  <c r="R56" i="8"/>
  <c r="O46" i="9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1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N46" i="9"/>
  <c r="T26" i="8"/>
  <c r="N26" i="10"/>
  <c r="R56" i="10"/>
  <c r="T56" i="11"/>
  <c r="T46" i="10"/>
  <c r="T66" i="18"/>
  <c r="O36" i="14"/>
  <c r="N46" i="13"/>
  <c r="N3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AC55" i="10" s="1"/>
  <c r="AC15" i="9" s="1"/>
  <c r="AC25" i="9" s="1"/>
  <c r="AC35" i="9" s="1"/>
  <c r="AC45" i="9" s="1"/>
  <c r="AC15" i="8" s="1"/>
  <c r="AC25" i="8" s="1"/>
  <c r="AC35" i="8" s="1"/>
  <c r="AC45" i="8" s="1"/>
  <c r="AC15" i="17" s="1"/>
  <c r="AC25" i="17" s="1"/>
  <c r="AC35" i="17" s="1"/>
  <c r="AC45" i="17" s="1"/>
  <c r="AC55" i="17" s="1"/>
  <c r="AC15" i="16" s="1"/>
  <c r="AC25" i="16" s="1"/>
  <c r="AC35" i="16" s="1"/>
  <c r="AC45" i="16" s="1"/>
  <c r="AC15" i="15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T16" i="16"/>
  <c r="R36" i="12"/>
  <c r="O46" i="15"/>
  <c r="T26" i="17"/>
  <c r="N36" i="13"/>
  <c r="O36" i="11"/>
  <c r="M1" i="15"/>
  <c r="T46" i="9"/>
  <c r="O26" i="10"/>
  <c r="R16" i="14"/>
  <c r="N36" i="15"/>
  <c r="O46" i="16"/>
  <c r="O16" i="8"/>
  <c r="O56" i="11"/>
  <c r="O3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X55" i="10" s="1"/>
  <c r="X15" i="9" s="1"/>
  <c r="X25" i="9" s="1"/>
  <c r="X35" i="9" s="1"/>
  <c r="X45" i="9" s="1"/>
  <c r="X15" i="8" s="1"/>
  <c r="X25" i="8" s="1"/>
  <c r="X35" i="8" s="1"/>
  <c r="X45" i="8" s="1"/>
  <c r="X15" i="17" s="1"/>
  <c r="X25" i="17" s="1"/>
  <c r="X35" i="17" s="1"/>
  <c r="X45" i="17" s="1"/>
  <c r="X55" i="17" s="1"/>
  <c r="X15" i="16" s="1"/>
  <c r="X25" i="16" s="1"/>
  <c r="X35" i="16" s="1"/>
  <c r="X4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26" i="9"/>
  <c r="O46" i="18"/>
  <c r="O36" i="13"/>
  <c r="T46" i="19"/>
  <c r="O36" i="8"/>
  <c r="R56" i="18"/>
  <c r="O16" i="13"/>
  <c r="R46" i="17"/>
  <c r="N16" i="11"/>
  <c r="N56" i="8"/>
  <c r="R56" i="14"/>
  <c r="O26" i="18"/>
  <c r="M2" i="11" l="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N1" i="16"/>
  <c r="E10" i="39" s="1"/>
  <c r="R1" i="13"/>
  <c r="N1" i="9"/>
  <c r="E7" i="39" s="1"/>
  <c r="R1" i="16"/>
  <c r="R1" i="10"/>
  <c r="R1" i="17"/>
  <c r="T1" i="19"/>
  <c r="R1" i="19"/>
  <c r="R1" i="18"/>
  <c r="N1" i="19"/>
  <c r="E14" i="39" s="1"/>
  <c r="O1" i="19"/>
  <c r="O1" i="18"/>
  <c r="N1" i="10"/>
  <c r="E6" i="39" s="1"/>
  <c r="R1" i="15"/>
  <c r="R1" i="9"/>
  <c r="T1" i="9"/>
  <c r="T1" i="14"/>
  <c r="T1" i="13"/>
  <c r="O1" i="8"/>
  <c r="O1" i="17"/>
  <c r="N1" i="15"/>
  <c r="E11" i="39" s="1"/>
  <c r="O1" i="9"/>
  <c r="N1" i="11"/>
  <c r="E5" i="39" s="1"/>
  <c r="O1" i="16"/>
  <c r="O1" i="10"/>
  <c r="T1" i="18"/>
  <c r="N1" i="18"/>
  <c r="E15" i="39" s="1"/>
  <c r="T1" i="8"/>
  <c r="O1" i="13"/>
  <c r="N1" i="14"/>
  <c r="E12" i="39" s="1"/>
  <c r="O1" i="14"/>
  <c r="R1" i="14"/>
  <c r="T1" i="16"/>
  <c r="N1" i="13"/>
  <c r="E13" i="39" s="1"/>
  <c r="T1" i="10"/>
  <c r="R1" i="8"/>
  <c r="N1" i="8"/>
  <c r="E8" i="39" s="1"/>
  <c r="O1" i="11"/>
  <c r="T1" i="11"/>
  <c r="D8" i="39" l="1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AC52" i="10" s="1"/>
  <c r="AC12" i="9" s="1"/>
  <c r="AC22" i="9" s="1"/>
  <c r="AC32" i="9" s="1"/>
  <c r="AC42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12" i="16" s="1"/>
  <c r="AC22" i="16" s="1"/>
  <c r="AC32" i="16" s="1"/>
  <c r="AC4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AC51" i="10" s="1"/>
  <c r="AC11" i="9" s="1"/>
  <c r="AC21" i="9" s="1"/>
  <c r="AC31" i="9" s="1"/>
  <c r="AC41" i="9" s="1"/>
  <c r="AC11" i="8" s="1"/>
  <c r="AC21" i="8" s="1"/>
  <c r="AC31" i="8" s="1"/>
  <c r="AC41" i="8" s="1"/>
  <c r="AC11" i="17" s="1"/>
  <c r="AC21" i="17" s="1"/>
  <c r="AC31" i="17" s="1"/>
  <c r="AC41" i="17" s="1"/>
  <c r="AC51" i="17" s="1"/>
  <c r="AC11" i="16" s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I9" i="39" l="1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O1" i="12" l="1"/>
  <c r="D4" i="39" s="1"/>
  <c r="V62" i="17"/>
  <c r="Y22" i="10"/>
  <c r="X22" i="12"/>
  <c r="Y11" i="10"/>
  <c r="W52" i="8"/>
  <c r="AA52" i="8"/>
  <c r="V22" i="11"/>
  <c r="X52" i="8"/>
  <c r="X21" i="12"/>
  <c r="V21" i="11"/>
  <c r="AD60" i="12" l="1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G1" i="12" l="1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X12" i="11" l="1"/>
  <c r="X22" i="11" s="1"/>
  <c r="V62" i="14"/>
  <c r="Y41" i="10"/>
  <c r="Y52" i="10"/>
  <c r="W52" i="15"/>
  <c r="X52" i="15"/>
  <c r="V12" i="10"/>
  <c r="AA52" i="15"/>
  <c r="X11" i="11"/>
  <c r="V11" i="10"/>
  <c r="V52" i="13" l="1"/>
  <c r="Y12" i="9"/>
  <c r="Y51" i="10"/>
  <c r="X32" i="11"/>
  <c r="V22" i="10"/>
  <c r="X62" i="14"/>
  <c r="AA62" i="14"/>
  <c r="W62" i="14"/>
  <c r="X21" i="11"/>
  <c r="V21" i="10"/>
  <c r="V52" i="19" l="1"/>
  <c r="Y11" i="9"/>
  <c r="Y22" i="9"/>
  <c r="X42" i="11"/>
  <c r="X52" i="13"/>
  <c r="W52" i="13"/>
  <c r="V32" i="10"/>
  <c r="AA52" i="13"/>
  <c r="X31" i="11"/>
  <c r="V31" i="10"/>
  <c r="V72" i="18" l="1"/>
  <c r="Y32" i="9"/>
  <c r="Y21" i="9"/>
  <c r="X12" i="10"/>
  <c r="V42" i="10"/>
  <c r="W52" i="19"/>
  <c r="AA52" i="19"/>
  <c r="X52" i="19"/>
  <c r="X41" i="11"/>
  <c r="V41" i="10"/>
  <c r="Y31" i="9" l="1"/>
  <c r="Y42" i="9"/>
  <c r="X22" i="10"/>
  <c r="AA72" i="18"/>
  <c r="W72" i="18"/>
  <c r="X72" i="18"/>
  <c r="V52" i="10"/>
  <c r="X11" i="10"/>
  <c r="V51" i="10"/>
  <c r="Y12" i="8" l="1"/>
  <c r="Y41" i="9"/>
  <c r="X32" i="10"/>
  <c r="V12" i="9"/>
  <c r="X21" i="10"/>
  <c r="V11" i="9"/>
  <c r="Y11" i="8" l="1"/>
  <c r="Y22" i="8"/>
  <c r="X42" i="10"/>
  <c r="V22" i="9"/>
  <c r="X31" i="10"/>
  <c r="V21" i="9"/>
  <c r="Y32" i="8" l="1"/>
  <c r="Y21" i="8"/>
  <c r="X52" i="10"/>
  <c r="V32" i="9"/>
  <c r="X41" i="10"/>
  <c r="V31" i="9"/>
  <c r="Y31" i="8" l="1"/>
  <c r="Y42" i="8"/>
  <c r="X12" i="9"/>
  <c r="V42" i="9"/>
  <c r="X51" i="10"/>
  <c r="V41" i="9"/>
  <c r="Y12" i="17" l="1"/>
  <c r="Y41" i="8"/>
  <c r="X22" i="9"/>
  <c r="V12" i="8"/>
  <c r="X11" i="9"/>
  <c r="V11" i="8"/>
  <c r="Y11" i="17" l="1"/>
  <c r="Y22" i="17"/>
  <c r="X32" i="9"/>
  <c r="V22" i="8"/>
  <c r="X21" i="9"/>
  <c r="V21" i="8"/>
  <c r="Y32" i="17" l="1"/>
  <c r="Y21" i="17"/>
  <c r="X42" i="9"/>
  <c r="V32" i="8"/>
  <c r="X31" i="9"/>
  <c r="V31" i="8"/>
  <c r="Y31" i="17" l="1"/>
  <c r="Y42" i="17"/>
  <c r="X12" i="8"/>
  <c r="V42" i="8"/>
  <c r="X41" i="9"/>
  <c r="V41" i="8"/>
  <c r="Y52" i="17" l="1"/>
  <c r="Y41" i="17"/>
  <c r="X22" i="8"/>
  <c r="V12" i="17"/>
  <c r="X11" i="8"/>
  <c r="V11" i="17"/>
  <c r="Y51" i="17" l="1"/>
  <c r="Y12" i="16"/>
  <c r="X32" i="8"/>
  <c r="V22" i="17"/>
  <c r="X21" i="8"/>
  <c r="V21" i="17"/>
  <c r="Y22" i="16" l="1"/>
  <c r="Y11" i="16"/>
  <c r="X42" i="8"/>
  <c r="V32" i="17"/>
  <c r="X31" i="8"/>
  <c r="V31" i="17"/>
  <c r="Y21" i="16" l="1"/>
  <c r="Y32" i="16"/>
  <c r="X12" i="17"/>
  <c r="V42" i="17"/>
  <c r="X41" i="8"/>
  <c r="V41" i="17"/>
  <c r="Y42" i="16" l="1"/>
  <c r="Y31" i="16"/>
  <c r="X22" i="17"/>
  <c r="R12" i="12"/>
  <c r="W12" i="12"/>
  <c r="V52" i="17"/>
  <c r="X11" i="17"/>
  <c r="R11" i="12"/>
  <c r="N16" i="12"/>
  <c r="W11" i="12"/>
  <c r="V51" i="17"/>
  <c r="W21" i="12" l="1"/>
  <c r="Y41" i="16"/>
  <c r="Y12" i="15"/>
  <c r="AA12" i="12"/>
  <c r="X32" i="17"/>
  <c r="V12" i="16"/>
  <c r="X21" i="17"/>
  <c r="AA11" i="12"/>
  <c r="R16" i="12"/>
  <c r="V11" i="16"/>
  <c r="R22" i="12" l="1"/>
  <c r="AA22" i="12" s="1"/>
  <c r="W22" i="12"/>
  <c r="W32" i="12" s="1"/>
  <c r="R21" i="12"/>
  <c r="AA21" i="12" s="1"/>
  <c r="N26" i="12"/>
  <c r="N1" i="12" s="1"/>
  <c r="E4" i="39" s="1"/>
  <c r="E16" i="39" s="1"/>
  <c r="Y22" i="15"/>
  <c r="Y11" i="15"/>
  <c r="X42" i="17"/>
  <c r="V22" i="16"/>
  <c r="W31" i="12"/>
  <c r="X31" i="17"/>
  <c r="V21" i="16"/>
  <c r="I4" i="39" l="1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32" i="16"/>
  <c r="X41" i="17"/>
  <c r="AA31" i="12"/>
  <c r="W41" i="12"/>
  <c r="V31" i="16"/>
  <c r="I16" i="39" l="1"/>
  <c r="Y42" i="15"/>
  <c r="Y31" i="15"/>
  <c r="W12" i="11"/>
  <c r="X12" i="16"/>
  <c r="AA42" i="12"/>
  <c r="V42" i="16"/>
  <c r="W11" i="11"/>
  <c r="AA41" i="12"/>
  <c r="X51" i="17"/>
  <c r="V41" i="16"/>
  <c r="Y41" i="15" l="1"/>
  <c r="Y12" i="14"/>
  <c r="AA12" i="11"/>
  <c r="X22" i="16"/>
  <c r="W22" i="11"/>
  <c r="V12" i="15"/>
  <c r="AA11" i="11"/>
  <c r="X11" i="16"/>
  <c r="W21" i="11"/>
  <c r="V11" i="15"/>
  <c r="Y22" i="14" l="1"/>
  <c r="Y11" i="14"/>
  <c r="W32" i="11"/>
  <c r="X32" i="16"/>
  <c r="AA22" i="11"/>
  <c r="V22" i="15"/>
  <c r="X21" i="16"/>
  <c r="W31" i="11"/>
  <c r="AA21" i="11"/>
  <c r="V21" i="15"/>
  <c r="Y21" i="14" l="1"/>
  <c r="Y32" i="14"/>
  <c r="AA32" i="11"/>
  <c r="X42" i="16"/>
  <c r="W42" i="11"/>
  <c r="V32" i="15"/>
  <c r="W41" i="11"/>
  <c r="AA31" i="11"/>
  <c r="X31" i="16"/>
  <c r="V31" i="15"/>
  <c r="Y42" i="14" l="1"/>
  <c r="Y31" i="14"/>
  <c r="W12" i="10"/>
  <c r="X12" i="15"/>
  <c r="AA42" i="11"/>
  <c r="V42" i="15"/>
  <c r="AA41" i="11"/>
  <c r="X41" i="16"/>
  <c r="W11" i="10"/>
  <c r="V41" i="15"/>
  <c r="Y41" i="14" l="1"/>
  <c r="Y52" i="14"/>
  <c r="X22" i="15"/>
  <c r="W22" i="10"/>
  <c r="AA12" i="10"/>
  <c r="V12" i="14"/>
  <c r="W21" i="10"/>
  <c r="X11" i="15"/>
  <c r="AA11" i="10"/>
  <c r="V11" i="14"/>
  <c r="Y12" i="13" l="1"/>
  <c r="Y51" i="14"/>
  <c r="W32" i="10"/>
  <c r="AA22" i="10"/>
  <c r="X32" i="15"/>
  <c r="V22" i="14"/>
  <c r="AA21" i="10"/>
  <c r="X21" i="15"/>
  <c r="W31" i="10"/>
  <c r="V21" i="14"/>
  <c r="Y11" i="13" l="1"/>
  <c r="Y22" i="13"/>
  <c r="X42" i="15"/>
  <c r="AA32" i="10"/>
  <c r="W42" i="10"/>
  <c r="V32" i="14"/>
  <c r="X31" i="15"/>
  <c r="W41" i="10"/>
  <c r="AA31" i="10"/>
  <c r="V31" i="14"/>
  <c r="Y32" i="13" l="1"/>
  <c r="Y21" i="13"/>
  <c r="AA42" i="10"/>
  <c r="W52" i="10"/>
  <c r="X12" i="14"/>
  <c r="V42" i="14"/>
  <c r="AA41" i="10"/>
  <c r="W51" i="10"/>
  <c r="X41" i="15"/>
  <c r="V41" i="14"/>
  <c r="Y31" i="13" l="1"/>
  <c r="Y42" i="13"/>
  <c r="X22" i="14"/>
  <c r="W12" i="9"/>
  <c r="AA52" i="10"/>
  <c r="V52" i="14"/>
  <c r="W11" i="9"/>
  <c r="X11" i="14"/>
  <c r="AA51" i="10"/>
  <c r="V51" i="14"/>
  <c r="Y41" i="13" l="1"/>
  <c r="Y12" i="19"/>
  <c r="AA12" i="9"/>
  <c r="W22" i="9"/>
  <c r="X32" i="14"/>
  <c r="V12" i="13"/>
  <c r="AA11" i="9"/>
  <c r="X21" i="14"/>
  <c r="W21" i="9"/>
  <c r="V11" i="13"/>
  <c r="Y22" i="19" l="1"/>
  <c r="Y11" i="19"/>
  <c r="X42" i="14"/>
  <c r="W32" i="9"/>
  <c r="AA22" i="9"/>
  <c r="V22" i="13"/>
  <c r="X31" i="14"/>
  <c r="W31" i="9"/>
  <c r="AA21" i="9"/>
  <c r="V21" i="13"/>
  <c r="Y21" i="19" l="1"/>
  <c r="Y32" i="19"/>
  <c r="W42" i="9"/>
  <c r="AA32" i="9"/>
  <c r="X52" i="14"/>
  <c r="V32" i="13"/>
  <c r="AA31" i="9"/>
  <c r="W41" i="9"/>
  <c r="X41" i="14"/>
  <c r="V31" i="13"/>
  <c r="Y42" i="19" l="1"/>
  <c r="Y31" i="19"/>
  <c r="X12" i="13"/>
  <c r="AA42" i="9"/>
  <c r="W12" i="8"/>
  <c r="V42" i="13"/>
  <c r="W11" i="8"/>
  <c r="X51" i="14"/>
  <c r="AA41" i="9"/>
  <c r="V41" i="13"/>
  <c r="Y41" i="19" l="1"/>
  <c r="Y12" i="18"/>
  <c r="W22" i="8"/>
  <c r="AA12" i="8"/>
  <c r="X22" i="13"/>
  <c r="V12" i="19"/>
  <c r="X11" i="13"/>
  <c r="AA11" i="8"/>
  <c r="W21" i="8"/>
  <c r="V11" i="19"/>
  <c r="Y22" i="18" l="1"/>
  <c r="Y11" i="18"/>
  <c r="X32" i="13"/>
  <c r="AA22" i="8"/>
  <c r="W32" i="8"/>
  <c r="V22" i="19"/>
  <c r="AA21" i="8"/>
  <c r="W31" i="8"/>
  <c r="X21" i="13"/>
  <c r="V21" i="19"/>
  <c r="Y21" i="18" l="1"/>
  <c r="Y32" i="18"/>
  <c r="AA32" i="8"/>
  <c r="W42" i="8"/>
  <c r="X42" i="13"/>
  <c r="V32" i="19"/>
  <c r="X31" i="13"/>
  <c r="W41" i="8"/>
  <c r="AA31" i="8"/>
  <c r="V31" i="19"/>
  <c r="Y42" i="18" l="1"/>
  <c r="Y31" i="18"/>
  <c r="X12" i="19"/>
  <c r="W12" i="17"/>
  <c r="AA42" i="8"/>
  <c r="V42" i="19"/>
  <c r="AA41" i="8"/>
  <c r="W11" i="17"/>
  <c r="X41" i="13"/>
  <c r="V41" i="19"/>
  <c r="Y41" i="18" l="1"/>
  <c r="Y52" i="18"/>
  <c r="AA12" i="17"/>
  <c r="W22" i="17"/>
  <c r="X22" i="19"/>
  <c r="V12" i="18"/>
  <c r="X11" i="19"/>
  <c r="W21" i="17"/>
  <c r="AA11" i="17"/>
  <c r="V11" i="18"/>
  <c r="Y51" i="18" l="1"/>
  <c r="Y62" i="18"/>
  <c r="X32" i="19"/>
  <c r="W32" i="17"/>
  <c r="AA22" i="17"/>
  <c r="V22" i="18"/>
  <c r="W31" i="17"/>
  <c r="AA21" i="17"/>
  <c r="X21" i="19"/>
  <c r="V21" i="18"/>
  <c r="Y61" i="18" l="1"/>
  <c r="AA32" i="17"/>
  <c r="W42" i="17"/>
  <c r="X42" i="19"/>
  <c r="V32" i="18"/>
  <c r="AA31" i="17"/>
  <c r="X31" i="19"/>
  <c r="W41" i="17"/>
  <c r="V31" i="18"/>
  <c r="X12" i="18" l="1"/>
  <c r="W52" i="17"/>
  <c r="AA42" i="17"/>
  <c r="V42" i="18"/>
  <c r="X41" i="19"/>
  <c r="W51" i="17"/>
  <c r="AA41" i="17"/>
  <c r="V41" i="18"/>
  <c r="AA52" i="17" l="1"/>
  <c r="W12" i="16"/>
  <c r="X22" i="18"/>
  <c r="V52" i="18"/>
  <c r="W11" i="16"/>
  <c r="AA51" i="17"/>
  <c r="X11" i="18"/>
  <c r="V51" i="18"/>
  <c r="W22" i="16" l="1"/>
  <c r="X32" i="18"/>
  <c r="AA12" i="16"/>
  <c r="V62" i="18"/>
  <c r="X21" i="18"/>
  <c r="AA11" i="16"/>
  <c r="W21" i="16"/>
  <c r="V61" i="18"/>
  <c r="X42" i="18" l="1"/>
  <c r="AA22" i="16"/>
  <c r="W32" i="16"/>
  <c r="AA21" i="16"/>
  <c r="W31" i="16"/>
  <c r="X31" i="18"/>
  <c r="W42" i="16" l="1"/>
  <c r="AA32" i="16"/>
  <c r="X52" i="18"/>
  <c r="AA31" i="16"/>
  <c r="W41" i="16"/>
  <c r="X41" i="18"/>
  <c r="X62" i="18" l="1"/>
  <c r="AA42" i="16"/>
  <c r="W12" i="15"/>
  <c r="X51" i="18"/>
  <c r="W11" i="15"/>
  <c r="AA41" i="16"/>
  <c r="W22" i="15" l="1"/>
  <c r="AA12" i="15"/>
  <c r="AA11" i="15"/>
  <c r="W21" i="15"/>
  <c r="X61" i="18"/>
  <c r="AA22" i="15" l="1"/>
  <c r="W32" i="15"/>
  <c r="W31" i="15"/>
  <c r="AA21" i="15"/>
  <c r="W42" i="15" l="1"/>
  <c r="AA32" i="15"/>
  <c r="AA31" i="15"/>
  <c r="W41" i="15"/>
  <c r="AA42" i="15" l="1"/>
  <c r="W12" i="14"/>
  <c r="W11" i="14"/>
  <c r="AA41" i="15"/>
  <c r="W22" i="14" l="1"/>
  <c r="AA12" i="14"/>
  <c r="AA11" i="14"/>
  <c r="W21" i="14"/>
  <c r="AA22" i="14" l="1"/>
  <c r="W32" i="14"/>
  <c r="W31" i="14"/>
  <c r="AA21" i="14"/>
  <c r="W42" i="14" l="1"/>
  <c r="AA32" i="14"/>
  <c r="AA31" i="14"/>
  <c r="W41" i="14"/>
  <c r="AA42" i="14" l="1"/>
  <c r="W52" i="14"/>
  <c r="W51" i="14"/>
  <c r="AA41" i="14"/>
  <c r="W12" i="13" l="1"/>
  <c r="AA52" i="14"/>
  <c r="AA51" i="14"/>
  <c r="W11" i="13"/>
  <c r="AA12" i="13" l="1"/>
  <c r="W22" i="13"/>
  <c r="W21" i="13"/>
  <c r="AA11" i="13"/>
  <c r="W32" i="13" l="1"/>
  <c r="AA22" i="13"/>
  <c r="AA21" i="13"/>
  <c r="W31" i="13"/>
  <c r="AA32" i="13" l="1"/>
  <c r="W42" i="13"/>
  <c r="W41" i="13"/>
  <c r="AA31" i="13"/>
  <c r="W12" i="19" l="1"/>
  <c r="AA42" i="13"/>
  <c r="AA41" i="13"/>
  <c r="W11" i="19"/>
  <c r="AA12" i="19" l="1"/>
  <c r="W22" i="19"/>
  <c r="W21" i="19"/>
  <c r="AA11" i="19"/>
  <c r="W32" i="19" l="1"/>
  <c r="AA22" i="19"/>
  <c r="AA21" i="19"/>
  <c r="W31" i="19"/>
  <c r="AA32" i="19" l="1"/>
  <c r="W42" i="19"/>
  <c r="W41" i="19"/>
  <c r="AA31" i="19"/>
  <c r="W12" i="18" l="1"/>
  <c r="AA42" i="19"/>
  <c r="AA41" i="19"/>
  <c r="W11" i="18"/>
  <c r="AA12" i="18" l="1"/>
  <c r="W22" i="18"/>
  <c r="W21" i="18"/>
  <c r="AA11" i="18"/>
  <c r="W32" i="18" l="1"/>
  <c r="AA22" i="18"/>
  <c r="AA21" i="18"/>
  <c r="W31" i="18"/>
  <c r="W42" i="18" l="1"/>
  <c r="AA32" i="18"/>
  <c r="W41" i="18"/>
  <c r="AA31" i="18"/>
  <c r="AA42" i="18" l="1"/>
  <c r="W52" i="18"/>
  <c r="AA41" i="18"/>
  <c r="W51" i="18"/>
  <c r="W62" i="18" l="1"/>
  <c r="AA52" i="18"/>
  <c r="W61" i="18"/>
  <c r="AA51" i="18"/>
  <c r="AA62" i="18" l="1"/>
  <c r="AA61" i="18"/>
</calcChain>
</file>

<file path=xl/sharedStrings.xml><?xml version="1.0" encoding="utf-8"?>
<sst xmlns="http://schemas.openxmlformats.org/spreadsheetml/2006/main" count="1383" uniqueCount="137">
  <si>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</si>
  <si>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</si>
  <si>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</si>
  <si>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</si>
  <si>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</si>
  <si>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</si>
  <si>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</si>
  <si>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</si>
  <si>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</si>
  <si>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</si>
  <si>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</si>
  <si>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</si>
  <si>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</si>
  <si>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</si>
  <si>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</si>
  <si>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</si>
  <si>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</si>
  <si>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</si>
  <si>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</si>
  <si>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</si>
  <si>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</si>
  <si>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</si>
  <si>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</si>
  <si>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</si>
  <si>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</si>
  <si>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</si>
  <si>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</si>
  <si>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</si>
  <si>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</si>
  <si>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</si>
  <si>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</si>
  <si>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</si>
  <si>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</si>
  <si>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</si>
  <si>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</si>
  <si>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</si>
  <si>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</si>
  <si>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</si>
  <si>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</si>
  <si>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</si>
  <si>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</si>
  <si>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</si>
  <si>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</si>
  <si>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</si>
  <si>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</si>
  <si>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</si>
  <si>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</si>
  <si>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</si>
  <si>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</si>
  <si>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</si>
  <si>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</si>
  <si>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</si>
  <si>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</si>
  <si>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</si>
  <si>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</si>
  <si>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</si>
  <si>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</si>
  <si>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</si>
  <si>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</si>
  <si>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</si>
  <si>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</si>
  <si>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</si>
  <si>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</si>
  <si>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</si>
  <si>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</si>
  <si>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</si>
  <si>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</si>
  <si>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</si>
  <si>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</si>
  <si>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</si>
  <si>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</si>
  <si>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</si>
  <si>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</si>
  <si>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</si>
  <si>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</si>
  <si>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</si>
  <si>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</si>
  <si>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</si>
  <si>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</si>
  <si>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</si>
  <si>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</si>
  <si>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</si>
  <si>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</si>
  <si>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</si>
  <si>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</si>
  <si>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</si>
  <si>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</si>
  <si>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</si>
  <si>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</si>
  <si>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</si>
  <si>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</si>
  <si>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</si>
  <si>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</si>
  <si>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</si>
  <si>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</si>
  <si>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</si>
  <si>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</si>
  <si>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</si>
  <si>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</si>
  <si>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</si>
  <si>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</si>
  <si>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</si>
  <si>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</si>
  <si>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</si>
  <si>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</si>
  <si>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</si>
  <si>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</si>
  <si>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</si>
  <si>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</si>
  <si>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</si>
  <si>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</si>
  <si>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</si>
  <si>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</si>
  <si>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</si>
  <si>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</si>
  <si>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</si>
  <si>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</si>
  <si>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</si>
  <si>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</si>
  <si>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</si>
  <si>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</si>
  <si>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</si>
  <si>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</si>
  <si>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</si>
  <si>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</si>
  <si>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</si>
  <si>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</si>
  <si>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</si>
  <si>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</si>
  <si>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</si>
  <si>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</si>
  <si>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</si>
  <si>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</si>
  <si>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</si>
  <si>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</si>
  <si>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</si>
  <si>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Complete Employee details below and add calculated tax and wages to the monthly sheets (Apr14, May14,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</si>
</sst>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17">
    <xf numFmtId="0" fontId="0" fillId="0" borderId="0" xfId="0"/>
    <xf numFmtId="0" fontId="3" fillId="0" borderId="0" xfId="0" applyFont="1"/>
    <xf numFmtId="0" fontId="3" fillId="0" borderId="0" xfId="0" applyFont="1" applyAlignment="1"/>
    <xf numFmtId="165" fontId="3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7" fillId="0" borderId="0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/>
    <xf numFmtId="0" fontId="7" fillId="2" borderId="0" xfId="0" applyFont="1" applyFill="1"/>
    <xf numFmtId="0" fontId="7" fillId="0" borderId="1" xfId="0" applyFont="1" applyFill="1" applyBorder="1" applyAlignme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 applyBorder="1"/>
    <xf numFmtId="0" fontId="7" fillId="3" borderId="0" xfId="0" applyFont="1" applyFill="1" applyBorder="1"/>
    <xf numFmtId="0" fontId="7" fillId="3" borderId="6" xfId="0" applyFont="1" applyFill="1" applyBorder="1"/>
    <xf numFmtId="0" fontId="7" fillId="3" borderId="0" xfId="0" applyFont="1" applyFill="1" applyBorder="1" applyAlignment="1"/>
    <xf numFmtId="1" fontId="11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/>
    <xf numFmtId="165" fontId="7" fillId="3" borderId="0" xfId="0" applyNumberFormat="1" applyFont="1" applyFill="1" applyBorder="1"/>
    <xf numFmtId="0" fontId="7" fillId="3" borderId="7" xfId="0" applyFont="1" applyFill="1" applyBorder="1"/>
    <xf numFmtId="0" fontId="7" fillId="3" borderId="0" xfId="0" applyFont="1" applyFill="1" applyBorder="1" applyAlignment="1">
      <alignment wrapText="1"/>
    </xf>
    <xf numFmtId="0" fontId="11" fillId="3" borderId="0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Border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/>
    <xf numFmtId="49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 applyBorder="1"/>
    <xf numFmtId="165" fontId="3" fillId="3" borderId="0" xfId="0" applyNumberFormat="1" applyFont="1" applyFill="1" applyBorder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 applyAlignment="1"/>
    <xf numFmtId="164" fontId="3" fillId="3" borderId="10" xfId="0" applyNumberFormat="1" applyFont="1" applyFill="1" applyBorder="1" applyAlignment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left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Border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Border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3" borderId="0" xfId="0" applyFont="1" applyFill="1"/>
    <xf numFmtId="166" fontId="7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 applyBorder="1" applyAlignment="1"/>
    <xf numFmtId="0" fontId="7" fillId="3" borderId="8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indent="1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1" fontId="8" fillId="3" borderId="0" xfId="0" applyNumberFormat="1" applyFont="1" applyFill="1" applyBorder="1" applyAlignment="1"/>
    <xf numFmtId="0" fontId="20" fillId="3" borderId="0" xfId="0" applyFont="1" applyFill="1" applyBorder="1"/>
    <xf numFmtId="0" fontId="20" fillId="3" borderId="0" xfId="0" applyFont="1" applyFill="1" applyBorder="1" applyAlignment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Fill="1" applyBorder="1" applyAlignment="1">
      <alignment horizontal="right" vertical="center" wrapText="1"/>
    </xf>
    <xf numFmtId="164" fontId="8" fillId="0" borderId="0" xfId="0" applyNumberFormat="1" applyFont="1" applyFill="1" applyAlignment="1">
      <alignment horizontal="right"/>
    </xf>
    <xf numFmtId="14" fontId="7" fillId="2" borderId="0" xfId="0" applyNumberFormat="1" applyFont="1" applyFill="1" applyBorder="1"/>
    <xf numFmtId="2" fontId="7" fillId="2" borderId="0" xfId="0" applyNumberFormat="1" applyFont="1" applyFill="1" applyBorder="1"/>
    <xf numFmtId="0" fontId="9" fillId="3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/>
    </xf>
    <xf numFmtId="2" fontId="11" fillId="3" borderId="0" xfId="0" applyNumberFormat="1" applyFont="1" applyFill="1" applyBorder="1"/>
    <xf numFmtId="2" fontId="11" fillId="0" borderId="0" xfId="0" applyNumberFormat="1" applyFont="1"/>
    <xf numFmtId="0" fontId="12" fillId="3" borderId="0" xfId="0" applyFont="1" applyFill="1" applyBorder="1" applyAlignment="1">
      <alignment wrapText="1"/>
    </xf>
    <xf numFmtId="167" fontId="8" fillId="0" borderId="0" xfId="0" applyNumberFormat="1" applyFont="1" applyFill="1" applyAlignment="1">
      <alignment horizontal="left"/>
    </xf>
    <xf numFmtId="167" fontId="3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 applyAlignment="1"/>
    <xf numFmtId="0" fontId="3" fillId="3" borderId="0" xfId="0" applyFont="1" applyFill="1" applyBorder="1" applyAlignment="1"/>
    <xf numFmtId="164" fontId="7" fillId="0" borderId="13" xfId="0" applyNumberFormat="1" applyFont="1" applyFill="1" applyBorder="1" applyAlignment="1"/>
    <xf numFmtId="2" fontId="7" fillId="0" borderId="13" xfId="0" applyNumberFormat="1" applyFont="1" applyFill="1" applyBorder="1" applyAlignment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164" fontId="7" fillId="3" borderId="0" xfId="0" applyNumberFormat="1" applyFont="1" applyFill="1" applyBorder="1" applyAlignment="1"/>
    <xf numFmtId="164" fontId="7" fillId="0" borderId="12" xfId="0" applyNumberFormat="1" applyFont="1" applyFill="1" applyBorder="1" applyAlignment="1"/>
    <xf numFmtId="164" fontId="7" fillId="0" borderId="8" xfId="0" applyNumberFormat="1" applyFont="1" applyFill="1" applyBorder="1" applyAlignment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 applyAlignment="1"/>
    <xf numFmtId="164" fontId="7" fillId="0" borderId="22" xfId="0" applyNumberFormat="1" applyFont="1" applyBorder="1" applyAlignment="1"/>
    <xf numFmtId="164" fontId="7" fillId="3" borderId="14" xfId="0" applyNumberFormat="1" applyFont="1" applyFill="1" applyBorder="1" applyAlignment="1"/>
    <xf numFmtId="164" fontId="7" fillId="3" borderId="15" xfId="0" applyNumberFormat="1" applyFont="1" applyFill="1" applyBorder="1" applyAlignment="1"/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 applyAlignment="1"/>
    <xf numFmtId="164" fontId="7" fillId="0" borderId="18" xfId="0" applyNumberFormat="1" applyFont="1" applyBorder="1" applyAlignment="1"/>
    <xf numFmtId="164" fontId="7" fillId="0" borderId="19" xfId="0" applyNumberFormat="1" applyFont="1" applyBorder="1" applyAlignment="1"/>
    <xf numFmtId="165" fontId="7" fillId="3" borderId="0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0" borderId="18" xfId="0" applyNumberFormat="1" applyFont="1" applyFill="1" applyBorder="1" applyAlignment="1"/>
    <xf numFmtId="164" fontId="7" fillId="0" borderId="19" xfId="0" applyNumberFormat="1" applyFont="1" applyFill="1" applyBorder="1" applyAlignment="1"/>
    <xf numFmtId="164" fontId="7" fillId="3" borderId="25" xfId="0" applyNumberFormat="1" applyFont="1" applyFill="1" applyBorder="1" applyAlignment="1"/>
    <xf numFmtId="164" fontId="7" fillId="3" borderId="24" xfId="0" applyNumberFormat="1" applyFont="1" applyFill="1" applyBorder="1" applyAlignment="1"/>
    <xf numFmtId="2" fontId="7" fillId="3" borderId="24" xfId="0" applyNumberFormat="1" applyFont="1" applyFill="1" applyBorder="1" applyAlignment="1"/>
    <xf numFmtId="164" fontId="7" fillId="2" borderId="17" xfId="0" applyNumberFormat="1" applyFont="1" applyFill="1" applyBorder="1" applyAlignment="1"/>
    <xf numFmtId="0" fontId="8" fillId="3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25" xfId="0" applyFont="1" applyFill="1" applyBorder="1" applyAlignment="1">
      <alignment horizontal="left"/>
    </xf>
    <xf numFmtId="166" fontId="7" fillId="0" borderId="17" xfId="0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164" fontId="7" fillId="2" borderId="26" xfId="0" applyNumberFormat="1" applyFont="1" applyFill="1" applyBorder="1" applyAlignment="1"/>
    <xf numFmtId="2" fontId="7" fillId="3" borderId="15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right" vertical="center" wrapText="1"/>
    </xf>
    <xf numFmtId="0" fontId="8" fillId="3" borderId="0" xfId="0" applyFont="1" applyFill="1" applyBorder="1"/>
    <xf numFmtId="165" fontId="9" fillId="3" borderId="0" xfId="0" applyNumberFormat="1" applyFont="1" applyFill="1" applyBorder="1" applyAlignment="1">
      <alignment horizontal="center"/>
    </xf>
    <xf numFmtId="14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6" fillId="2" borderId="0" xfId="0" applyFont="1" applyFill="1" applyBorder="1" applyAlignment="1"/>
    <xf numFmtId="1" fontId="7" fillId="2" borderId="13" xfId="0" applyNumberFormat="1" applyFont="1" applyFill="1" applyBorder="1"/>
    <xf numFmtId="1" fontId="10" fillId="2" borderId="0" xfId="1" applyNumberFormat="1" applyFont="1" applyFill="1" applyBorder="1" applyAlignment="1" applyProtection="1"/>
    <xf numFmtId="1" fontId="7" fillId="2" borderId="0" xfId="0" applyNumberFormat="1" applyFont="1" applyFill="1" applyBorder="1"/>
    <xf numFmtId="1" fontId="15" fillId="2" borderId="0" xfId="0" applyNumberFormat="1" applyFont="1" applyFill="1" applyBorder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 applyBorder="1"/>
    <xf numFmtId="1" fontId="7" fillId="3" borderId="0" xfId="0" applyNumberFormat="1" applyFont="1" applyFill="1" applyBorder="1" applyAlignment="1"/>
    <xf numFmtId="1" fontId="20" fillId="3" borderId="0" xfId="0" applyNumberFormat="1" applyFont="1" applyFill="1" applyBorder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 applyFill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/>
    <xf numFmtId="0" fontId="11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/>
    </xf>
    <xf numFmtId="167" fontId="3" fillId="0" borderId="0" xfId="0" applyNumberFormat="1" applyFont="1" applyFill="1" applyBorder="1"/>
    <xf numFmtId="167" fontId="3" fillId="0" borderId="0" xfId="0" applyNumberFormat="1" applyFont="1" applyFill="1" applyBorder="1" applyAlignment="1">
      <alignment vertical="center"/>
    </xf>
    <xf numFmtId="167" fontId="3" fillId="0" borderId="1" xfId="0" applyNumberFormat="1" applyFont="1" applyFill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0" borderId="12" xfId="0" applyNumberFormat="1" applyFont="1" applyBorder="1" applyAlignment="1"/>
    <xf numFmtId="164" fontId="7" fillId="0" borderId="8" xfId="0" applyNumberFormat="1" applyFont="1" applyBorder="1" applyAlignment="1"/>
    <xf numFmtId="164" fontId="7" fillId="3" borderId="18" xfId="0" applyNumberFormat="1" applyFont="1" applyFill="1" applyBorder="1" applyAlignment="1"/>
    <xf numFmtId="164" fontId="7" fillId="3" borderId="19" xfId="0" applyNumberFormat="1" applyFont="1" applyFill="1" applyBorder="1" applyAlignment="1"/>
    <xf numFmtId="164" fontId="7" fillId="0" borderId="27" xfId="0" applyNumberFormat="1" applyFont="1" applyBorder="1" applyAlignment="1"/>
    <xf numFmtId="0" fontId="34" fillId="3" borderId="0" xfId="0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/>
    <xf numFmtId="164" fontId="7" fillId="3" borderId="1" xfId="0" applyNumberFormat="1" applyFont="1" applyFill="1" applyBorder="1" applyAlignment="1"/>
    <xf numFmtId="164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left" vertical="center" wrapText="1" indent="1"/>
    </xf>
    <xf numFmtId="0" fontId="3" fillId="0" borderId="0" xfId="0" applyFont="1" applyFill="1"/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 applyAlignment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Border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Border="1" applyAlignment="1">
      <alignment horizontal="left" vertical="center" wrapText="1" indent="1"/>
    </xf>
    <xf numFmtId="0" fontId="12" fillId="3" borderId="0" xfId="0" applyFont="1" applyFill="1" applyBorder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 applyFill="1" applyBorder="1"/>
    <xf numFmtId="0" fontId="7" fillId="0" borderId="0" xfId="2" applyFont="1" applyFill="1" applyBorder="1" applyAlignment="1">
      <alignment horizontal="center"/>
    </xf>
    <xf numFmtId="0" fontId="11" fillId="0" borderId="0" xfId="2" applyFont="1" applyFill="1" applyBorder="1" applyAlignme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Fill="1" applyBorder="1" applyAlignment="1">
      <alignment horizontal="center"/>
    </xf>
    <xf numFmtId="0" fontId="7" fillId="0" borderId="46" xfId="2" applyFont="1" applyFill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Border="1" applyAlignment="1">
      <alignment horizontal="center" vertical="center" wrapText="1"/>
    </xf>
    <xf numFmtId="164" fontId="7" fillId="2" borderId="0" xfId="2" applyNumberFormat="1" applyFont="1" applyFill="1" applyBorder="1" applyAlignment="1">
      <alignment horizontal="center"/>
    </xf>
    <xf numFmtId="15" fontId="7" fillId="2" borderId="0" xfId="2" applyNumberFormat="1" applyFont="1" applyFill="1" applyBorder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 applyBorder="1"/>
    <xf numFmtId="0" fontId="7" fillId="2" borderId="54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Fill="1" applyBorder="1" applyAlignment="1"/>
    <xf numFmtId="164" fontId="7" fillId="0" borderId="15" xfId="0" applyNumberFormat="1" applyFont="1" applyFill="1" applyBorder="1" applyAlignment="1"/>
    <xf numFmtId="164" fontId="7" fillId="0" borderId="20" xfId="0" applyNumberFormat="1" applyFont="1" applyFill="1" applyBorder="1" applyAlignment="1"/>
    <xf numFmtId="164" fontId="7" fillId="0" borderId="21" xfId="0" applyNumberFormat="1" applyFont="1" applyFill="1" applyBorder="1" applyAlignment="1"/>
    <xf numFmtId="164" fontId="7" fillId="0" borderId="22" xfId="0" applyNumberFormat="1" applyFont="1" applyFill="1" applyBorder="1" applyAlignment="1"/>
    <xf numFmtId="164" fontId="7" fillId="0" borderId="23" xfId="0" applyNumberFormat="1" applyFont="1" applyFill="1" applyBorder="1" applyAlignment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 wrapText="1"/>
      <protection hidden="1"/>
    </xf>
    <xf numFmtId="0" fontId="41" fillId="3" borderId="0" xfId="0" applyFont="1" applyFill="1" applyBorder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Protection="1">
      <protection hidden="1"/>
    </xf>
    <xf numFmtId="0" fontId="40" fillId="0" borderId="0" xfId="0" applyFont="1"/>
    <xf numFmtId="0" fontId="41" fillId="3" borderId="12" xfId="0" applyFont="1" applyFill="1" applyBorder="1" applyAlignment="1" applyProtection="1">
      <protection hidden="1"/>
    </xf>
    <xf numFmtId="0" fontId="41" fillId="3" borderId="18" xfId="0" applyFont="1" applyFill="1" applyBorder="1" applyAlignment="1" applyProtection="1">
      <protection hidden="1"/>
    </xf>
    <xf numFmtId="0" fontId="41" fillId="3" borderId="8" xfId="0" applyFont="1" applyFill="1" applyBorder="1" applyAlignment="1" applyProtection="1">
      <protection hidden="1"/>
    </xf>
    <xf numFmtId="0" fontId="47" fillId="3" borderId="0" xfId="0" applyFont="1" applyFill="1" applyBorder="1" applyAlignment="1" applyProtection="1">
      <alignment horizontal="left" vertical="center" indent="1"/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1" fillId="3" borderId="19" xfId="0" applyFont="1" applyFill="1" applyBorder="1" applyAlignment="1" applyProtection="1">
      <protection hidden="1"/>
    </xf>
    <xf numFmtId="0" fontId="46" fillId="3" borderId="0" xfId="0" applyFont="1" applyFill="1" applyBorder="1" applyAlignment="1" applyProtection="1">
      <alignment horizontal="left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9" fillId="3" borderId="0" xfId="0" applyFont="1" applyFill="1" applyBorder="1" applyAlignment="1" applyProtection="1">
      <alignment horizontal="center" vertical="center"/>
      <protection hidden="1"/>
    </xf>
    <xf numFmtId="15" fontId="41" fillId="3" borderId="0" xfId="0" applyNumberFormat="1" applyFont="1" applyFill="1" applyBorder="1" applyAlignment="1" applyProtection="1">
      <alignment horizontal="center" vertical="center" wrapText="1"/>
      <protection hidden="1"/>
    </xf>
    <xf numFmtId="165" fontId="41" fillId="6" borderId="0" xfId="0" applyNumberFormat="1" applyFont="1" applyFill="1" applyBorder="1" applyAlignment="1" applyProtection="1">
      <alignment horizontal="center" vertical="center"/>
      <protection hidden="1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Alignment="1" applyProtection="1">
      <alignment horizontal="center" wrapText="1"/>
      <protection hidden="1"/>
    </xf>
    <xf numFmtId="0" fontId="43" fillId="3" borderId="8" xfId="0" applyFont="1" applyFill="1" applyBorder="1" applyAlignment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Alignment="1" applyProtection="1">
      <protection hidden="1"/>
    </xf>
    <xf numFmtId="164" fontId="43" fillId="0" borderId="0" xfId="0" applyNumberFormat="1" applyFont="1" applyFill="1" applyBorder="1" applyProtection="1">
      <protection hidden="1"/>
    </xf>
    <xf numFmtId="164" fontId="41" fillId="3" borderId="0" xfId="0" applyNumberFormat="1" applyFont="1" applyFill="1" applyBorder="1" applyAlignment="1" applyProtection="1">
      <alignment horizontal="center" vertical="center"/>
      <protection hidden="1"/>
    </xf>
    <xf numFmtId="164" fontId="41" fillId="0" borderId="0" xfId="0" applyNumberFormat="1" applyFont="1" applyFill="1" applyBorder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Border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Border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Fill="1" applyBorder="1" applyAlignment="1"/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17" fillId="3" borderId="0" xfId="0" applyFont="1" applyFill="1" applyAlignment="1" applyProtection="1">
      <alignment horizontal="center" wrapText="1"/>
    </xf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4" xfId="0" applyFont="1" applyBorder="1" applyAlignment="1" applyProtection="1">
      <alignment horizontal="center" vertical="center"/>
    </xf>
    <xf numFmtId="0" fontId="38" fillId="0" borderId="0" xfId="0" applyFont="1" applyProtection="1"/>
    <xf numFmtId="14" fontId="38" fillId="3" borderId="0" xfId="0" applyNumberFormat="1" applyFont="1" applyFill="1" applyProtection="1"/>
    <xf numFmtId="15" fontId="38" fillId="5" borderId="1" xfId="0" applyNumberFormat="1" applyFont="1" applyFill="1" applyBorder="1" applyAlignment="1" applyProtection="1">
      <alignment horizontal="center"/>
    </xf>
    <xf numFmtId="1" fontId="38" fillId="5" borderId="1" xfId="0" applyNumberFormat="1" applyFont="1" applyFill="1" applyBorder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28" fillId="3" borderId="0" xfId="0" applyFont="1" applyFill="1" applyAlignment="1" applyProtection="1"/>
    <xf numFmtId="0" fontId="38" fillId="3" borderId="0" xfId="0" applyFont="1" applyFill="1" applyAlignment="1" applyProtection="1">
      <alignment horizontal="center"/>
    </xf>
    <xf numFmtId="0" fontId="28" fillId="5" borderId="1" xfId="0" applyFont="1" applyFill="1" applyBorder="1" applyAlignment="1" applyProtection="1">
      <alignment horizontal="center"/>
    </xf>
    <xf numFmtId="0" fontId="38" fillId="3" borderId="0" xfId="0" applyFont="1" applyFill="1" applyProtection="1"/>
    <xf numFmtId="0" fontId="6" fillId="3" borderId="0" xfId="0" applyFont="1" applyFill="1" applyProtection="1"/>
    <xf numFmtId="14" fontId="24" fillId="3" borderId="0" xfId="0" applyNumberFormat="1" applyFont="1" applyFill="1" applyProtection="1"/>
    <xf numFmtId="1" fontId="24" fillId="5" borderId="1" xfId="0" applyNumberFormat="1" applyFont="1" applyFill="1" applyBorder="1" applyAlignment="1" applyProtection="1">
      <alignment horizontal="center"/>
    </xf>
    <xf numFmtId="0" fontId="24" fillId="3" borderId="0" xfId="0" applyFont="1" applyFill="1" applyAlignment="1" applyProtection="1">
      <alignment horizontal="center"/>
    </xf>
    <xf numFmtId="14" fontId="6" fillId="3" borderId="0" xfId="0" applyNumberFormat="1" applyFont="1" applyFill="1" applyProtection="1"/>
    <xf numFmtId="1" fontId="6" fillId="5" borderId="1" xfId="0" applyNumberFormat="1" applyFont="1" applyFill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0" fontId="38" fillId="0" borderId="0" xfId="0" applyFont="1" applyAlignment="1" applyProtection="1">
      <alignment horizontal="center"/>
    </xf>
    <xf numFmtId="1" fontId="7" fillId="0" borderId="0" xfId="2" applyNumberFormat="1" applyFont="1" applyFill="1" applyBorder="1"/>
    <xf numFmtId="1" fontId="19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 applyAlignment="1"/>
    <xf numFmtId="0" fontId="7" fillId="0" borderId="36" xfId="0" applyFont="1" applyBorder="1" applyAlignment="1"/>
    <xf numFmtId="0" fontId="7" fillId="0" borderId="37" xfId="0" applyFont="1" applyBorder="1" applyAlignment="1"/>
    <xf numFmtId="0" fontId="4" fillId="0" borderId="3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19" fillId="3" borderId="0" xfId="0" applyFont="1" applyFill="1" applyBorder="1" applyAlignment="1">
      <alignment horizontal="center"/>
    </xf>
    <xf numFmtId="0" fontId="0" fillId="0" borderId="0" xfId="0" applyAlignment="1"/>
    <xf numFmtId="0" fontId="7" fillId="0" borderId="38" xfId="0" applyFont="1" applyBorder="1" applyAlignment="1"/>
    <xf numFmtId="0" fontId="9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7" fillId="0" borderId="0" xfId="0" applyFont="1" applyAlignme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 applyAlignment="1"/>
    <xf numFmtId="0" fontId="0" fillId="0" borderId="15" xfId="0" applyBorder="1" applyAlignment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Border="1" applyAlignment="1">
      <alignment horizontal="center"/>
    </xf>
    <xf numFmtId="0" fontId="7" fillId="0" borderId="25" xfId="0" applyFont="1" applyBorder="1" applyAlignment="1"/>
    <xf numFmtId="0" fontId="0" fillId="0" borderId="24" xfId="0" applyBorder="1" applyAlignment="1"/>
    <xf numFmtId="0" fontId="0" fillId="0" borderId="40" xfId="0" applyBorder="1" applyAlignment="1"/>
    <xf numFmtId="14" fontId="7" fillId="2" borderId="0" xfId="0" applyNumberFormat="1" applyFont="1" applyFill="1" applyBorder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 applyFill="1" applyAlignme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Fill="1" applyBorder="1" applyAlignment="1">
      <alignment horizontal="center" vertical="center" wrapText="1"/>
    </xf>
    <xf numFmtId="166" fontId="27" fillId="0" borderId="17" xfId="0" applyNumberFormat="1" applyFont="1" applyFill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Fill="1" applyBorder="1" applyAlignment="1">
      <alignment horizontal="center" vertical="center" wrapText="1"/>
    </xf>
    <xf numFmtId="166" fontId="27" fillId="0" borderId="41" xfId="0" applyNumberFormat="1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5" fillId="2" borderId="42" xfId="1" applyFill="1" applyBorder="1" applyAlignment="1" applyProtection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Fill="1" applyBorder="1" applyAlignme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Border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Border="1" applyAlignment="1" applyProtection="1">
      <alignment vertical="center"/>
      <protection hidden="1"/>
    </xf>
    <xf numFmtId="0" fontId="43" fillId="0" borderId="0" xfId="0" applyFont="1" applyAlignme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0" fillId="0" borderId="0" xfId="0" applyFont="1" applyBorder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Fill="1" applyBorder="1" applyAlignment="1" applyProtection="1">
      <protection hidden="1"/>
    </xf>
    <xf numFmtId="0" fontId="40" fillId="0" borderId="13" xfId="0" applyFont="1" applyBorder="1" applyAlignment="1" applyProtection="1"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Border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 applyAlignment="1"/>
    <xf numFmtId="0" fontId="39" fillId="3" borderId="49" xfId="0" applyFont="1" applyFill="1" applyBorder="1" applyAlignment="1" applyProtection="1">
      <alignment horizontal="right" vertical="center"/>
    </xf>
    <xf numFmtId="0" fontId="39" fillId="3" borderId="50" xfId="0" applyFont="1" applyFill="1" applyBorder="1" applyAlignment="1" applyProtection="1">
      <alignment horizontal="right" vertical="center"/>
    </xf>
    <xf numFmtId="168" fontId="39" fillId="3" borderId="50" xfId="0" applyNumberFormat="1" applyFont="1" applyFill="1" applyBorder="1" applyAlignment="1" applyProtection="1">
      <alignment horizontal="left" vertical="center" indent="1"/>
    </xf>
    <xf numFmtId="168" fontId="0" fillId="3" borderId="51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40" xfId="0" applyFont="1" applyFill="1" applyBorder="1" applyAlignment="1" applyProtection="1">
      <alignment horizontal="center" vertical="center"/>
    </xf>
  </cellXfs>
  <cellStyles count="5">
    <cellStyle name="Hyperlink" xfId="1" builtinId="8"/>
    <cellStyle name="Normal" xfId="0" builtinId="0"/>
    <cellStyle name="Normal 2" xfId="2"/>
    <cellStyle name="Normal 3" xfId="3"/>
    <cellStyle name="Normal 3 2" xf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66"/>
  <sheetViews>
    <sheetView tabSelected="1" workbookViewId="0">
      <pane ySplit="11" topLeftCell="A12" activePane="bottomLeft" state="frozen"/>
      <selection pane="bottomLeft" activeCell="D5" sqref="D5:F5"/>
    </sheetView>
  </sheetViews>
  <sheetFormatPr defaultColWidth="9.109375" defaultRowHeight="12" x14ac:dyDescent="0.25"/>
  <cols>
    <col min="1" max="1" width="0.88671875" style="6" customWidth="1"/>
    <col min="2" max="2" width="24.6640625" style="6" customWidth="1"/>
    <col min="3" max="3" width="0.88671875" style="6" customWidth="1"/>
    <col min="4" max="4" width="10.6640625" style="6" customWidth="1"/>
    <col min="5" max="5" width="2.88671875" style="6" customWidth="1"/>
    <col min="6" max="6" width="10.6640625" style="6" customWidth="1"/>
    <col min="7" max="7" width="0.88671875" style="6" customWidth="1"/>
    <col min="8" max="8" width="11.6640625" style="6" customWidth="1"/>
    <col min="9" max="10" width="0.88671875" style="6" customWidth="1"/>
    <col min="11" max="11" width="24.6640625" style="6" customWidth="1"/>
    <col min="12" max="12" width="1.33203125" style="6" customWidth="1"/>
    <col min="13" max="13" width="10.6640625" style="6" customWidth="1"/>
    <col min="14" max="14" width="1.33203125" style="6" customWidth="1"/>
    <col min="15" max="15" width="10.6640625" style="6" customWidth="1"/>
    <col min="16" max="16" width="2.6640625" style="169" customWidth="1"/>
    <col min="17" max="17" width="10.6640625" style="6" customWidth="1"/>
    <col min="18" max="18" width="0.88671875" style="5" customWidth="1"/>
    <col min="19" max="19" width="10.6640625" style="6" customWidth="1"/>
    <col min="20" max="20" width="0.88671875" style="6" customWidth="1"/>
    <col min="21" max="21" width="4.33203125" style="6" customWidth="1"/>
    <col min="22" max="24" width="10.5546875" style="6" hidden="1" customWidth="1"/>
    <col min="25" max="25" width="10.5546875" style="6" customWidth="1"/>
    <col min="26" max="16384" width="9.109375" style="6"/>
  </cols>
  <sheetData>
    <row r="1" spans="1:24" ht="6" customHeight="1" x14ac:dyDescent="0.25">
      <c r="A1" s="373"/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0"/>
    </row>
    <row r="2" spans="1:24" ht="6" customHeight="1" thickBot="1" x14ac:dyDescent="0.3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59"/>
      <c r="Q2" s="72"/>
      <c r="R2" s="91"/>
      <c r="S2" s="91"/>
      <c r="T2" s="92"/>
      <c r="U2" s="370"/>
      <c r="W2" s="233">
        <f>Admin!B2</f>
        <v>41735</v>
      </c>
      <c r="X2" s="6">
        <v>1</v>
      </c>
    </row>
    <row r="3" spans="1:24" ht="17.25" customHeight="1" thickTop="1" thickBot="1" x14ac:dyDescent="0.35">
      <c r="A3" s="73"/>
      <c r="B3" s="97" t="s">
        <v>18</v>
      </c>
      <c r="C3" s="8"/>
      <c r="D3" s="8"/>
      <c r="E3" s="8"/>
      <c r="F3" s="8"/>
      <c r="G3" s="8"/>
      <c r="H3" s="378" t="s">
        <v>135</v>
      </c>
      <c r="I3" s="378"/>
      <c r="J3" s="378"/>
      <c r="K3" s="378"/>
      <c r="L3" s="378"/>
      <c r="M3" s="378"/>
      <c r="N3" s="10"/>
      <c r="O3" s="76"/>
      <c r="P3" s="160"/>
      <c r="Q3" s="375" t="s">
        <v>66</v>
      </c>
      <c r="R3" s="376"/>
      <c r="S3" s="377"/>
      <c r="T3" s="94"/>
      <c r="U3" s="370"/>
      <c r="W3" s="233">
        <f>Admin!B3</f>
        <v>41736</v>
      </c>
      <c r="X3" s="6">
        <f>X2+1</f>
        <v>2</v>
      </c>
    </row>
    <row r="4" spans="1:24" ht="3.75" customHeight="1" thickTop="1" x14ac:dyDescent="0.25">
      <c r="A4" s="73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61"/>
      <c r="Q4" s="8"/>
      <c r="R4" s="93"/>
      <c r="S4" s="93"/>
      <c r="T4" s="94"/>
      <c r="U4" s="370"/>
      <c r="W4" s="233">
        <f>Admin!B4</f>
        <v>41737</v>
      </c>
      <c r="X4" s="6">
        <f t="shared" ref="X4:X53" si="0">X3+1</f>
        <v>3</v>
      </c>
    </row>
    <row r="5" spans="1:24" ht="12" customHeight="1" x14ac:dyDescent="0.25">
      <c r="A5" s="73"/>
      <c r="B5" s="8" t="s">
        <v>19</v>
      </c>
      <c r="C5" s="9"/>
      <c r="D5" s="379"/>
      <c r="E5" s="380"/>
      <c r="F5" s="381"/>
      <c r="G5" s="9"/>
      <c r="H5" s="382" t="s">
        <v>136</v>
      </c>
      <c r="I5" s="382"/>
      <c r="J5" s="382"/>
      <c r="K5" s="382"/>
      <c r="L5" s="382"/>
      <c r="M5" s="382"/>
      <c r="N5" s="382"/>
      <c r="O5" s="382"/>
      <c r="P5" s="82"/>
      <c r="Q5" s="8"/>
      <c r="R5" s="93"/>
      <c r="S5" s="93"/>
      <c r="T5" s="94"/>
      <c r="U5" s="370"/>
      <c r="V5" s="6" t="s">
        <v>78</v>
      </c>
      <c r="W5" s="233">
        <f>Admin!B5</f>
        <v>41738</v>
      </c>
      <c r="X5" s="6">
        <f t="shared" si="0"/>
        <v>4</v>
      </c>
    </row>
    <row r="6" spans="1:24" ht="12" customHeight="1" x14ac:dyDescent="0.25">
      <c r="A6" s="73"/>
      <c r="B6" s="8" t="s">
        <v>13</v>
      </c>
      <c r="C6" s="9"/>
      <c r="D6" s="379"/>
      <c r="E6" s="380"/>
      <c r="F6" s="381"/>
      <c r="G6" s="9"/>
      <c r="H6" s="382"/>
      <c r="I6" s="382"/>
      <c r="J6" s="382"/>
      <c r="K6" s="382"/>
      <c r="L6" s="382"/>
      <c r="M6" s="382"/>
      <c r="N6" s="382"/>
      <c r="O6" s="382"/>
      <c r="P6" s="82"/>
      <c r="Q6" s="8"/>
      <c r="R6" s="93"/>
      <c r="S6" s="93"/>
      <c r="T6" s="94"/>
      <c r="U6" s="370"/>
      <c r="V6" s="6" t="s">
        <v>79</v>
      </c>
      <c r="W6" s="233">
        <f>Admin!B6</f>
        <v>41739</v>
      </c>
      <c r="X6" s="6">
        <f t="shared" si="0"/>
        <v>5</v>
      </c>
    </row>
    <row r="7" spans="1:24" ht="12" customHeight="1" x14ac:dyDescent="0.25">
      <c r="A7" s="73"/>
      <c r="B7" s="8" t="s">
        <v>14</v>
      </c>
      <c r="C7" s="9"/>
      <c r="D7" s="379"/>
      <c r="E7" s="380"/>
      <c r="F7" s="381"/>
      <c r="G7" s="9"/>
      <c r="H7" s="382"/>
      <c r="I7" s="382"/>
      <c r="J7" s="382"/>
      <c r="K7" s="382"/>
      <c r="L7" s="382"/>
      <c r="M7" s="382"/>
      <c r="N7" s="382"/>
      <c r="O7" s="382"/>
      <c r="P7" s="82"/>
      <c r="Q7" s="8"/>
      <c r="R7" s="93"/>
      <c r="S7" s="93"/>
      <c r="T7" s="94"/>
      <c r="U7" s="370"/>
      <c r="V7" s="6" t="s">
        <v>80</v>
      </c>
      <c r="W7" s="233">
        <f>Admin!B7</f>
        <v>41740</v>
      </c>
      <c r="X7" s="6">
        <f t="shared" si="0"/>
        <v>6</v>
      </c>
    </row>
    <row r="8" spans="1:24" ht="12" customHeight="1" x14ac:dyDescent="0.25">
      <c r="A8" s="73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61"/>
      <c r="Q8" s="8"/>
      <c r="R8" s="93"/>
      <c r="S8" s="93"/>
      <c r="T8" s="94"/>
      <c r="U8" s="370"/>
      <c r="V8" s="6" t="s">
        <v>78</v>
      </c>
      <c r="W8" s="233">
        <f>Admin!B8</f>
        <v>41741</v>
      </c>
      <c r="X8" s="6">
        <f t="shared" si="0"/>
        <v>7</v>
      </c>
    </row>
    <row r="9" spans="1:24" ht="12" customHeight="1" x14ac:dyDescent="0.25">
      <c r="A9" s="73"/>
      <c r="B9" s="8" t="s">
        <v>15</v>
      </c>
      <c r="C9" s="9"/>
      <c r="D9" s="11"/>
      <c r="E9" s="9"/>
      <c r="F9" s="9"/>
      <c r="G9" s="9"/>
      <c r="H9" s="82"/>
      <c r="I9" s="8"/>
      <c r="J9" s="8"/>
      <c r="K9" s="83" t="s">
        <v>56</v>
      </c>
      <c r="L9" s="83"/>
      <c r="M9" s="185">
        <f>Admin!B2</f>
        <v>41735</v>
      </c>
      <c r="N9" s="10"/>
      <c r="O9" s="185">
        <f>Admin!I1</f>
        <v>42099</v>
      </c>
      <c r="P9" s="162"/>
      <c r="Q9" s="157"/>
      <c r="R9" s="158"/>
      <c r="S9" s="158"/>
      <c r="T9" s="94"/>
      <c r="U9" s="370"/>
      <c r="W9" s="233">
        <f>Admin!B9</f>
        <v>41742</v>
      </c>
      <c r="X9" s="6">
        <f t="shared" si="0"/>
        <v>8</v>
      </c>
    </row>
    <row r="10" spans="1:24" ht="6" customHeight="1" x14ac:dyDescent="0.25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163"/>
      <c r="Q10" s="75"/>
      <c r="R10" s="95"/>
      <c r="S10" s="95"/>
      <c r="T10" s="96"/>
      <c r="U10" s="370"/>
      <c r="V10" s="6" t="s">
        <v>81</v>
      </c>
      <c r="W10" s="233">
        <f>Admin!B10</f>
        <v>41743</v>
      </c>
      <c r="X10" s="6">
        <f t="shared" si="0"/>
        <v>9</v>
      </c>
    </row>
    <row r="11" spans="1:24" ht="15" customHeight="1" thickBot="1" x14ac:dyDescent="0.3">
      <c r="A11" s="371"/>
      <c r="B11" s="371"/>
      <c r="C11" s="371"/>
      <c r="D11" s="371"/>
      <c r="E11" s="371"/>
      <c r="F11" s="371"/>
      <c r="G11" s="371"/>
      <c r="H11" s="371"/>
      <c r="I11" s="371"/>
      <c r="J11" s="371"/>
      <c r="K11" s="371"/>
      <c r="L11" s="371"/>
      <c r="M11" s="371"/>
      <c r="N11" s="371"/>
      <c r="O11" s="371"/>
      <c r="P11" s="371"/>
      <c r="Q11" s="371"/>
      <c r="R11" s="372"/>
      <c r="S11" s="372"/>
      <c r="T11" s="372"/>
      <c r="U11" s="370"/>
      <c r="W11" s="233">
        <f>Admin!B11</f>
        <v>41744</v>
      </c>
      <c r="X11" s="6">
        <f t="shared" si="0"/>
        <v>10</v>
      </c>
    </row>
    <row r="12" spans="1:24" ht="9" customHeight="1" thickBot="1" x14ac:dyDescent="0.3">
      <c r="A12" s="15"/>
      <c r="B12" s="16"/>
      <c r="C12" s="16"/>
      <c r="D12" s="16"/>
      <c r="E12" s="16"/>
      <c r="F12" s="16"/>
      <c r="G12" s="16"/>
      <c r="H12" s="16"/>
      <c r="I12" s="16"/>
      <c r="J12" s="77"/>
      <c r="K12" s="16"/>
      <c r="L12" s="16"/>
      <c r="M12" s="16"/>
      <c r="N12" s="16"/>
      <c r="O12" s="16"/>
      <c r="P12" s="164"/>
      <c r="Q12" s="16"/>
      <c r="R12" s="16"/>
      <c r="S12" s="16"/>
      <c r="T12" s="17"/>
      <c r="U12" s="370"/>
      <c r="V12" s="6" t="s">
        <v>82</v>
      </c>
      <c r="W12" s="233">
        <f>Admin!B12</f>
        <v>41745</v>
      </c>
      <c r="X12" s="6">
        <f t="shared" si="0"/>
        <v>11</v>
      </c>
    </row>
    <row r="13" spans="1:24" ht="15" customHeight="1" thickTop="1" thickBot="1" x14ac:dyDescent="0.3">
      <c r="A13" s="18"/>
      <c r="B13" s="97" t="s">
        <v>33</v>
      </c>
      <c r="C13" s="65"/>
      <c r="D13" s="20"/>
      <c r="E13" s="20"/>
      <c r="F13" s="20"/>
      <c r="G13" s="20"/>
      <c r="H13" s="363" t="s">
        <v>50</v>
      </c>
      <c r="I13" s="20"/>
      <c r="J13" s="29"/>
      <c r="K13" s="97" t="s">
        <v>20</v>
      </c>
      <c r="L13" s="65"/>
      <c r="M13" s="84"/>
      <c r="N13" s="19"/>
      <c r="O13" s="368"/>
      <c r="P13" s="369"/>
      <c r="Q13" s="365"/>
      <c r="R13" s="66"/>
      <c r="S13" s="355"/>
      <c r="T13" s="21"/>
      <c r="U13" s="370"/>
      <c r="V13" s="6" t="s">
        <v>83</v>
      </c>
      <c r="W13" s="233">
        <f>Admin!B13</f>
        <v>41746</v>
      </c>
      <c r="X13" s="6">
        <f t="shared" si="0"/>
        <v>12</v>
      </c>
    </row>
    <row r="14" spans="1:24" ht="6" customHeight="1" thickTop="1" thickBot="1" x14ac:dyDescent="0.3">
      <c r="A14" s="18"/>
      <c r="B14" s="65"/>
      <c r="C14" s="65"/>
      <c r="D14" s="20"/>
      <c r="E14" s="20"/>
      <c r="F14" s="20"/>
      <c r="G14" s="20"/>
      <c r="H14" s="363"/>
      <c r="I14" s="20"/>
      <c r="J14" s="29"/>
      <c r="K14" s="65"/>
      <c r="L14" s="65"/>
      <c r="M14" s="84"/>
      <c r="N14" s="19"/>
      <c r="O14" s="20"/>
      <c r="P14" s="165"/>
      <c r="Q14" s="366"/>
      <c r="R14" s="20"/>
      <c r="S14" s="356"/>
      <c r="T14" s="21"/>
      <c r="U14" s="370"/>
      <c r="W14" s="233">
        <f>Admin!B14</f>
        <v>41747</v>
      </c>
      <c r="X14" s="6">
        <f t="shared" si="0"/>
        <v>13</v>
      </c>
    </row>
    <row r="15" spans="1:24" ht="14.4" thickTop="1" thickBot="1" x14ac:dyDescent="0.3">
      <c r="A15" s="18"/>
      <c r="B15" s="20" t="s">
        <v>55</v>
      </c>
      <c r="C15" s="20"/>
      <c r="D15" s="357"/>
      <c r="E15" s="358"/>
      <c r="F15" s="359"/>
      <c r="G15" s="22"/>
      <c r="H15" s="28" t="s">
        <v>51</v>
      </c>
      <c r="I15" s="22"/>
      <c r="J15" s="64"/>
      <c r="K15" s="20" t="s">
        <v>17</v>
      </c>
      <c r="L15" s="20"/>
      <c r="M15" s="360"/>
      <c r="N15" s="361"/>
      <c r="O15" s="362"/>
      <c r="P15" s="166"/>
      <c r="Q15" s="155"/>
      <c r="R15" s="153"/>
      <c r="S15" s="156"/>
      <c r="T15" s="21"/>
      <c r="U15" s="370"/>
      <c r="W15" s="233">
        <f>Admin!B15</f>
        <v>41748</v>
      </c>
      <c r="X15" s="6">
        <f t="shared" si="0"/>
        <v>14</v>
      </c>
    </row>
    <row r="16" spans="1:24" ht="13.2" thickTop="1" thickBot="1" x14ac:dyDescent="0.3">
      <c r="A16" s="18"/>
      <c r="B16" s="20" t="s">
        <v>12</v>
      </c>
      <c r="C16" s="20"/>
      <c r="D16" s="357"/>
      <c r="E16" s="358"/>
      <c r="F16" s="359"/>
      <c r="G16" s="22"/>
      <c r="H16" s="170"/>
      <c r="I16" s="22"/>
      <c r="J16" s="29"/>
      <c r="K16" s="20"/>
      <c r="L16" s="20"/>
      <c r="M16" s="63"/>
      <c r="N16" s="63"/>
      <c r="O16" s="173"/>
      <c r="P16" s="165"/>
      <c r="Q16" s="37"/>
      <c r="R16" s="66"/>
      <c r="S16" s="37"/>
      <c r="T16" s="21"/>
      <c r="U16" s="370"/>
      <c r="W16" s="233">
        <f>Admin!B16</f>
        <v>41749</v>
      </c>
      <c r="X16" s="6">
        <f t="shared" si="0"/>
        <v>15</v>
      </c>
    </row>
    <row r="17" spans="1:24" ht="13.5" customHeight="1" thickTop="1" x14ac:dyDescent="0.25">
      <c r="A17" s="18"/>
      <c r="B17" s="20"/>
      <c r="C17" s="20"/>
      <c r="D17" s="20"/>
      <c r="E17" s="20"/>
      <c r="F17" s="20"/>
      <c r="G17" s="22"/>
      <c r="H17" s="34" t="s">
        <v>52</v>
      </c>
      <c r="I17" s="22"/>
      <c r="J17" s="29"/>
      <c r="K17" s="22"/>
      <c r="L17" s="22"/>
      <c r="M17" s="20"/>
      <c r="N17" s="20"/>
      <c r="O17" s="20"/>
      <c r="P17" s="20"/>
      <c r="Q17" s="20"/>
      <c r="R17" s="20"/>
      <c r="S17" s="99"/>
      <c r="T17" s="21"/>
      <c r="U17" s="370"/>
      <c r="W17" s="233">
        <f>Admin!B17</f>
        <v>41750</v>
      </c>
      <c r="X17" s="6">
        <f t="shared" si="0"/>
        <v>16</v>
      </c>
    </row>
    <row r="18" spans="1:24" x14ac:dyDescent="0.25">
      <c r="A18" s="18"/>
      <c r="B18" s="20"/>
      <c r="C18" s="20"/>
      <c r="D18" s="20"/>
      <c r="E18" s="20"/>
      <c r="F18" s="20"/>
      <c r="G18" s="22"/>
      <c r="H18" s="171"/>
      <c r="I18" s="22"/>
      <c r="J18" s="29"/>
      <c r="K18" s="22"/>
      <c r="L18" s="22"/>
      <c r="M18" s="20"/>
      <c r="N18" s="20"/>
      <c r="O18" s="20"/>
      <c r="P18" s="20"/>
      <c r="Q18" s="20"/>
      <c r="R18" s="35"/>
      <c r="S18" s="99"/>
      <c r="T18" s="21"/>
      <c r="U18" s="370"/>
      <c r="W18" s="233">
        <f>Admin!B18</f>
        <v>41751</v>
      </c>
      <c r="X18" s="6">
        <f t="shared" si="0"/>
        <v>17</v>
      </c>
    </row>
    <row r="19" spans="1:24" x14ac:dyDescent="0.25">
      <c r="A19" s="18"/>
      <c r="B19" s="20"/>
      <c r="C19" s="20"/>
      <c r="D19" s="20"/>
      <c r="E19" s="20"/>
      <c r="F19" s="20"/>
      <c r="G19" s="22"/>
      <c r="H19" s="34" t="s">
        <v>53</v>
      </c>
      <c r="I19" s="22"/>
      <c r="J19" s="29"/>
      <c r="K19" s="22"/>
      <c r="L19" s="22"/>
      <c r="M19" s="20"/>
      <c r="N19" s="20"/>
      <c r="O19" s="20"/>
      <c r="P19" s="20"/>
      <c r="Q19" s="20"/>
      <c r="R19" s="36"/>
      <c r="S19" s="99"/>
      <c r="T19" s="21"/>
      <c r="U19" s="370"/>
      <c r="W19" s="233">
        <f>Admin!B19</f>
        <v>41752</v>
      </c>
      <c r="X19" s="6">
        <f t="shared" si="0"/>
        <v>18</v>
      </c>
    </row>
    <row r="20" spans="1:24" x14ac:dyDescent="0.25">
      <c r="A20" s="18"/>
      <c r="B20" s="20"/>
      <c r="C20" s="20"/>
      <c r="D20" s="20"/>
      <c r="E20" s="20"/>
      <c r="F20" s="20"/>
      <c r="G20" s="22"/>
      <c r="H20" s="170"/>
      <c r="I20" s="22"/>
      <c r="J20" s="29"/>
      <c r="K20" s="69"/>
      <c r="L20" s="69"/>
      <c r="M20" s="20"/>
      <c r="N20" s="20"/>
      <c r="O20" s="20"/>
      <c r="P20" s="165"/>
      <c r="Q20" s="20"/>
      <c r="R20" s="20"/>
      <c r="S20" s="20"/>
      <c r="T20" s="21"/>
      <c r="U20" s="370"/>
      <c r="W20" s="233">
        <f>Admin!B20</f>
        <v>41753</v>
      </c>
      <c r="X20" s="6">
        <f t="shared" si="0"/>
        <v>19</v>
      </c>
    </row>
    <row r="21" spans="1:24" ht="12" customHeight="1" x14ac:dyDescent="0.25">
      <c r="A21" s="18"/>
      <c r="B21" s="20"/>
      <c r="C21" s="20"/>
      <c r="D21" s="22"/>
      <c r="E21" s="22"/>
      <c r="F21" s="22"/>
      <c r="G21" s="22"/>
      <c r="H21" s="28" t="s">
        <v>54</v>
      </c>
      <c r="I21" s="22"/>
      <c r="J21" s="29"/>
      <c r="K21" s="20"/>
      <c r="L21" s="20"/>
      <c r="M21" s="20"/>
      <c r="N21" s="20"/>
      <c r="O21" s="20"/>
      <c r="P21" s="165"/>
      <c r="Q21" s="20"/>
      <c r="R21" s="20"/>
      <c r="S21" s="20"/>
      <c r="T21" s="78"/>
      <c r="U21" s="370"/>
      <c r="W21" s="233">
        <f>Admin!B21</f>
        <v>41754</v>
      </c>
      <c r="X21" s="6">
        <f t="shared" si="0"/>
        <v>20</v>
      </c>
    </row>
    <row r="22" spans="1:24" ht="15" customHeight="1" x14ac:dyDescent="0.25">
      <c r="A22" s="18"/>
      <c r="B22" s="20"/>
      <c r="C22" s="20"/>
      <c r="D22" s="20"/>
      <c r="E22" s="20"/>
      <c r="F22" s="20"/>
      <c r="G22" s="20"/>
      <c r="H22" s="172"/>
      <c r="I22" s="20"/>
      <c r="J22" s="29"/>
      <c r="K22" s="99"/>
      <c r="L22" s="99"/>
      <c r="M22" s="99"/>
      <c r="N22" s="99"/>
      <c r="O22" s="99"/>
      <c r="P22" s="99"/>
      <c r="Q22" s="99"/>
      <c r="R22" s="66"/>
      <c r="S22" s="67"/>
      <c r="T22" s="21"/>
      <c r="U22" s="370"/>
      <c r="W22" s="233">
        <f>Admin!B22</f>
        <v>41755</v>
      </c>
      <c r="X22" s="6">
        <f t="shared" si="0"/>
        <v>21</v>
      </c>
    </row>
    <row r="23" spans="1:24" ht="12.6" thickBot="1" x14ac:dyDescent="0.3">
      <c r="A23" s="18"/>
      <c r="B23" s="20"/>
      <c r="C23" s="20"/>
      <c r="D23" s="62"/>
      <c r="E23" s="20"/>
      <c r="F23" s="37" t="s">
        <v>30</v>
      </c>
      <c r="G23" s="66"/>
      <c r="H23" s="20"/>
      <c r="I23" s="22"/>
      <c r="J23" s="29"/>
      <c r="K23" s="99"/>
      <c r="L23" s="99"/>
      <c r="M23" s="99"/>
      <c r="N23" s="99"/>
      <c r="O23" s="99"/>
      <c r="P23" s="99"/>
      <c r="Q23" s="99"/>
      <c r="R23" s="20"/>
      <c r="S23" s="99"/>
      <c r="T23" s="21"/>
      <c r="U23" s="370"/>
      <c r="W23" s="233">
        <f>Admin!B23</f>
        <v>41756</v>
      </c>
      <c r="X23" s="6">
        <f t="shared" si="0"/>
        <v>22</v>
      </c>
    </row>
    <row r="24" spans="1:24" ht="13.2" thickTop="1" thickBot="1" x14ac:dyDescent="0.3">
      <c r="A24" s="18"/>
      <c r="B24" s="20" t="str">
        <f>"Starting date (existing = " &amp; TEXT(M9,"dd/mm/yy") &amp; ")"</f>
        <v>Starting date (existing = 06/04/14)</v>
      </c>
      <c r="C24" s="20"/>
      <c r="D24" s="148"/>
      <c r="E24" s="20"/>
      <c r="F24" s="98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99"/>
      <c r="L24" s="99"/>
      <c r="M24" s="99"/>
      <c r="N24" s="99"/>
      <c r="O24" s="99"/>
      <c r="P24" s="99"/>
      <c r="Q24" s="99" t="str">
        <f>IF(O24&gt;0,"Enter Date"," ")</f>
        <v xml:space="preserve"> </v>
      </c>
      <c r="R24" s="24"/>
      <c r="S24" s="99" t="str">
        <f>IF(Q24=" "," ",IF(D28="W",LOOKUP(Q24,Admin!B:B,Admin!C:C),IF(D28="m",LOOKUP(Q24,Admin!B:B,Admin!D:D),"Check D28")))</f>
        <v xml:space="preserve"> </v>
      </c>
      <c r="T24" s="21"/>
      <c r="U24" s="370"/>
      <c r="W24" s="233">
        <f>Admin!B24</f>
        <v>41757</v>
      </c>
      <c r="X24" s="6">
        <f t="shared" si="0"/>
        <v>23</v>
      </c>
    </row>
    <row r="25" spans="1:24" ht="6" customHeight="1" thickTop="1" thickBot="1" x14ac:dyDescent="0.3">
      <c r="A25" s="18"/>
      <c r="B25" s="20"/>
      <c r="C25" s="20"/>
      <c r="D25" s="62"/>
      <c r="E25" s="20"/>
      <c r="F25" s="98"/>
      <c r="G25" s="68"/>
      <c r="H25" s="20"/>
      <c r="I25" s="327"/>
      <c r="J25" s="20"/>
      <c r="K25" s="99"/>
      <c r="L25" s="99"/>
      <c r="M25" s="99"/>
      <c r="N25" s="99"/>
      <c r="O25" s="99"/>
      <c r="P25" s="99"/>
      <c r="Q25" s="99"/>
      <c r="R25" s="24"/>
      <c r="S25" s="99"/>
      <c r="T25" s="21"/>
      <c r="U25" s="370"/>
      <c r="W25" s="233">
        <f>Admin!B25</f>
        <v>41758</v>
      </c>
      <c r="X25" s="6">
        <f t="shared" si="0"/>
        <v>24</v>
      </c>
    </row>
    <row r="26" spans="1:24" ht="13.2" thickTop="1" thickBot="1" x14ac:dyDescent="0.3">
      <c r="A26" s="18"/>
      <c r="B26" s="20" t="s">
        <v>68</v>
      </c>
      <c r="C26" s="20"/>
      <c r="D26" s="148"/>
      <c r="E26" s="20"/>
      <c r="F26" s="98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99"/>
      <c r="L26" s="99"/>
      <c r="M26" s="99"/>
      <c r="N26" s="99"/>
      <c r="O26" s="99"/>
      <c r="P26" s="99"/>
      <c r="Q26" s="99"/>
      <c r="R26" s="66"/>
      <c r="S26" s="67"/>
      <c r="T26" s="21"/>
      <c r="U26" s="370"/>
      <c r="W26" s="233">
        <f>Admin!B26</f>
        <v>41759</v>
      </c>
      <c r="X26" s="6">
        <f t="shared" si="0"/>
        <v>25</v>
      </c>
    </row>
    <row r="27" spans="1:24" ht="13.2" thickTop="1" thickBot="1" x14ac:dyDescent="0.3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99"/>
      <c r="L27" s="99"/>
      <c r="M27" s="99"/>
      <c r="N27" s="99"/>
      <c r="O27" s="99"/>
      <c r="P27" s="99"/>
      <c r="Q27" s="99" t="str">
        <f>IF(M27&gt;0,D24," ")</f>
        <v xml:space="preserve"> </v>
      </c>
      <c r="R27" s="24"/>
      <c r="S27" s="99" t="str">
        <f>IF(Q27=" "," ",IF(D28="W",LOOKUP(Q27,Admin!B:B,Admin!C:C),IF(D28="m",LOOKUP(Q27,Admin!B:B,Admin!D:D),"Check D28")))</f>
        <v xml:space="preserve"> </v>
      </c>
      <c r="T27" s="21"/>
      <c r="U27" s="370"/>
      <c r="W27" s="233">
        <f>Admin!B27</f>
        <v>41760</v>
      </c>
      <c r="X27" s="6">
        <f t="shared" si="0"/>
        <v>26</v>
      </c>
    </row>
    <row r="28" spans="1:24" ht="13.2" thickTop="1" thickBot="1" x14ac:dyDescent="0.3">
      <c r="A28" s="18"/>
      <c r="B28" s="22" t="s">
        <v>21</v>
      </c>
      <c r="C28" s="22"/>
      <c r="D28" s="85"/>
      <c r="E28" s="28" t="s">
        <v>29</v>
      </c>
      <c r="F28" s="200" t="str">
        <f>IF(D30="D","Enter M for Director","Enter M or W for Employee")</f>
        <v>Enter M or W for Employee</v>
      </c>
      <c r="G28" s="20"/>
      <c r="H28" s="23"/>
      <c r="I28" s="23"/>
      <c r="J28" s="29"/>
      <c r="K28" s="99"/>
      <c r="L28" s="99"/>
      <c r="M28" s="99"/>
      <c r="N28" s="99"/>
      <c r="O28" s="99"/>
      <c r="P28" s="99"/>
      <c r="Q28" s="99" t="str">
        <f>IF(M28&gt;0,"Enter Date"," ")</f>
        <v xml:space="preserve"> </v>
      </c>
      <c r="R28" s="24"/>
      <c r="S28" s="99" t="str">
        <f>IF(Q28=" "," ",IF(D28="W",LOOKUP(Q28,Admin!B:B,Admin!C:C),IF(D28="m",LOOKUP(Q28,Admin!B:B,Admin!D:D),"Check D28")))</f>
        <v xml:space="preserve"> </v>
      </c>
      <c r="T28" s="21"/>
      <c r="U28" s="370"/>
      <c r="W28" s="233">
        <f>Admin!B28</f>
        <v>41761</v>
      </c>
      <c r="X28" s="6">
        <f t="shared" si="0"/>
        <v>27</v>
      </c>
    </row>
    <row r="29" spans="1:24" ht="12.6" thickTop="1" x14ac:dyDescent="0.25">
      <c r="A29" s="18"/>
      <c r="B29" s="22" t="s">
        <v>16</v>
      </c>
      <c r="C29" s="22"/>
      <c r="D29" s="154">
        <v>1</v>
      </c>
      <c r="E29" s="25"/>
      <c r="F29" s="70"/>
      <c r="G29" s="34"/>
      <c r="H29" s="20"/>
      <c r="I29" s="20"/>
      <c r="J29" s="29"/>
      <c r="K29" s="99"/>
      <c r="L29" s="99"/>
      <c r="M29" s="99"/>
      <c r="N29" s="99"/>
      <c r="O29" s="99"/>
      <c r="P29" s="99"/>
      <c r="Q29" s="99" t="str">
        <f>IF(M29&gt;0,"Enter Date"," ")</f>
        <v xml:space="preserve"> </v>
      </c>
      <c r="R29" s="24"/>
      <c r="S29" s="99" t="str">
        <f>IF(Q29=" "," ",IF(D28="W",LOOKUP(Q29,Admin!B:B,Admin!C:C),IF(D28="m",LOOKUP(Q29,Admin!B:B,Admin!D:D),"Check D28")))</f>
        <v xml:space="preserve"> </v>
      </c>
      <c r="T29" s="21"/>
      <c r="U29" s="370"/>
      <c r="W29" s="233">
        <f>Admin!B29</f>
        <v>41762</v>
      </c>
      <c r="X29" s="6">
        <f t="shared" si="0"/>
        <v>28</v>
      </c>
    </row>
    <row r="30" spans="1:24" ht="13.5" customHeight="1" x14ac:dyDescent="0.25">
      <c r="A30" s="18"/>
      <c r="B30" s="22" t="s">
        <v>67</v>
      </c>
      <c r="C30" s="22"/>
      <c r="D30" s="226"/>
      <c r="E30" s="20"/>
      <c r="F30" s="199" t="s">
        <v>75</v>
      </c>
      <c r="G30" s="34"/>
      <c r="H30" s="20"/>
      <c r="I30" s="20"/>
      <c r="J30" s="29"/>
      <c r="K30" s="99"/>
      <c r="L30" s="99"/>
      <c r="M30" s="99"/>
      <c r="N30" s="99"/>
      <c r="O30" s="99"/>
      <c r="P30" s="99"/>
      <c r="Q30" s="99" t="str">
        <f>IF(M30&gt;0,"Enter Date"," ")</f>
        <v xml:space="preserve"> </v>
      </c>
      <c r="R30" s="24"/>
      <c r="S30" s="99" t="str">
        <f>IF(Q30=" "," ",IF(D28="W",LOOKUP(Q30,Admin!B:B,Admin!C:C),IF(D28="m",LOOKUP(Q30,Admin!B:B,Admin!D:D),"Check D28")))</f>
        <v xml:space="preserve"> </v>
      </c>
      <c r="T30" s="21"/>
      <c r="U30" s="370"/>
      <c r="W30" s="233">
        <f>Admin!B30</f>
        <v>41763</v>
      </c>
      <c r="X30" s="6">
        <f t="shared" si="0"/>
        <v>29</v>
      </c>
    </row>
    <row r="31" spans="1:24" ht="12" customHeight="1" x14ac:dyDescent="0.25">
      <c r="A31" s="18"/>
      <c r="B31" s="20"/>
      <c r="C31" s="20"/>
      <c r="D31" s="20"/>
      <c r="E31" s="20"/>
      <c r="F31" s="234"/>
      <c r="G31" s="234"/>
      <c r="H31" s="234"/>
      <c r="I31" s="20"/>
      <c r="J31" s="29"/>
      <c r="K31" s="99"/>
      <c r="L31" s="99"/>
      <c r="M31" s="99"/>
      <c r="N31" s="99"/>
      <c r="O31" s="99"/>
      <c r="P31" s="99"/>
      <c r="Q31" s="99"/>
      <c r="R31" s="20"/>
      <c r="S31" s="37"/>
      <c r="T31" s="21"/>
      <c r="U31" s="370"/>
      <c r="W31" s="233">
        <f>Admin!B31</f>
        <v>41764</v>
      </c>
      <c r="X31" s="6">
        <f t="shared" si="0"/>
        <v>30</v>
      </c>
    </row>
    <row r="32" spans="1:24" ht="6" customHeight="1" x14ac:dyDescent="0.25">
      <c r="A32" s="18"/>
      <c r="B32" s="20"/>
      <c r="C32" s="20"/>
      <c r="D32" s="20"/>
      <c r="E32" s="20"/>
      <c r="F32" s="235"/>
      <c r="G32" s="235"/>
      <c r="H32" s="235"/>
      <c r="I32" s="20"/>
      <c r="J32" s="29"/>
      <c r="K32" s="69"/>
      <c r="L32" s="69"/>
      <c r="M32" s="69"/>
      <c r="N32" s="69"/>
      <c r="O32" s="69"/>
      <c r="P32" s="167"/>
      <c r="Q32" s="69"/>
      <c r="R32" s="20"/>
      <c r="S32" s="37"/>
      <c r="T32" s="21"/>
      <c r="U32" s="370"/>
      <c r="W32" s="233">
        <f>Admin!B32</f>
        <v>41765</v>
      </c>
      <c r="X32" s="6">
        <f t="shared" si="0"/>
        <v>31</v>
      </c>
    </row>
    <row r="33" spans="1:24" ht="12" customHeight="1" x14ac:dyDescent="0.25">
      <c r="A33" s="18"/>
      <c r="B33" s="99"/>
      <c r="C33" s="99"/>
      <c r="D33" s="99"/>
      <c r="E33" s="99"/>
      <c r="F33" s="99"/>
      <c r="G33" s="99"/>
      <c r="H33" s="99"/>
      <c r="I33" s="20"/>
      <c r="J33" s="29"/>
      <c r="K33" s="99"/>
      <c r="L33" s="99"/>
      <c r="M33" s="99"/>
      <c r="N33" s="99"/>
      <c r="O33" s="99"/>
      <c r="P33" s="99"/>
      <c r="Q33" s="99"/>
      <c r="R33" s="99"/>
      <c r="S33" s="99"/>
      <c r="T33" s="21"/>
      <c r="U33" s="370"/>
      <c r="W33" s="233">
        <f>Admin!B33</f>
        <v>41766</v>
      </c>
      <c r="X33" s="6">
        <f t="shared" si="0"/>
        <v>32</v>
      </c>
    </row>
    <row r="34" spans="1:24" x14ac:dyDescent="0.25">
      <c r="A34" s="18"/>
      <c r="B34" s="99"/>
      <c r="C34" s="99"/>
      <c r="D34" s="99"/>
      <c r="E34" s="99"/>
      <c r="F34" s="99"/>
      <c r="G34" s="99"/>
      <c r="H34" s="99"/>
      <c r="I34" s="20"/>
      <c r="J34" s="29"/>
      <c r="K34" s="99"/>
      <c r="L34" s="99"/>
      <c r="M34" s="99"/>
      <c r="N34" s="99"/>
      <c r="O34" s="99"/>
      <c r="P34" s="99"/>
      <c r="Q34" s="99" t="str">
        <f>IF(O34="Y","Enter Date"," ")</f>
        <v xml:space="preserve"> </v>
      </c>
      <c r="R34" s="99"/>
      <c r="S34" s="99"/>
      <c r="T34" s="21"/>
      <c r="U34" s="370"/>
      <c r="W34" s="233">
        <f>Admin!B34</f>
        <v>41767</v>
      </c>
      <c r="X34" s="6">
        <f t="shared" si="0"/>
        <v>33</v>
      </c>
    </row>
    <row r="35" spans="1:24" ht="13.5" customHeight="1" x14ac:dyDescent="0.25">
      <c r="A35" s="18"/>
      <c r="B35" s="99"/>
      <c r="C35" s="99"/>
      <c r="D35" s="99"/>
      <c r="E35" s="99"/>
      <c r="F35" s="99"/>
      <c r="G35" s="99"/>
      <c r="H35" s="99"/>
      <c r="I35" s="20"/>
      <c r="J35" s="29"/>
      <c r="K35" s="99"/>
      <c r="L35" s="99"/>
      <c r="M35" s="99"/>
      <c r="N35" s="99"/>
      <c r="O35" s="99"/>
      <c r="P35" s="99"/>
      <c r="Q35" s="99"/>
      <c r="R35" s="99"/>
      <c r="S35" s="99"/>
      <c r="T35" s="21"/>
      <c r="U35" s="370"/>
      <c r="W35" s="233">
        <f>Admin!B35</f>
        <v>41768</v>
      </c>
      <c r="X35" s="6">
        <f t="shared" si="0"/>
        <v>34</v>
      </c>
    </row>
    <row r="36" spans="1:24" ht="9" customHeight="1" thickBot="1" x14ac:dyDescent="0.3">
      <c r="A36" s="79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68"/>
      <c r="Q36" s="26"/>
      <c r="R36" s="26"/>
      <c r="S36" s="26"/>
      <c r="T36" s="32"/>
      <c r="U36" s="370"/>
      <c r="W36" s="233">
        <f>Admin!B36</f>
        <v>41769</v>
      </c>
      <c r="X36" s="6">
        <f t="shared" si="0"/>
        <v>35</v>
      </c>
    </row>
    <row r="37" spans="1:24" ht="22.5" customHeight="1" thickBot="1" x14ac:dyDescent="0.3">
      <c r="A37" s="367"/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7"/>
      <c r="M37" s="367"/>
      <c r="N37" s="367"/>
      <c r="O37" s="367"/>
      <c r="P37" s="367"/>
      <c r="Q37" s="367"/>
      <c r="R37" s="367"/>
      <c r="S37" s="367"/>
      <c r="T37" s="367"/>
      <c r="U37" s="366"/>
      <c r="W37" s="233">
        <f>Admin!B37</f>
        <v>41770</v>
      </c>
      <c r="X37" s="6">
        <f t="shared" si="0"/>
        <v>36</v>
      </c>
    </row>
    <row r="38" spans="1:24" ht="9" customHeight="1" thickBot="1" x14ac:dyDescent="0.3">
      <c r="A38" s="15"/>
      <c r="B38" s="16"/>
      <c r="C38" s="16"/>
      <c r="D38" s="16"/>
      <c r="E38" s="16"/>
      <c r="F38" s="16"/>
      <c r="G38" s="16"/>
      <c r="H38" s="16"/>
      <c r="I38" s="16"/>
      <c r="J38" s="77"/>
      <c r="K38" s="16"/>
      <c r="L38" s="16"/>
      <c r="M38" s="16"/>
      <c r="N38" s="16"/>
      <c r="O38" s="16"/>
      <c r="P38" s="164"/>
      <c r="Q38" s="16"/>
      <c r="R38" s="16"/>
      <c r="S38" s="16"/>
      <c r="T38" s="17"/>
      <c r="U38" s="366"/>
      <c r="W38" s="233">
        <f>Admin!B38</f>
        <v>41771</v>
      </c>
      <c r="X38" s="6">
        <f t="shared" si="0"/>
        <v>37</v>
      </c>
    </row>
    <row r="39" spans="1:24" ht="15" customHeight="1" thickTop="1" thickBot="1" x14ac:dyDescent="0.3">
      <c r="A39" s="18"/>
      <c r="B39" s="97" t="s">
        <v>34</v>
      </c>
      <c r="C39" s="65"/>
      <c r="D39" s="20"/>
      <c r="E39" s="20"/>
      <c r="F39" s="20"/>
      <c r="G39" s="20"/>
      <c r="H39" s="363" t="s">
        <v>50</v>
      </c>
      <c r="I39" s="20"/>
      <c r="J39" s="29"/>
      <c r="K39" s="97" t="s">
        <v>20</v>
      </c>
      <c r="L39" s="65"/>
      <c r="M39" s="84"/>
      <c r="N39" s="19"/>
      <c r="O39" s="368"/>
      <c r="P39" s="369"/>
      <c r="Q39" s="365"/>
      <c r="R39" s="66"/>
      <c r="S39" s="355"/>
      <c r="T39" s="21"/>
      <c r="U39" s="366"/>
      <c r="W39" s="233">
        <f>Admin!B39</f>
        <v>41772</v>
      </c>
      <c r="X39" s="6">
        <f t="shared" si="0"/>
        <v>38</v>
      </c>
    </row>
    <row r="40" spans="1:24" ht="6" customHeight="1" thickTop="1" thickBot="1" x14ac:dyDescent="0.3">
      <c r="A40" s="18"/>
      <c r="B40" s="65"/>
      <c r="C40" s="65"/>
      <c r="D40" s="20"/>
      <c r="E40" s="20"/>
      <c r="F40" s="20"/>
      <c r="G40" s="20"/>
      <c r="H40" s="363"/>
      <c r="I40" s="20"/>
      <c r="J40" s="29"/>
      <c r="K40" s="65"/>
      <c r="L40" s="65"/>
      <c r="M40" s="84"/>
      <c r="N40" s="19"/>
      <c r="O40" s="20"/>
      <c r="P40" s="165"/>
      <c r="Q40" s="366"/>
      <c r="R40" s="20"/>
      <c r="S40" s="356"/>
      <c r="T40" s="21"/>
      <c r="U40" s="366"/>
      <c r="W40" s="233">
        <f>Admin!B40</f>
        <v>41773</v>
      </c>
      <c r="X40" s="6">
        <f t="shared" si="0"/>
        <v>39</v>
      </c>
    </row>
    <row r="41" spans="1:24" ht="14.4" thickTop="1" thickBot="1" x14ac:dyDescent="0.3">
      <c r="A41" s="18"/>
      <c r="B41" s="20" t="s">
        <v>11</v>
      </c>
      <c r="C41" s="20"/>
      <c r="D41" s="357"/>
      <c r="E41" s="358"/>
      <c r="F41" s="359"/>
      <c r="G41" s="22"/>
      <c r="H41" s="28" t="s">
        <v>51</v>
      </c>
      <c r="I41" s="22"/>
      <c r="J41" s="64"/>
      <c r="K41" s="20" t="s">
        <v>17</v>
      </c>
      <c r="L41" s="20"/>
      <c r="M41" s="360"/>
      <c r="N41" s="361"/>
      <c r="O41" s="362"/>
      <c r="P41" s="166"/>
      <c r="Q41" s="155"/>
      <c r="R41" s="153"/>
      <c r="S41" s="156"/>
      <c r="T41" s="21"/>
      <c r="U41" s="366"/>
      <c r="W41" s="233">
        <f>Admin!B41</f>
        <v>41774</v>
      </c>
      <c r="X41" s="6">
        <f t="shared" si="0"/>
        <v>40</v>
      </c>
    </row>
    <row r="42" spans="1:24" ht="13.2" thickTop="1" thickBot="1" x14ac:dyDescent="0.3">
      <c r="A42" s="18"/>
      <c r="B42" s="20" t="s">
        <v>12</v>
      </c>
      <c r="C42" s="20"/>
      <c r="D42" s="357"/>
      <c r="E42" s="358"/>
      <c r="F42" s="359"/>
      <c r="G42" s="22"/>
      <c r="H42" s="170"/>
      <c r="I42" s="22"/>
      <c r="J42" s="29"/>
      <c r="K42" s="20"/>
      <c r="L42" s="20"/>
      <c r="M42" s="63"/>
      <c r="N42" s="63"/>
      <c r="O42" s="173"/>
      <c r="P42" s="174"/>
      <c r="Q42" s="37"/>
      <c r="R42" s="28"/>
      <c r="S42" s="37"/>
      <c r="T42" s="21"/>
      <c r="U42" s="366"/>
      <c r="W42" s="233">
        <f>Admin!B42</f>
        <v>41775</v>
      </c>
      <c r="X42" s="6">
        <f t="shared" si="0"/>
        <v>41</v>
      </c>
    </row>
    <row r="43" spans="1:24" ht="12.6" thickTop="1" x14ac:dyDescent="0.25">
      <c r="A43" s="18"/>
      <c r="B43" s="20"/>
      <c r="C43" s="20"/>
      <c r="D43" s="99"/>
      <c r="E43" s="99"/>
      <c r="F43" s="99"/>
      <c r="G43" s="22"/>
      <c r="H43" s="34" t="s">
        <v>52</v>
      </c>
      <c r="I43" s="22"/>
      <c r="J43" s="29"/>
      <c r="K43" s="99"/>
      <c r="L43" s="99"/>
      <c r="M43" s="99"/>
      <c r="N43" s="99"/>
      <c r="O43" s="99"/>
      <c r="P43" s="99"/>
      <c r="Q43" s="99"/>
      <c r="R43" s="99"/>
      <c r="S43" s="99"/>
      <c r="T43" s="21"/>
      <c r="U43" s="366"/>
      <c r="W43" s="233">
        <f>Admin!B43</f>
        <v>41776</v>
      </c>
      <c r="X43" s="6">
        <f t="shared" si="0"/>
        <v>42</v>
      </c>
    </row>
    <row r="44" spans="1:24" x14ac:dyDescent="0.25">
      <c r="A44" s="18"/>
      <c r="B44" s="20"/>
      <c r="C44" s="20"/>
      <c r="D44" s="99"/>
      <c r="E44" s="99"/>
      <c r="F44" s="99"/>
      <c r="G44" s="22"/>
      <c r="H44" s="171"/>
      <c r="I44" s="22"/>
      <c r="J44" s="29"/>
      <c r="K44" s="99"/>
      <c r="L44" s="99"/>
      <c r="M44" s="99"/>
      <c r="N44" s="99"/>
      <c r="O44" s="99"/>
      <c r="P44" s="99"/>
      <c r="Q44" s="99"/>
      <c r="R44" s="99"/>
      <c r="S44" s="99"/>
      <c r="T44" s="21"/>
      <c r="U44" s="366"/>
      <c r="W44" s="233">
        <f>Admin!B44</f>
        <v>41777</v>
      </c>
      <c r="X44" s="6">
        <f t="shared" si="0"/>
        <v>43</v>
      </c>
    </row>
    <row r="45" spans="1:24" x14ac:dyDescent="0.25">
      <c r="A45" s="18"/>
      <c r="B45" s="20"/>
      <c r="C45" s="20"/>
      <c r="D45" s="99"/>
      <c r="E45" s="99"/>
      <c r="F45" s="99"/>
      <c r="G45" s="22"/>
      <c r="H45" s="34" t="s">
        <v>53</v>
      </c>
      <c r="I45" s="22"/>
      <c r="J45" s="29"/>
      <c r="K45" s="99"/>
      <c r="L45" s="99"/>
      <c r="M45" s="99"/>
      <c r="N45" s="99"/>
      <c r="O45" s="99"/>
      <c r="P45" s="99"/>
      <c r="Q45" s="99"/>
      <c r="R45" s="99"/>
      <c r="S45" s="99"/>
      <c r="T45" s="21"/>
      <c r="U45" s="366"/>
      <c r="W45" s="233">
        <f>Admin!B45</f>
        <v>41778</v>
      </c>
      <c r="X45" s="6">
        <f t="shared" si="0"/>
        <v>44</v>
      </c>
    </row>
    <row r="46" spans="1:24" x14ac:dyDescent="0.25">
      <c r="A46" s="18"/>
      <c r="B46" s="20"/>
      <c r="C46" s="20"/>
      <c r="D46" s="99"/>
      <c r="E46" s="99"/>
      <c r="F46" s="99"/>
      <c r="G46" s="22"/>
      <c r="H46" s="170"/>
      <c r="I46" s="22"/>
      <c r="J46" s="29"/>
      <c r="K46" s="99"/>
      <c r="L46" s="99"/>
      <c r="M46" s="99"/>
      <c r="N46" s="99"/>
      <c r="O46" s="99"/>
      <c r="P46" s="99"/>
      <c r="Q46" s="99"/>
      <c r="R46" s="99"/>
      <c r="S46" s="99"/>
      <c r="T46" s="21"/>
      <c r="U46" s="366"/>
      <c r="W46" s="233">
        <f>Admin!B46</f>
        <v>41779</v>
      </c>
      <c r="X46" s="6">
        <f t="shared" si="0"/>
        <v>45</v>
      </c>
    </row>
    <row r="47" spans="1:24" ht="12" customHeight="1" x14ac:dyDescent="0.25">
      <c r="A47" s="18"/>
      <c r="B47" s="20"/>
      <c r="C47" s="20"/>
      <c r="D47" s="99"/>
      <c r="E47" s="99"/>
      <c r="F47" s="99"/>
      <c r="G47" s="22"/>
      <c r="H47" s="28" t="s">
        <v>54</v>
      </c>
      <c r="I47" s="22"/>
      <c r="J47" s="29"/>
      <c r="K47" s="99"/>
      <c r="L47" s="99"/>
      <c r="M47" s="99"/>
      <c r="N47" s="99"/>
      <c r="O47" s="99"/>
      <c r="P47" s="99"/>
      <c r="Q47" s="99"/>
      <c r="R47" s="99"/>
      <c r="S47" s="99"/>
      <c r="T47" s="78"/>
      <c r="U47" s="366"/>
      <c r="W47" s="233">
        <f>Admin!B47</f>
        <v>41780</v>
      </c>
      <c r="X47" s="6">
        <f t="shared" si="0"/>
        <v>46</v>
      </c>
    </row>
    <row r="48" spans="1:24" ht="15" customHeight="1" x14ac:dyDescent="0.25">
      <c r="A48" s="18"/>
      <c r="B48" s="20"/>
      <c r="C48" s="20"/>
      <c r="D48" s="20"/>
      <c r="E48" s="99"/>
      <c r="F48" s="99"/>
      <c r="G48" s="20"/>
      <c r="H48" s="172"/>
      <c r="I48" s="20"/>
      <c r="J48" s="29"/>
      <c r="K48" s="99"/>
      <c r="L48" s="99"/>
      <c r="M48" s="99"/>
      <c r="N48" s="99"/>
      <c r="O48" s="99"/>
      <c r="P48" s="99"/>
      <c r="Q48" s="99"/>
      <c r="R48" s="99"/>
      <c r="S48" s="99"/>
      <c r="T48" s="21"/>
      <c r="U48" s="366"/>
      <c r="W48" s="233">
        <f>Admin!B48</f>
        <v>41781</v>
      </c>
      <c r="X48" s="6">
        <f t="shared" si="0"/>
        <v>47</v>
      </c>
    </row>
    <row r="49" spans="1:24" ht="12.6" thickBot="1" x14ac:dyDescent="0.3">
      <c r="A49" s="18"/>
      <c r="B49" s="20"/>
      <c r="C49" s="20"/>
      <c r="D49" s="62"/>
      <c r="E49" s="20"/>
      <c r="F49" s="37" t="s">
        <v>30</v>
      </c>
      <c r="G49" s="66"/>
      <c r="H49" s="20"/>
      <c r="I49" s="22"/>
      <c r="J49" s="29"/>
      <c r="K49" s="99"/>
      <c r="L49" s="99"/>
      <c r="M49" s="99"/>
      <c r="N49" s="99"/>
      <c r="O49" s="99"/>
      <c r="P49" s="99"/>
      <c r="Q49" s="99"/>
      <c r="R49" s="99"/>
      <c r="S49" s="99"/>
      <c r="T49" s="21"/>
      <c r="U49" s="366"/>
      <c r="W49" s="233">
        <f>Admin!B49</f>
        <v>41782</v>
      </c>
      <c r="X49" s="6">
        <f t="shared" si="0"/>
        <v>48</v>
      </c>
    </row>
    <row r="50" spans="1:24" ht="13.2" thickTop="1" thickBot="1" x14ac:dyDescent="0.3">
      <c r="A50" s="18"/>
      <c r="B50" s="20" t="str">
        <f>B24</f>
        <v>Starting date (existing = 06/04/14)</v>
      </c>
      <c r="C50" s="20"/>
      <c r="D50" s="148"/>
      <c r="E50" s="20"/>
      <c r="F50" s="98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99"/>
      <c r="L50" s="99"/>
      <c r="M50" s="99"/>
      <c r="N50" s="99"/>
      <c r="O50" s="99"/>
      <c r="P50" s="99"/>
      <c r="Q50" s="99"/>
      <c r="R50" s="99"/>
      <c r="S50" s="99"/>
      <c r="T50" s="21"/>
      <c r="U50" s="366"/>
      <c r="W50" s="233">
        <f>Admin!B50</f>
        <v>41783</v>
      </c>
      <c r="X50" s="6">
        <f t="shared" si="0"/>
        <v>49</v>
      </c>
    </row>
    <row r="51" spans="1:24" ht="6" customHeight="1" thickTop="1" thickBot="1" x14ac:dyDescent="0.3">
      <c r="A51" s="18"/>
      <c r="B51" s="20"/>
      <c r="C51" s="20"/>
      <c r="D51" s="62"/>
      <c r="E51" s="20"/>
      <c r="F51" s="98"/>
      <c r="G51" s="68"/>
      <c r="H51" s="20"/>
      <c r="I51" s="327"/>
      <c r="J51" s="20"/>
      <c r="K51" s="99"/>
      <c r="L51" s="99"/>
      <c r="M51" s="99"/>
      <c r="N51" s="99"/>
      <c r="O51" s="99"/>
      <c r="P51" s="99"/>
      <c r="Q51" s="99"/>
      <c r="R51" s="99"/>
      <c r="S51" s="99"/>
      <c r="T51" s="21"/>
      <c r="U51" s="366"/>
      <c r="W51" s="233">
        <f>Admin!B51</f>
        <v>41784</v>
      </c>
      <c r="X51" s="6">
        <f t="shared" si="0"/>
        <v>50</v>
      </c>
    </row>
    <row r="52" spans="1:24" ht="14.25" customHeight="1" thickTop="1" thickBot="1" x14ac:dyDescent="0.3">
      <c r="A52" s="18"/>
      <c r="B52" s="20" t="s">
        <v>68</v>
      </c>
      <c r="C52" s="20"/>
      <c r="D52" s="148"/>
      <c r="E52" s="20"/>
      <c r="F52" s="98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99"/>
      <c r="L52" s="99"/>
      <c r="M52" s="99"/>
      <c r="N52" s="99"/>
      <c r="O52" s="99"/>
      <c r="P52" s="99"/>
      <c r="Q52" s="99"/>
      <c r="R52" s="99"/>
      <c r="S52" s="99"/>
      <c r="T52" s="21"/>
      <c r="U52" s="366"/>
      <c r="W52" s="233">
        <f>Admin!B52</f>
        <v>41785</v>
      </c>
      <c r="X52" s="6">
        <f t="shared" si="0"/>
        <v>51</v>
      </c>
    </row>
    <row r="53" spans="1:24" ht="13.2" thickTop="1" thickBot="1" x14ac:dyDescent="0.3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99"/>
      <c r="L53" s="99"/>
      <c r="M53" s="99"/>
      <c r="N53" s="99"/>
      <c r="O53" s="99"/>
      <c r="P53" s="99"/>
      <c r="Q53" s="99"/>
      <c r="R53" s="99"/>
      <c r="S53" s="99"/>
      <c r="T53" s="21"/>
      <c r="U53" s="366"/>
      <c r="W53" s="233">
        <f>Admin!B53</f>
        <v>41786</v>
      </c>
      <c r="X53" s="6">
        <f t="shared" si="0"/>
        <v>52</v>
      </c>
    </row>
    <row r="54" spans="1:24" ht="13.2" thickTop="1" thickBot="1" x14ac:dyDescent="0.3">
      <c r="A54" s="18"/>
      <c r="B54" s="22" t="s">
        <v>21</v>
      </c>
      <c r="C54" s="22"/>
      <c r="D54" s="85"/>
      <c r="E54" s="28" t="s">
        <v>29</v>
      </c>
      <c r="F54" s="200" t="str">
        <f>IF(D56="D","Enter M for Director","Enter M or W for Employee")</f>
        <v>Enter M or W for Employee</v>
      </c>
      <c r="G54" s="20"/>
      <c r="H54" s="23"/>
      <c r="I54" s="23"/>
      <c r="J54" s="29"/>
      <c r="K54" s="99"/>
      <c r="L54" s="99"/>
      <c r="M54" s="99"/>
      <c r="N54" s="99"/>
      <c r="O54" s="99"/>
      <c r="P54" s="99"/>
      <c r="Q54" s="99"/>
      <c r="R54" s="99"/>
      <c r="S54" s="99"/>
      <c r="T54" s="21"/>
      <c r="U54" s="366"/>
      <c r="W54" s="233">
        <f>Admin!B54</f>
        <v>41787</v>
      </c>
      <c r="X54" s="6">
        <v>53</v>
      </c>
    </row>
    <row r="55" spans="1:24" ht="12.6" thickTop="1" x14ac:dyDescent="0.25">
      <c r="A55" s="18"/>
      <c r="B55" s="22" t="s">
        <v>16</v>
      </c>
      <c r="C55" s="22"/>
      <c r="D55" s="154">
        <v>2</v>
      </c>
      <c r="E55" s="25"/>
      <c r="F55" s="70"/>
      <c r="G55" s="34"/>
      <c r="H55" s="20"/>
      <c r="I55" s="20"/>
      <c r="J55" s="29"/>
      <c r="K55" s="99"/>
      <c r="L55" s="99"/>
      <c r="M55" s="99"/>
      <c r="N55" s="99"/>
      <c r="O55" s="99"/>
      <c r="P55" s="99"/>
      <c r="Q55" s="99"/>
      <c r="R55" s="99"/>
      <c r="S55" s="99"/>
      <c r="T55" s="21"/>
      <c r="U55" s="366"/>
      <c r="W55" s="233">
        <f>Admin!B55</f>
        <v>41788</v>
      </c>
    </row>
    <row r="56" spans="1:24" x14ac:dyDescent="0.25">
      <c r="A56" s="18"/>
      <c r="B56" s="22" t="s">
        <v>67</v>
      </c>
      <c r="C56" s="22"/>
      <c r="D56" s="226"/>
      <c r="E56" s="20"/>
      <c r="F56" s="199" t="s">
        <v>75</v>
      </c>
      <c r="G56" s="34"/>
      <c r="H56" s="20"/>
      <c r="I56" s="20"/>
      <c r="J56" s="29"/>
      <c r="K56" s="99"/>
      <c r="L56" s="99"/>
      <c r="M56" s="99"/>
      <c r="N56" s="99"/>
      <c r="O56" s="99"/>
      <c r="P56" s="99"/>
      <c r="Q56" s="99"/>
      <c r="R56" s="99"/>
      <c r="S56" s="99"/>
      <c r="T56" s="21"/>
      <c r="U56" s="366"/>
      <c r="W56" s="233">
        <f>Admin!B56</f>
        <v>41789</v>
      </c>
    </row>
    <row r="57" spans="1:24" ht="12" customHeight="1" x14ac:dyDescent="0.25">
      <c r="A57" s="18"/>
      <c r="B57" s="20"/>
      <c r="C57" s="20"/>
      <c r="D57" s="20"/>
      <c r="E57" s="20"/>
      <c r="F57" s="234"/>
      <c r="G57" s="234"/>
      <c r="H57" s="234"/>
      <c r="I57" s="20"/>
      <c r="J57" s="29"/>
      <c r="K57" s="99"/>
      <c r="L57" s="99"/>
      <c r="M57" s="99"/>
      <c r="N57" s="99"/>
      <c r="O57" s="99"/>
      <c r="P57" s="99"/>
      <c r="Q57" s="99"/>
      <c r="R57" s="99"/>
      <c r="S57" s="99"/>
      <c r="T57" s="21"/>
      <c r="U57" s="366"/>
      <c r="W57" s="233">
        <f>Admin!B57</f>
        <v>41790</v>
      </c>
    </row>
    <row r="58" spans="1:24" ht="6" customHeight="1" x14ac:dyDescent="0.25">
      <c r="A58" s="18"/>
      <c r="B58" s="20"/>
      <c r="C58" s="20"/>
      <c r="D58" s="20"/>
      <c r="E58" s="20"/>
      <c r="F58" s="235"/>
      <c r="G58" s="235"/>
      <c r="H58" s="235"/>
      <c r="I58" s="20"/>
      <c r="J58" s="29"/>
      <c r="K58" s="99"/>
      <c r="L58" s="99"/>
      <c r="M58" s="99"/>
      <c r="N58" s="99"/>
      <c r="O58" s="99"/>
      <c r="P58" s="99"/>
      <c r="Q58" s="99"/>
      <c r="R58" s="99"/>
      <c r="S58" s="99"/>
      <c r="T58" s="21"/>
      <c r="U58" s="366"/>
      <c r="W58" s="233">
        <f>Admin!B58</f>
        <v>41791</v>
      </c>
    </row>
    <row r="59" spans="1:24" ht="12" customHeight="1" x14ac:dyDescent="0.25">
      <c r="A59" s="18"/>
      <c r="B59" s="99"/>
      <c r="C59" s="99"/>
      <c r="D59" s="99"/>
      <c r="E59" s="99"/>
      <c r="F59" s="99"/>
      <c r="G59" s="99"/>
      <c r="H59" s="99"/>
      <c r="I59" s="20"/>
      <c r="J59" s="29"/>
      <c r="K59" s="99"/>
      <c r="L59" s="99"/>
      <c r="M59" s="99"/>
      <c r="N59" s="99"/>
      <c r="O59" s="99"/>
      <c r="P59" s="99"/>
      <c r="Q59" s="99"/>
      <c r="R59" s="99"/>
      <c r="S59" s="99"/>
      <c r="T59" s="21"/>
      <c r="U59" s="366"/>
      <c r="W59" s="233">
        <f>Admin!B59</f>
        <v>41792</v>
      </c>
    </row>
    <row r="60" spans="1:24" x14ac:dyDescent="0.25">
      <c r="A60" s="18"/>
      <c r="B60" s="99"/>
      <c r="C60" s="99"/>
      <c r="D60" s="99"/>
      <c r="E60" s="99"/>
      <c r="F60" s="99"/>
      <c r="G60" s="99"/>
      <c r="H60" s="99"/>
      <c r="I60" s="20"/>
      <c r="J60" s="29"/>
      <c r="K60" s="99"/>
      <c r="L60" s="99"/>
      <c r="M60" s="99"/>
      <c r="N60" s="99"/>
      <c r="O60" s="99"/>
      <c r="P60" s="99"/>
      <c r="Q60" s="99"/>
      <c r="R60" s="99"/>
      <c r="S60" s="99"/>
      <c r="T60" s="21"/>
      <c r="U60" s="366"/>
      <c r="W60" s="233">
        <f>Admin!B60</f>
        <v>41793</v>
      </c>
    </row>
    <row r="61" spans="1:24" ht="13.5" customHeight="1" x14ac:dyDescent="0.25">
      <c r="A61" s="18"/>
      <c r="B61" s="99"/>
      <c r="C61" s="99"/>
      <c r="D61" s="99"/>
      <c r="E61" s="99"/>
      <c r="F61" s="99"/>
      <c r="G61" s="99"/>
      <c r="H61" s="99"/>
      <c r="I61" s="20"/>
      <c r="J61" s="29"/>
      <c r="K61" s="363"/>
      <c r="L61" s="363"/>
      <c r="M61" s="364"/>
      <c r="N61" s="364"/>
      <c r="O61" s="364"/>
      <c r="P61" s="364"/>
      <c r="Q61" s="364"/>
      <c r="R61" s="364"/>
      <c r="S61" s="364"/>
      <c r="T61" s="21"/>
      <c r="U61" s="366"/>
      <c r="W61" s="233">
        <f>Admin!B61</f>
        <v>41794</v>
      </c>
    </row>
    <row r="62" spans="1:24" ht="9" customHeight="1" thickBot="1" x14ac:dyDescent="0.3">
      <c r="A62" s="79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68"/>
      <c r="Q62" s="26"/>
      <c r="R62" s="26"/>
      <c r="S62" s="26"/>
      <c r="T62" s="32"/>
      <c r="U62" s="366"/>
      <c r="W62" s="233">
        <f>Admin!B62</f>
        <v>41795</v>
      </c>
    </row>
    <row r="63" spans="1:24" ht="22.5" customHeight="1" thickBot="1" x14ac:dyDescent="0.3">
      <c r="A63" s="367"/>
      <c r="B63" s="367"/>
      <c r="C63" s="367"/>
      <c r="D63" s="367"/>
      <c r="E63" s="367"/>
      <c r="F63" s="367"/>
      <c r="G63" s="367"/>
      <c r="H63" s="367"/>
      <c r="I63" s="367"/>
      <c r="J63" s="367"/>
      <c r="K63" s="367"/>
      <c r="L63" s="367"/>
      <c r="M63" s="367"/>
      <c r="N63" s="367"/>
      <c r="O63" s="367"/>
      <c r="P63" s="367"/>
      <c r="Q63" s="367"/>
      <c r="R63" s="367"/>
      <c r="S63" s="367"/>
      <c r="T63" s="367"/>
      <c r="U63" s="366"/>
      <c r="W63" s="233">
        <f>Admin!B63</f>
        <v>41796</v>
      </c>
    </row>
    <row r="64" spans="1:24" ht="9" customHeight="1" thickBot="1" x14ac:dyDescent="0.3">
      <c r="A64" s="15"/>
      <c r="B64" s="16"/>
      <c r="C64" s="16"/>
      <c r="D64" s="16"/>
      <c r="E64" s="16"/>
      <c r="F64" s="16"/>
      <c r="G64" s="16"/>
      <c r="H64" s="16"/>
      <c r="I64" s="16"/>
      <c r="J64" s="77"/>
      <c r="K64" s="16"/>
      <c r="L64" s="16"/>
      <c r="M64" s="16"/>
      <c r="N64" s="16"/>
      <c r="O64" s="16"/>
      <c r="P64" s="164"/>
      <c r="Q64" s="16"/>
      <c r="R64" s="16"/>
      <c r="S64" s="16"/>
      <c r="T64" s="17"/>
      <c r="U64" s="366"/>
      <c r="W64" s="233">
        <f>Admin!B64</f>
        <v>41797</v>
      </c>
    </row>
    <row r="65" spans="1:23" ht="15" customHeight="1" thickTop="1" thickBot="1" x14ac:dyDescent="0.3">
      <c r="A65" s="18"/>
      <c r="B65" s="97" t="s">
        <v>35</v>
      </c>
      <c r="C65" s="65"/>
      <c r="D65" s="20"/>
      <c r="E65" s="20"/>
      <c r="F65" s="20"/>
      <c r="G65" s="20"/>
      <c r="H65" s="363" t="s">
        <v>50</v>
      </c>
      <c r="I65" s="20"/>
      <c r="J65" s="29"/>
      <c r="K65" s="97" t="s">
        <v>20</v>
      </c>
      <c r="L65" s="65"/>
      <c r="M65" s="84"/>
      <c r="N65" s="19"/>
      <c r="O65" s="368"/>
      <c r="P65" s="369"/>
      <c r="Q65" s="365"/>
      <c r="R65" s="66"/>
      <c r="S65" s="355"/>
      <c r="T65" s="21"/>
      <c r="U65" s="366"/>
      <c r="W65" s="233">
        <f>Admin!B65</f>
        <v>41798</v>
      </c>
    </row>
    <row r="66" spans="1:23" ht="6" customHeight="1" thickTop="1" thickBot="1" x14ac:dyDescent="0.3">
      <c r="A66" s="18"/>
      <c r="B66" s="65"/>
      <c r="C66" s="65"/>
      <c r="D66" s="20"/>
      <c r="E66" s="20"/>
      <c r="F66" s="20"/>
      <c r="G66" s="20"/>
      <c r="H66" s="363"/>
      <c r="I66" s="20"/>
      <c r="J66" s="29"/>
      <c r="K66" s="65"/>
      <c r="L66" s="65"/>
      <c r="M66" s="84"/>
      <c r="N66" s="19"/>
      <c r="O66" s="20"/>
      <c r="P66" s="165"/>
      <c r="Q66" s="366"/>
      <c r="R66" s="20"/>
      <c r="S66" s="356"/>
      <c r="T66" s="21"/>
      <c r="U66" s="366"/>
      <c r="W66" s="233">
        <f>Admin!B66</f>
        <v>41799</v>
      </c>
    </row>
    <row r="67" spans="1:23" ht="14.4" thickTop="1" thickBot="1" x14ac:dyDescent="0.3">
      <c r="A67" s="18"/>
      <c r="B67" s="20" t="s">
        <v>11</v>
      </c>
      <c r="C67" s="20"/>
      <c r="D67" s="357"/>
      <c r="E67" s="358"/>
      <c r="F67" s="359"/>
      <c r="G67" s="22"/>
      <c r="H67" s="28" t="s">
        <v>51</v>
      </c>
      <c r="I67" s="22"/>
      <c r="J67" s="64"/>
      <c r="K67" s="20" t="s">
        <v>17</v>
      </c>
      <c r="L67" s="20"/>
      <c r="M67" s="360"/>
      <c r="N67" s="361"/>
      <c r="O67" s="362"/>
      <c r="P67" s="166"/>
      <c r="Q67" s="155"/>
      <c r="R67" s="153"/>
      <c r="S67" s="156"/>
      <c r="T67" s="21"/>
      <c r="U67" s="366"/>
      <c r="W67" s="233">
        <f>Admin!B67</f>
        <v>41800</v>
      </c>
    </row>
    <row r="68" spans="1:23" ht="13.2" thickTop="1" thickBot="1" x14ac:dyDescent="0.3">
      <c r="A68" s="18"/>
      <c r="B68" s="20" t="s">
        <v>12</v>
      </c>
      <c r="C68" s="20"/>
      <c r="D68" s="357"/>
      <c r="E68" s="358"/>
      <c r="F68" s="359"/>
      <c r="G68" s="22"/>
      <c r="H68" s="170"/>
      <c r="I68" s="22"/>
      <c r="J68" s="29"/>
      <c r="K68" s="20"/>
      <c r="L68" s="20"/>
      <c r="M68" s="63"/>
      <c r="N68" s="63"/>
      <c r="O68" s="173"/>
      <c r="P68" s="174"/>
      <c r="Q68" s="37"/>
      <c r="R68" s="28"/>
      <c r="S68" s="37"/>
      <c r="T68" s="21"/>
      <c r="U68" s="366"/>
      <c r="W68" s="233">
        <f>Admin!B68</f>
        <v>41801</v>
      </c>
    </row>
    <row r="69" spans="1:23" ht="12.6" thickTop="1" x14ac:dyDescent="0.25">
      <c r="A69" s="18"/>
      <c r="B69" s="20"/>
      <c r="C69" s="20"/>
      <c r="D69" s="99"/>
      <c r="E69" s="99"/>
      <c r="F69" s="99"/>
      <c r="G69" s="22"/>
      <c r="H69" s="34" t="s">
        <v>52</v>
      </c>
      <c r="I69" s="22"/>
      <c r="J69" s="29"/>
      <c r="K69" s="99"/>
      <c r="L69" s="99"/>
      <c r="M69" s="99"/>
      <c r="N69" s="99"/>
      <c r="O69" s="99"/>
      <c r="P69" s="99"/>
      <c r="Q69" s="99"/>
      <c r="R69" s="99"/>
      <c r="S69" s="99"/>
      <c r="T69" s="21"/>
      <c r="U69" s="366"/>
      <c r="W69" s="233">
        <f>Admin!B69</f>
        <v>41802</v>
      </c>
    </row>
    <row r="70" spans="1:23" x14ac:dyDescent="0.25">
      <c r="A70" s="18"/>
      <c r="B70" s="20"/>
      <c r="C70" s="20"/>
      <c r="D70" s="99"/>
      <c r="E70" s="99"/>
      <c r="F70" s="99"/>
      <c r="G70" s="22"/>
      <c r="H70" s="171"/>
      <c r="I70" s="22"/>
      <c r="J70" s="29"/>
      <c r="K70" s="99"/>
      <c r="L70" s="99"/>
      <c r="M70" s="99"/>
      <c r="N70" s="99"/>
      <c r="O70" s="99"/>
      <c r="P70" s="99"/>
      <c r="Q70" s="99"/>
      <c r="R70" s="99"/>
      <c r="S70" s="99"/>
      <c r="T70" s="21"/>
      <c r="U70" s="366"/>
      <c r="W70" s="233">
        <f>Admin!B70</f>
        <v>41803</v>
      </c>
    </row>
    <row r="71" spans="1:23" x14ac:dyDescent="0.25">
      <c r="A71" s="18"/>
      <c r="B71" s="20"/>
      <c r="C71" s="20"/>
      <c r="D71" s="99"/>
      <c r="E71" s="99"/>
      <c r="F71" s="99"/>
      <c r="G71" s="22"/>
      <c r="H71" s="34" t="s">
        <v>53</v>
      </c>
      <c r="I71" s="22"/>
      <c r="J71" s="29"/>
      <c r="K71" s="99"/>
      <c r="L71" s="99"/>
      <c r="M71" s="99"/>
      <c r="N71" s="99"/>
      <c r="O71" s="99"/>
      <c r="P71" s="99"/>
      <c r="Q71" s="99"/>
      <c r="R71" s="99"/>
      <c r="S71" s="99"/>
      <c r="T71" s="21"/>
      <c r="U71" s="366"/>
      <c r="W71" s="233">
        <f>Admin!B71</f>
        <v>41804</v>
      </c>
    </row>
    <row r="72" spans="1:23" x14ac:dyDescent="0.25">
      <c r="A72" s="18"/>
      <c r="B72" s="20"/>
      <c r="C72" s="20"/>
      <c r="D72" s="99"/>
      <c r="E72" s="99"/>
      <c r="F72" s="99"/>
      <c r="G72" s="22"/>
      <c r="H72" s="170"/>
      <c r="I72" s="22"/>
      <c r="J72" s="29"/>
      <c r="K72" s="99"/>
      <c r="L72" s="99"/>
      <c r="M72" s="99"/>
      <c r="N72" s="99"/>
      <c r="O72" s="99"/>
      <c r="P72" s="99"/>
      <c r="Q72" s="99"/>
      <c r="R72" s="99"/>
      <c r="S72" s="99"/>
      <c r="T72" s="21"/>
      <c r="U72" s="366"/>
      <c r="W72" s="233">
        <f>Admin!B72</f>
        <v>41805</v>
      </c>
    </row>
    <row r="73" spans="1:23" ht="12" customHeight="1" x14ac:dyDescent="0.25">
      <c r="A73" s="18"/>
      <c r="B73" s="20"/>
      <c r="C73" s="20"/>
      <c r="D73" s="99"/>
      <c r="E73" s="99"/>
      <c r="F73" s="99"/>
      <c r="G73" s="22"/>
      <c r="H73" s="28" t="s">
        <v>54</v>
      </c>
      <c r="I73" s="22"/>
      <c r="J73" s="29"/>
      <c r="K73" s="99"/>
      <c r="L73" s="99"/>
      <c r="M73" s="99"/>
      <c r="N73" s="99"/>
      <c r="O73" s="99"/>
      <c r="P73" s="99"/>
      <c r="Q73" s="99"/>
      <c r="R73" s="99"/>
      <c r="S73" s="99"/>
      <c r="T73" s="78"/>
      <c r="U73" s="366"/>
      <c r="W73" s="233">
        <f>Admin!B73</f>
        <v>41806</v>
      </c>
    </row>
    <row r="74" spans="1:23" ht="15" customHeight="1" x14ac:dyDescent="0.25">
      <c r="A74" s="18"/>
      <c r="B74" s="201"/>
      <c r="C74" s="20"/>
      <c r="D74" s="20"/>
      <c r="E74" s="99"/>
      <c r="F74" s="99"/>
      <c r="G74" s="20"/>
      <c r="H74" s="172"/>
      <c r="I74" s="20"/>
      <c r="J74" s="29"/>
      <c r="K74" s="99"/>
      <c r="L74" s="99"/>
      <c r="M74" s="99"/>
      <c r="N74" s="99"/>
      <c r="O74" s="99"/>
      <c r="P74" s="99"/>
      <c r="Q74" s="99"/>
      <c r="R74" s="99"/>
      <c r="S74" s="99"/>
      <c r="T74" s="21"/>
      <c r="U74" s="366"/>
      <c r="W74" s="233">
        <f>Admin!B74</f>
        <v>41807</v>
      </c>
    </row>
    <row r="75" spans="1:23" ht="12.6" thickBot="1" x14ac:dyDescent="0.3">
      <c r="A75" s="18"/>
      <c r="B75" s="20"/>
      <c r="C75" s="20"/>
      <c r="D75" s="62"/>
      <c r="E75" s="20"/>
      <c r="F75" s="37" t="s">
        <v>30</v>
      </c>
      <c r="G75" s="66"/>
      <c r="H75" s="20"/>
      <c r="I75" s="22"/>
      <c r="J75" s="29"/>
      <c r="K75" s="99"/>
      <c r="L75" s="99"/>
      <c r="M75" s="99"/>
      <c r="N75" s="99"/>
      <c r="O75" s="99"/>
      <c r="P75" s="99"/>
      <c r="Q75" s="99"/>
      <c r="R75" s="99"/>
      <c r="S75" s="99"/>
      <c r="T75" s="21"/>
      <c r="U75" s="366"/>
      <c r="W75" s="233">
        <f>Admin!B75</f>
        <v>41808</v>
      </c>
    </row>
    <row r="76" spans="1:23" ht="13.2" thickTop="1" thickBot="1" x14ac:dyDescent="0.3">
      <c r="A76" s="18"/>
      <c r="B76" s="20" t="str">
        <f>B24</f>
        <v>Starting date (existing = 06/04/14)</v>
      </c>
      <c r="C76" s="20"/>
      <c r="D76" s="148"/>
      <c r="E76" s="20"/>
      <c r="F76" s="98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99"/>
      <c r="L76" s="99"/>
      <c r="M76" s="99"/>
      <c r="N76" s="99"/>
      <c r="O76" s="99"/>
      <c r="P76" s="99"/>
      <c r="Q76" s="99"/>
      <c r="R76" s="99"/>
      <c r="S76" s="99"/>
      <c r="T76" s="21"/>
      <c r="U76" s="366"/>
      <c r="W76" s="233">
        <f>Admin!B76</f>
        <v>41809</v>
      </c>
    </row>
    <row r="77" spans="1:23" ht="6" customHeight="1" thickTop="1" thickBot="1" x14ac:dyDescent="0.3">
      <c r="A77" s="18"/>
      <c r="B77" s="20"/>
      <c r="C77" s="20"/>
      <c r="D77" s="62"/>
      <c r="E77" s="20"/>
      <c r="F77" s="98"/>
      <c r="G77" s="68"/>
      <c r="H77" s="20"/>
      <c r="I77" s="327"/>
      <c r="J77" s="20"/>
      <c r="K77" s="99"/>
      <c r="L77" s="99"/>
      <c r="M77" s="99"/>
      <c r="N77" s="99"/>
      <c r="O77" s="99"/>
      <c r="P77" s="99"/>
      <c r="Q77" s="99"/>
      <c r="R77" s="99"/>
      <c r="S77" s="99"/>
      <c r="T77" s="21"/>
      <c r="U77" s="366"/>
      <c r="W77" s="233">
        <f>Admin!B77</f>
        <v>41810</v>
      </c>
    </row>
    <row r="78" spans="1:23" ht="13.5" customHeight="1" thickTop="1" thickBot="1" x14ac:dyDescent="0.3">
      <c r="A78" s="18"/>
      <c r="B78" s="20" t="s">
        <v>69</v>
      </c>
      <c r="C78" s="20"/>
      <c r="D78" s="148"/>
      <c r="E78" s="20"/>
      <c r="F78" s="98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99"/>
      <c r="L78" s="99"/>
      <c r="M78" s="99"/>
      <c r="N78" s="99"/>
      <c r="O78" s="99"/>
      <c r="P78" s="99"/>
      <c r="Q78" s="99"/>
      <c r="R78" s="99"/>
      <c r="S78" s="99"/>
      <c r="T78" s="21"/>
      <c r="U78" s="366"/>
      <c r="W78" s="233">
        <f>Admin!B78</f>
        <v>41811</v>
      </c>
    </row>
    <row r="79" spans="1:23" ht="13.2" thickTop="1" thickBot="1" x14ac:dyDescent="0.3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99"/>
      <c r="L79" s="99"/>
      <c r="M79" s="99"/>
      <c r="N79" s="99"/>
      <c r="O79" s="99"/>
      <c r="P79" s="99"/>
      <c r="Q79" s="99"/>
      <c r="R79" s="99"/>
      <c r="S79" s="99"/>
      <c r="T79" s="21"/>
      <c r="U79" s="366"/>
      <c r="W79" s="233">
        <f>Admin!B79</f>
        <v>41812</v>
      </c>
    </row>
    <row r="80" spans="1:23" ht="13.2" thickTop="1" thickBot="1" x14ac:dyDescent="0.3">
      <c r="A80" s="18"/>
      <c r="B80" s="22" t="s">
        <v>21</v>
      </c>
      <c r="C80" s="22"/>
      <c r="D80" s="85"/>
      <c r="E80" s="28" t="s">
        <v>29</v>
      </c>
      <c r="F80" s="200" t="str">
        <f>IF(D82="D","Enter M for Director","Enter M or W for Employee")</f>
        <v>Enter M or W for Employee</v>
      </c>
      <c r="G80" s="20"/>
      <c r="H80" s="23"/>
      <c r="I80" s="23"/>
      <c r="J80" s="29"/>
      <c r="K80" s="99"/>
      <c r="L80" s="99"/>
      <c r="M80" s="99"/>
      <c r="N80" s="99"/>
      <c r="O80" s="99"/>
      <c r="P80" s="99"/>
      <c r="Q80" s="99"/>
      <c r="R80" s="99"/>
      <c r="S80" s="99"/>
      <c r="T80" s="21"/>
      <c r="U80" s="366"/>
      <c r="W80" s="233">
        <f>Admin!B80</f>
        <v>41813</v>
      </c>
    </row>
    <row r="81" spans="1:23" ht="12.6" thickTop="1" x14ac:dyDescent="0.25">
      <c r="A81" s="18"/>
      <c r="B81" s="22" t="s">
        <v>16</v>
      </c>
      <c r="C81" s="22"/>
      <c r="D81" s="154">
        <v>3</v>
      </c>
      <c r="E81" s="25"/>
      <c r="F81" s="70"/>
      <c r="G81" s="34"/>
      <c r="H81" s="20"/>
      <c r="I81" s="20"/>
      <c r="J81" s="29"/>
      <c r="K81" s="99"/>
      <c r="L81" s="99"/>
      <c r="M81" s="99"/>
      <c r="N81" s="99"/>
      <c r="O81" s="99"/>
      <c r="P81" s="99"/>
      <c r="Q81" s="99"/>
      <c r="R81" s="99"/>
      <c r="S81" s="99"/>
      <c r="T81" s="21"/>
      <c r="U81" s="366"/>
      <c r="W81" s="233">
        <f>Admin!B81</f>
        <v>41814</v>
      </c>
    </row>
    <row r="82" spans="1:23" x14ac:dyDescent="0.25">
      <c r="A82" s="18"/>
      <c r="B82" s="22" t="s">
        <v>67</v>
      </c>
      <c r="C82" s="22"/>
      <c r="D82" s="226"/>
      <c r="E82" s="20"/>
      <c r="F82" s="199" t="s">
        <v>75</v>
      </c>
      <c r="G82" s="34"/>
      <c r="H82" s="20"/>
      <c r="I82" s="20"/>
      <c r="J82" s="29"/>
      <c r="K82" s="99"/>
      <c r="L82" s="99"/>
      <c r="M82" s="99"/>
      <c r="N82" s="99"/>
      <c r="O82" s="99"/>
      <c r="P82" s="99"/>
      <c r="Q82" s="99"/>
      <c r="R82" s="99"/>
      <c r="S82" s="99"/>
      <c r="T82" s="21"/>
      <c r="U82" s="366"/>
      <c r="W82" s="233">
        <f>Admin!B82</f>
        <v>41815</v>
      </c>
    </row>
    <row r="83" spans="1:23" ht="12" customHeight="1" x14ac:dyDescent="0.25">
      <c r="A83" s="18"/>
      <c r="B83" s="20"/>
      <c r="C83" s="20"/>
      <c r="D83" s="20"/>
      <c r="E83" s="20"/>
      <c r="F83" s="234"/>
      <c r="G83" s="234"/>
      <c r="H83" s="234"/>
      <c r="I83" s="20"/>
      <c r="J83" s="29"/>
      <c r="K83" s="99"/>
      <c r="L83" s="99"/>
      <c r="M83" s="99"/>
      <c r="N83" s="99"/>
      <c r="O83" s="99"/>
      <c r="P83" s="99"/>
      <c r="Q83" s="99"/>
      <c r="R83" s="99"/>
      <c r="S83" s="99"/>
      <c r="T83" s="21"/>
      <c r="U83" s="366"/>
      <c r="W83" s="233">
        <f>Admin!B83</f>
        <v>41816</v>
      </c>
    </row>
    <row r="84" spans="1:23" ht="6" customHeight="1" x14ac:dyDescent="0.25">
      <c r="A84" s="18"/>
      <c r="B84" s="20"/>
      <c r="C84" s="20"/>
      <c r="D84" s="20"/>
      <c r="E84" s="20"/>
      <c r="F84" s="235"/>
      <c r="G84" s="235"/>
      <c r="H84" s="235"/>
      <c r="I84" s="20"/>
      <c r="J84" s="29"/>
      <c r="K84" s="99"/>
      <c r="L84" s="99"/>
      <c r="M84" s="99"/>
      <c r="N84" s="99"/>
      <c r="O84" s="99"/>
      <c r="P84" s="99"/>
      <c r="Q84" s="99"/>
      <c r="R84" s="99"/>
      <c r="S84" s="99"/>
      <c r="T84" s="21"/>
      <c r="U84" s="366"/>
      <c r="W84" s="233">
        <f>Admin!B84</f>
        <v>41817</v>
      </c>
    </row>
    <row r="85" spans="1:23" ht="12" customHeight="1" x14ac:dyDescent="0.25">
      <c r="A85" s="18"/>
      <c r="B85" s="99"/>
      <c r="C85" s="99"/>
      <c r="D85" s="99"/>
      <c r="E85" s="99"/>
      <c r="F85" s="99"/>
      <c r="G85" s="99"/>
      <c r="H85" s="99"/>
      <c r="I85" s="20"/>
      <c r="J85" s="29"/>
      <c r="K85" s="99"/>
      <c r="L85" s="99"/>
      <c r="M85" s="99"/>
      <c r="N85" s="99"/>
      <c r="O85" s="99"/>
      <c r="P85" s="99"/>
      <c r="Q85" s="99"/>
      <c r="R85" s="99"/>
      <c r="S85" s="99"/>
      <c r="T85" s="21"/>
      <c r="U85" s="366"/>
      <c r="W85" s="233">
        <f>Admin!B85</f>
        <v>41818</v>
      </c>
    </row>
    <row r="86" spans="1:23" x14ac:dyDescent="0.25">
      <c r="A86" s="18"/>
      <c r="B86" s="99"/>
      <c r="C86" s="99"/>
      <c r="D86" s="99"/>
      <c r="E86" s="99"/>
      <c r="F86" s="99"/>
      <c r="G86" s="99"/>
      <c r="H86" s="99"/>
      <c r="I86" s="20"/>
      <c r="J86" s="29"/>
      <c r="K86" s="99"/>
      <c r="L86" s="99"/>
      <c r="M86" s="99"/>
      <c r="N86" s="99"/>
      <c r="O86" s="99"/>
      <c r="P86" s="99"/>
      <c r="Q86" s="99"/>
      <c r="R86" s="99"/>
      <c r="S86" s="99"/>
      <c r="T86" s="21"/>
      <c r="U86" s="366"/>
      <c r="W86" s="233">
        <f>Admin!B86</f>
        <v>41819</v>
      </c>
    </row>
    <row r="87" spans="1:23" ht="13.5" customHeight="1" x14ac:dyDescent="0.25">
      <c r="A87" s="18"/>
      <c r="B87" s="99"/>
      <c r="C87" s="99"/>
      <c r="D87" s="99"/>
      <c r="E87" s="99"/>
      <c r="F87" s="99"/>
      <c r="G87" s="99"/>
      <c r="H87" s="99"/>
      <c r="I87" s="20"/>
      <c r="J87" s="29"/>
      <c r="K87" s="99"/>
      <c r="L87" s="99"/>
      <c r="M87" s="99"/>
      <c r="N87" s="99"/>
      <c r="O87" s="99"/>
      <c r="P87" s="99"/>
      <c r="Q87" s="99"/>
      <c r="R87" s="99"/>
      <c r="S87" s="99"/>
      <c r="T87" s="21"/>
      <c r="U87" s="366"/>
      <c r="W87" s="233">
        <f>Admin!B87</f>
        <v>41820</v>
      </c>
    </row>
    <row r="88" spans="1:23" ht="9" customHeight="1" thickBot="1" x14ac:dyDescent="0.3">
      <c r="A88" s="79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68"/>
      <c r="Q88" s="26"/>
      <c r="R88" s="26"/>
      <c r="S88" s="26"/>
      <c r="T88" s="32"/>
      <c r="U88" s="366"/>
      <c r="W88" s="233">
        <f>Admin!B88</f>
        <v>41821</v>
      </c>
    </row>
    <row r="89" spans="1:23" ht="22.5" customHeight="1" thickBot="1" x14ac:dyDescent="0.3">
      <c r="A89" s="367"/>
      <c r="B89" s="367"/>
      <c r="C89" s="367"/>
      <c r="D89" s="367"/>
      <c r="E89" s="367"/>
      <c r="F89" s="367"/>
      <c r="G89" s="367"/>
      <c r="H89" s="367"/>
      <c r="I89" s="367"/>
      <c r="J89" s="367"/>
      <c r="K89" s="367"/>
      <c r="L89" s="367"/>
      <c r="M89" s="367"/>
      <c r="N89" s="367"/>
      <c r="O89" s="367"/>
      <c r="P89" s="367"/>
      <c r="Q89" s="367"/>
      <c r="R89" s="367"/>
      <c r="S89" s="367"/>
      <c r="T89" s="367"/>
      <c r="U89" s="366"/>
      <c r="W89" s="233">
        <f>Admin!B89</f>
        <v>41822</v>
      </c>
    </row>
    <row r="90" spans="1:23" ht="9" customHeight="1" thickBot="1" x14ac:dyDescent="0.3">
      <c r="A90" s="15"/>
      <c r="B90" s="16"/>
      <c r="C90" s="16"/>
      <c r="D90" s="16"/>
      <c r="E90" s="16"/>
      <c r="F90" s="16"/>
      <c r="G90" s="16"/>
      <c r="H90" s="16"/>
      <c r="I90" s="16"/>
      <c r="J90" s="77"/>
      <c r="K90" s="16"/>
      <c r="L90" s="16"/>
      <c r="M90" s="16"/>
      <c r="N90" s="16"/>
      <c r="O90" s="16"/>
      <c r="P90" s="164"/>
      <c r="Q90" s="16"/>
      <c r="R90" s="16"/>
      <c r="S90" s="16"/>
      <c r="T90" s="17"/>
      <c r="U90" s="366"/>
      <c r="W90" s="233">
        <f>Admin!B90</f>
        <v>41823</v>
      </c>
    </row>
    <row r="91" spans="1:23" ht="15" customHeight="1" thickTop="1" thickBot="1" x14ac:dyDescent="0.3">
      <c r="A91" s="18"/>
      <c r="B91" s="97" t="s">
        <v>36</v>
      </c>
      <c r="C91" s="65"/>
      <c r="D91" s="20"/>
      <c r="E91" s="20"/>
      <c r="F91" s="20"/>
      <c r="G91" s="20"/>
      <c r="H91" s="363" t="s">
        <v>50</v>
      </c>
      <c r="I91" s="20"/>
      <c r="J91" s="29"/>
      <c r="K91" s="97" t="s">
        <v>20</v>
      </c>
      <c r="L91" s="65"/>
      <c r="M91" s="84"/>
      <c r="N91" s="19"/>
      <c r="O91" s="368"/>
      <c r="P91" s="369"/>
      <c r="Q91" s="365"/>
      <c r="R91" s="66"/>
      <c r="S91" s="355"/>
      <c r="T91" s="21"/>
      <c r="U91" s="366"/>
      <c r="W91" s="233">
        <f>Admin!B91</f>
        <v>41824</v>
      </c>
    </row>
    <row r="92" spans="1:23" ht="6" customHeight="1" thickTop="1" thickBot="1" x14ac:dyDescent="0.3">
      <c r="A92" s="18"/>
      <c r="B92" s="65"/>
      <c r="C92" s="65"/>
      <c r="D92" s="20"/>
      <c r="E92" s="20"/>
      <c r="F92" s="20"/>
      <c r="G92" s="20"/>
      <c r="H92" s="363"/>
      <c r="I92" s="20"/>
      <c r="J92" s="29"/>
      <c r="K92" s="65"/>
      <c r="L92" s="65"/>
      <c r="M92" s="84"/>
      <c r="N92" s="19"/>
      <c r="O92" s="20"/>
      <c r="P92" s="165"/>
      <c r="Q92" s="366"/>
      <c r="R92" s="20"/>
      <c r="S92" s="356"/>
      <c r="T92" s="21"/>
      <c r="U92" s="366"/>
      <c r="W92" s="233">
        <f>Admin!B92</f>
        <v>41825</v>
      </c>
    </row>
    <row r="93" spans="1:23" ht="14.4" thickTop="1" thickBot="1" x14ac:dyDescent="0.3">
      <c r="A93" s="18"/>
      <c r="B93" s="20" t="s">
        <v>11</v>
      </c>
      <c r="C93" s="20"/>
      <c r="D93" s="357"/>
      <c r="E93" s="358"/>
      <c r="F93" s="359"/>
      <c r="G93" s="22"/>
      <c r="H93" s="28" t="s">
        <v>51</v>
      </c>
      <c r="I93" s="22"/>
      <c r="J93" s="64"/>
      <c r="K93" s="20" t="s">
        <v>17</v>
      </c>
      <c r="L93" s="20"/>
      <c r="M93" s="360"/>
      <c r="N93" s="361"/>
      <c r="O93" s="362"/>
      <c r="P93" s="166"/>
      <c r="Q93" s="155"/>
      <c r="R93" s="153"/>
      <c r="S93" s="156"/>
      <c r="T93" s="21"/>
      <c r="U93" s="366"/>
      <c r="W93" s="233">
        <f>Admin!B93</f>
        <v>41826</v>
      </c>
    </row>
    <row r="94" spans="1:23" ht="13.2" thickTop="1" thickBot="1" x14ac:dyDescent="0.3">
      <c r="A94" s="18"/>
      <c r="B94" s="20" t="s">
        <v>12</v>
      </c>
      <c r="C94" s="20"/>
      <c r="D94" s="357"/>
      <c r="E94" s="358"/>
      <c r="F94" s="359"/>
      <c r="G94" s="22"/>
      <c r="H94" s="170"/>
      <c r="I94" s="22"/>
      <c r="J94" s="29"/>
      <c r="K94" s="20"/>
      <c r="L94" s="20"/>
      <c r="M94" s="63"/>
      <c r="N94" s="63"/>
      <c r="O94" s="173"/>
      <c r="P94" s="174"/>
      <c r="Q94" s="37"/>
      <c r="R94" s="28"/>
      <c r="S94" s="37"/>
      <c r="T94" s="21"/>
      <c r="U94" s="366"/>
      <c r="W94" s="233">
        <f>Admin!B94</f>
        <v>41827</v>
      </c>
    </row>
    <row r="95" spans="1:23" ht="13.2" thickTop="1" thickBot="1" x14ac:dyDescent="0.3">
      <c r="A95" s="18"/>
      <c r="B95" s="20" t="s">
        <v>13</v>
      </c>
      <c r="C95" s="20"/>
      <c r="D95" s="357"/>
      <c r="E95" s="358"/>
      <c r="F95" s="359"/>
      <c r="G95" s="22"/>
      <c r="H95" s="34" t="s">
        <v>52</v>
      </c>
      <c r="I95" s="22"/>
      <c r="J95" s="29"/>
      <c r="K95" s="22"/>
      <c r="L95" s="22"/>
      <c r="M95" s="22"/>
      <c r="N95" s="22"/>
      <c r="O95" s="22"/>
      <c r="P95" s="22"/>
      <c r="Q95" s="22"/>
      <c r="R95" s="22"/>
      <c r="S95" s="22"/>
      <c r="T95" s="21"/>
      <c r="U95" s="366"/>
      <c r="W95" s="233">
        <f>Admin!B95</f>
        <v>41828</v>
      </c>
    </row>
    <row r="96" spans="1:23" ht="12.6" thickTop="1" x14ac:dyDescent="0.25">
      <c r="A96" s="18"/>
      <c r="B96" s="20"/>
      <c r="C96" s="20"/>
      <c r="D96" s="99"/>
      <c r="E96" s="99"/>
      <c r="F96" s="99"/>
      <c r="G96" s="22"/>
      <c r="H96" s="171"/>
      <c r="I96" s="22"/>
      <c r="J96" s="29"/>
      <c r="K96" s="22"/>
      <c r="L96" s="22"/>
      <c r="M96" s="22"/>
      <c r="N96" s="22"/>
      <c r="O96" s="22"/>
      <c r="P96" s="22"/>
      <c r="Q96" s="22"/>
      <c r="R96" s="22"/>
      <c r="S96" s="22"/>
      <c r="T96" s="21"/>
      <c r="U96" s="366"/>
      <c r="W96" s="233">
        <f>Admin!B96</f>
        <v>41829</v>
      </c>
    </row>
    <row r="97" spans="1:23" x14ac:dyDescent="0.25">
      <c r="A97" s="18"/>
      <c r="B97" s="20"/>
      <c r="C97" s="20"/>
      <c r="D97" s="99"/>
      <c r="E97" s="99"/>
      <c r="F97" s="99"/>
      <c r="G97" s="22"/>
      <c r="H97" s="34" t="s">
        <v>53</v>
      </c>
      <c r="I97" s="22"/>
      <c r="J97" s="29"/>
      <c r="K97" s="22"/>
      <c r="L97" s="22"/>
      <c r="M97" s="22"/>
      <c r="N97" s="22"/>
      <c r="O97" s="22"/>
      <c r="P97" s="22"/>
      <c r="Q97" s="22"/>
      <c r="R97" s="22"/>
      <c r="S97" s="22"/>
      <c r="T97" s="21"/>
      <c r="U97" s="366"/>
      <c r="W97" s="233">
        <f>Admin!B97</f>
        <v>41830</v>
      </c>
    </row>
    <row r="98" spans="1:23" x14ac:dyDescent="0.25">
      <c r="A98" s="18"/>
      <c r="B98" s="20"/>
      <c r="C98" s="20"/>
      <c r="D98" s="99"/>
      <c r="E98" s="99"/>
      <c r="F98" s="99"/>
      <c r="G98" s="22"/>
      <c r="H98" s="170"/>
      <c r="I98" s="22"/>
      <c r="J98" s="29"/>
      <c r="K98" s="22"/>
      <c r="L98" s="22"/>
      <c r="M98" s="22"/>
      <c r="N98" s="22"/>
      <c r="O98" s="22"/>
      <c r="P98" s="22"/>
      <c r="Q98" s="22"/>
      <c r="R98" s="22"/>
      <c r="S98" s="22"/>
      <c r="T98" s="21"/>
      <c r="U98" s="366"/>
      <c r="W98" s="233">
        <f>Admin!B98</f>
        <v>41831</v>
      </c>
    </row>
    <row r="99" spans="1:23" ht="12" customHeight="1" x14ac:dyDescent="0.25">
      <c r="A99" s="18"/>
      <c r="B99" s="20"/>
      <c r="C99" s="20"/>
      <c r="D99" s="99"/>
      <c r="E99" s="99"/>
      <c r="F99" s="99"/>
      <c r="G99" s="22"/>
      <c r="H99" s="28" t="s">
        <v>54</v>
      </c>
      <c r="I99" s="22"/>
      <c r="J99" s="29"/>
      <c r="K99" s="22"/>
      <c r="L99" s="22"/>
      <c r="M99" s="22"/>
      <c r="N99" s="22"/>
      <c r="O99" s="22"/>
      <c r="P99" s="22"/>
      <c r="Q99" s="22"/>
      <c r="R99" s="22"/>
      <c r="S99" s="22"/>
      <c r="T99" s="78"/>
      <c r="U99" s="366"/>
      <c r="W99" s="233">
        <f>Admin!B99</f>
        <v>41832</v>
      </c>
    </row>
    <row r="100" spans="1:23" ht="15" customHeight="1" x14ac:dyDescent="0.25">
      <c r="A100" s="18"/>
      <c r="B100" s="20"/>
      <c r="C100" s="20"/>
      <c r="D100" s="20"/>
      <c r="E100" s="99"/>
      <c r="F100" s="99"/>
      <c r="G100" s="20"/>
      <c r="H100" s="172"/>
      <c r="I100" s="20"/>
      <c r="J100" s="29"/>
      <c r="K100" s="22"/>
      <c r="L100" s="22"/>
      <c r="M100" s="22"/>
      <c r="N100" s="22"/>
      <c r="O100" s="22"/>
      <c r="P100" s="22"/>
      <c r="Q100" s="22"/>
      <c r="R100" s="22"/>
      <c r="S100" s="22"/>
      <c r="T100" s="21"/>
      <c r="U100" s="366"/>
      <c r="W100" s="233">
        <f>Admin!B100</f>
        <v>41833</v>
      </c>
    </row>
    <row r="101" spans="1:23" ht="12.6" thickBot="1" x14ac:dyDescent="0.3">
      <c r="A101" s="18"/>
      <c r="B101" s="20"/>
      <c r="C101" s="20"/>
      <c r="D101" s="62"/>
      <c r="E101" s="20"/>
      <c r="F101" s="37" t="s">
        <v>30</v>
      </c>
      <c r="G101" s="66"/>
      <c r="H101" s="20"/>
      <c r="I101" s="22"/>
      <c r="J101" s="29"/>
      <c r="K101" s="22"/>
      <c r="L101" s="22"/>
      <c r="M101" s="22"/>
      <c r="N101" s="22"/>
      <c r="O101" s="22"/>
      <c r="P101" s="22"/>
      <c r="Q101" s="22"/>
      <c r="R101" s="22"/>
      <c r="S101" s="22"/>
      <c r="T101" s="21"/>
      <c r="U101" s="366"/>
      <c r="W101" s="233">
        <f>Admin!B101</f>
        <v>41834</v>
      </c>
    </row>
    <row r="102" spans="1:23" ht="13.2" thickTop="1" thickBot="1" x14ac:dyDescent="0.3">
      <c r="A102" s="18"/>
      <c r="B102" s="20" t="str">
        <f>B24</f>
        <v>Starting date (existing = 06/04/14)</v>
      </c>
      <c r="C102" s="20"/>
      <c r="D102" s="148"/>
      <c r="E102" s="20"/>
      <c r="F102" s="98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2"/>
      <c r="L102" s="22"/>
      <c r="M102" s="22"/>
      <c r="N102" s="22"/>
      <c r="O102" s="22"/>
      <c r="P102" s="22"/>
      <c r="Q102" s="22"/>
      <c r="R102" s="22"/>
      <c r="S102" s="22"/>
      <c r="T102" s="21"/>
      <c r="U102" s="366"/>
      <c r="W102" s="233">
        <f>Admin!B102</f>
        <v>41835</v>
      </c>
    </row>
    <row r="103" spans="1:23" ht="6" customHeight="1" thickTop="1" thickBot="1" x14ac:dyDescent="0.3">
      <c r="A103" s="18"/>
      <c r="B103" s="20"/>
      <c r="C103" s="20"/>
      <c r="D103" s="62"/>
      <c r="E103" s="20"/>
      <c r="F103" s="98"/>
      <c r="G103" s="68"/>
      <c r="H103" s="20"/>
      <c r="I103" s="327"/>
      <c r="J103" s="20"/>
      <c r="K103" s="22"/>
      <c r="L103" s="22"/>
      <c r="M103" s="22"/>
      <c r="N103" s="22"/>
      <c r="O103" s="22"/>
      <c r="P103" s="22"/>
      <c r="Q103" s="22"/>
      <c r="R103" s="22"/>
      <c r="S103" s="22"/>
      <c r="T103" s="21"/>
      <c r="U103" s="366"/>
      <c r="W103" s="233">
        <f>Admin!B103</f>
        <v>41836</v>
      </c>
    </row>
    <row r="104" spans="1:23" ht="13.5" customHeight="1" thickTop="1" thickBot="1" x14ac:dyDescent="0.3">
      <c r="A104" s="18"/>
      <c r="B104" s="20" t="s">
        <v>69</v>
      </c>
      <c r="C104" s="20"/>
      <c r="D104" s="148"/>
      <c r="E104" s="20"/>
      <c r="F104" s="98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2"/>
      <c r="L104" s="22"/>
      <c r="M104" s="22"/>
      <c r="N104" s="22"/>
      <c r="O104" s="22"/>
      <c r="P104" s="22"/>
      <c r="Q104" s="22"/>
      <c r="R104" s="22"/>
      <c r="S104" s="22"/>
      <c r="T104" s="21"/>
      <c r="U104" s="366"/>
      <c r="W104" s="233">
        <f>Admin!B104</f>
        <v>41837</v>
      </c>
    </row>
    <row r="105" spans="1:23" ht="13.2" thickTop="1" thickBot="1" x14ac:dyDescent="0.3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2"/>
      <c r="L105" s="22"/>
      <c r="M105" s="22"/>
      <c r="N105" s="22"/>
      <c r="O105" s="22"/>
      <c r="P105" s="22"/>
      <c r="Q105" s="22"/>
      <c r="R105" s="22"/>
      <c r="S105" s="22"/>
      <c r="T105" s="21"/>
      <c r="U105" s="366"/>
      <c r="W105" s="233">
        <f>Admin!B105</f>
        <v>41838</v>
      </c>
    </row>
    <row r="106" spans="1:23" ht="13.2" thickTop="1" thickBot="1" x14ac:dyDescent="0.3">
      <c r="A106" s="18"/>
      <c r="B106" s="22" t="s">
        <v>21</v>
      </c>
      <c r="C106" s="22"/>
      <c r="D106" s="85"/>
      <c r="E106" s="28" t="s">
        <v>29</v>
      </c>
      <c r="F106" s="200" t="str">
        <f>IF(D108="D","Enter M for Director","Enter M or W for Employee")</f>
        <v>Enter M or W for Employee</v>
      </c>
      <c r="G106" s="20"/>
      <c r="H106" s="23"/>
      <c r="I106" s="23"/>
      <c r="J106" s="29"/>
      <c r="K106" s="22"/>
      <c r="L106" s="22"/>
      <c r="M106" s="22"/>
      <c r="N106" s="22"/>
      <c r="O106" s="22"/>
      <c r="P106" s="22"/>
      <c r="Q106" s="22"/>
      <c r="R106" s="22"/>
      <c r="S106" s="22"/>
      <c r="T106" s="21"/>
      <c r="U106" s="366"/>
      <c r="W106" s="233">
        <f>Admin!B106</f>
        <v>41839</v>
      </c>
    </row>
    <row r="107" spans="1:23" ht="12.6" thickTop="1" x14ac:dyDescent="0.25">
      <c r="A107" s="18"/>
      <c r="B107" s="22" t="s">
        <v>16</v>
      </c>
      <c r="C107" s="22"/>
      <c r="D107" s="154">
        <v>4</v>
      </c>
      <c r="E107" s="25"/>
      <c r="F107" s="70"/>
      <c r="G107" s="34"/>
      <c r="H107" s="20"/>
      <c r="I107" s="20"/>
      <c r="J107" s="29"/>
      <c r="K107" s="22"/>
      <c r="L107" s="22"/>
      <c r="M107" s="22"/>
      <c r="N107" s="22"/>
      <c r="O107" s="22"/>
      <c r="P107" s="22"/>
      <c r="Q107" s="22"/>
      <c r="R107" s="22"/>
      <c r="S107" s="22"/>
      <c r="T107" s="21"/>
      <c r="U107" s="366"/>
      <c r="W107" s="233">
        <f>Admin!B107</f>
        <v>41840</v>
      </c>
    </row>
    <row r="108" spans="1:23" x14ac:dyDescent="0.25">
      <c r="A108" s="18"/>
      <c r="B108" s="22" t="s">
        <v>67</v>
      </c>
      <c r="C108" s="22"/>
      <c r="D108" s="226"/>
      <c r="E108" s="20"/>
      <c r="F108" s="199" t="s">
        <v>75</v>
      </c>
      <c r="G108" s="34"/>
      <c r="H108" s="20"/>
      <c r="I108" s="20"/>
      <c r="J108" s="29"/>
      <c r="K108" s="22"/>
      <c r="L108" s="22"/>
      <c r="M108" s="22"/>
      <c r="N108" s="22"/>
      <c r="O108" s="22"/>
      <c r="P108" s="22"/>
      <c r="Q108" s="22"/>
      <c r="R108" s="22"/>
      <c r="S108" s="22"/>
      <c r="T108" s="21"/>
      <c r="U108" s="366"/>
      <c r="W108" s="233">
        <f>Admin!B108</f>
        <v>41841</v>
      </c>
    </row>
    <row r="109" spans="1:23" ht="12" customHeight="1" x14ac:dyDescent="0.25">
      <c r="A109" s="18"/>
      <c r="B109" s="20"/>
      <c r="C109" s="20"/>
      <c r="D109" s="20"/>
      <c r="E109" s="20"/>
      <c r="F109" s="234"/>
      <c r="G109" s="234"/>
      <c r="H109" s="234"/>
      <c r="I109" s="20"/>
      <c r="J109" s="29"/>
      <c r="K109" s="22"/>
      <c r="L109" s="22"/>
      <c r="M109" s="22"/>
      <c r="N109" s="22"/>
      <c r="O109" s="22"/>
      <c r="P109" s="22"/>
      <c r="Q109" s="22"/>
      <c r="R109" s="22"/>
      <c r="S109" s="22"/>
      <c r="T109" s="21"/>
      <c r="U109" s="366"/>
      <c r="W109" s="233">
        <f>Admin!B109</f>
        <v>41842</v>
      </c>
    </row>
    <row r="110" spans="1:23" ht="6" customHeight="1" x14ac:dyDescent="0.25">
      <c r="A110" s="18"/>
      <c r="B110" s="20"/>
      <c r="C110" s="20"/>
      <c r="D110" s="20"/>
      <c r="E110" s="20"/>
      <c r="F110" s="235"/>
      <c r="G110" s="235"/>
      <c r="H110" s="235"/>
      <c r="I110" s="20"/>
      <c r="J110" s="29"/>
      <c r="K110" s="22"/>
      <c r="L110" s="22"/>
      <c r="M110" s="22"/>
      <c r="N110" s="22"/>
      <c r="O110" s="22"/>
      <c r="P110" s="22"/>
      <c r="Q110" s="22"/>
      <c r="R110" s="22"/>
      <c r="S110" s="22"/>
      <c r="T110" s="21"/>
      <c r="U110" s="366"/>
      <c r="W110" s="233">
        <f>Admin!B110</f>
        <v>41843</v>
      </c>
    </row>
    <row r="111" spans="1:23" ht="12" customHeight="1" x14ac:dyDescent="0.25">
      <c r="A111" s="18"/>
      <c r="B111" s="22"/>
      <c r="C111" s="22"/>
      <c r="D111" s="22"/>
      <c r="E111" s="22"/>
      <c r="F111" s="22"/>
      <c r="G111" s="22"/>
      <c r="H111" s="22"/>
      <c r="I111" s="20"/>
      <c r="J111" s="29"/>
      <c r="K111" s="22"/>
      <c r="L111" s="22"/>
      <c r="M111" s="22"/>
      <c r="N111" s="22"/>
      <c r="O111" s="22"/>
      <c r="P111" s="22"/>
      <c r="Q111" s="22"/>
      <c r="R111" s="22"/>
      <c r="S111" s="22"/>
      <c r="T111" s="21"/>
      <c r="U111" s="366"/>
      <c r="W111" s="233">
        <f>Admin!B111</f>
        <v>41844</v>
      </c>
    </row>
    <row r="112" spans="1:23" x14ac:dyDescent="0.25">
      <c r="A112" s="18"/>
      <c r="B112" s="22"/>
      <c r="C112" s="22"/>
      <c r="D112" s="22"/>
      <c r="E112" s="22"/>
      <c r="F112" s="22"/>
      <c r="G112" s="22"/>
      <c r="H112" s="22"/>
      <c r="I112" s="20"/>
      <c r="J112" s="29"/>
      <c r="K112" s="22"/>
      <c r="L112" s="22"/>
      <c r="M112" s="22"/>
      <c r="N112" s="22"/>
      <c r="O112" s="22"/>
      <c r="P112" s="22"/>
      <c r="Q112" s="22"/>
      <c r="R112" s="22"/>
      <c r="S112" s="22"/>
      <c r="T112" s="21"/>
      <c r="U112" s="366"/>
      <c r="W112" s="233">
        <f>Admin!B112</f>
        <v>41845</v>
      </c>
    </row>
    <row r="113" spans="1:23" ht="13.5" customHeight="1" x14ac:dyDescent="0.25">
      <c r="A113" s="18"/>
      <c r="B113" s="22"/>
      <c r="C113" s="22"/>
      <c r="D113" s="22"/>
      <c r="E113" s="22"/>
      <c r="F113" s="22"/>
      <c r="G113" s="22"/>
      <c r="H113" s="22"/>
      <c r="I113" s="20"/>
      <c r="J113" s="29"/>
      <c r="K113" s="22"/>
      <c r="L113" s="22"/>
      <c r="M113" s="22"/>
      <c r="N113" s="22"/>
      <c r="O113" s="22"/>
      <c r="P113" s="22"/>
      <c r="Q113" s="22"/>
      <c r="R113" s="22"/>
      <c r="S113" s="22"/>
      <c r="T113" s="21"/>
      <c r="U113" s="366"/>
      <c r="W113" s="233">
        <f>Admin!B113</f>
        <v>41846</v>
      </c>
    </row>
    <row r="114" spans="1:23" ht="9" customHeight="1" thickBot="1" x14ac:dyDescent="0.3">
      <c r="A114" s="79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68"/>
      <c r="Q114" s="26"/>
      <c r="R114" s="26"/>
      <c r="S114" s="26"/>
      <c r="T114" s="32"/>
      <c r="U114" s="366"/>
      <c r="W114" s="233">
        <f>Admin!B114</f>
        <v>41847</v>
      </c>
    </row>
    <row r="115" spans="1:23" ht="22.5" customHeight="1" thickBot="1" x14ac:dyDescent="0.3">
      <c r="A115" s="367"/>
      <c r="B115" s="367"/>
      <c r="C115" s="367"/>
      <c r="D115" s="367"/>
      <c r="E115" s="367"/>
      <c r="F115" s="367"/>
      <c r="G115" s="367"/>
      <c r="H115" s="367"/>
      <c r="I115" s="367"/>
      <c r="J115" s="367"/>
      <c r="K115" s="367"/>
      <c r="L115" s="367"/>
      <c r="M115" s="367"/>
      <c r="N115" s="367"/>
      <c r="O115" s="367"/>
      <c r="P115" s="367"/>
      <c r="Q115" s="367"/>
      <c r="R115" s="367"/>
      <c r="S115" s="367"/>
      <c r="T115" s="367"/>
      <c r="U115" s="366"/>
      <c r="W115" s="233">
        <f>Admin!B115</f>
        <v>41848</v>
      </c>
    </row>
    <row r="116" spans="1:23" ht="9" customHeight="1" thickBot="1" x14ac:dyDescent="0.3">
      <c r="A116" s="15"/>
      <c r="B116" s="16"/>
      <c r="C116" s="16"/>
      <c r="D116" s="16"/>
      <c r="E116" s="16"/>
      <c r="F116" s="16"/>
      <c r="G116" s="16"/>
      <c r="H116" s="16"/>
      <c r="I116" s="16"/>
      <c r="J116" s="77"/>
      <c r="K116" s="16"/>
      <c r="L116" s="16"/>
      <c r="M116" s="16"/>
      <c r="N116" s="16"/>
      <c r="O116" s="16"/>
      <c r="P116" s="164"/>
      <c r="Q116" s="16"/>
      <c r="R116" s="16"/>
      <c r="S116" s="16"/>
      <c r="T116" s="17"/>
      <c r="U116" s="366"/>
      <c r="W116" s="233">
        <f>Admin!B116</f>
        <v>41849</v>
      </c>
    </row>
    <row r="117" spans="1:23" ht="15" customHeight="1" thickTop="1" thickBot="1" x14ac:dyDescent="0.3">
      <c r="A117" s="18"/>
      <c r="B117" s="97" t="s">
        <v>37</v>
      </c>
      <c r="C117" s="65"/>
      <c r="D117" s="20"/>
      <c r="E117" s="20"/>
      <c r="F117" s="20"/>
      <c r="G117" s="20"/>
      <c r="H117" s="363" t="s">
        <v>50</v>
      </c>
      <c r="I117" s="20"/>
      <c r="J117" s="29"/>
      <c r="K117" s="97" t="s">
        <v>20</v>
      </c>
      <c r="L117" s="65"/>
      <c r="M117" s="84"/>
      <c r="N117" s="19"/>
      <c r="O117" s="368"/>
      <c r="P117" s="369"/>
      <c r="Q117" s="365"/>
      <c r="R117" s="66"/>
      <c r="S117" s="355"/>
      <c r="T117" s="21"/>
      <c r="U117" s="366"/>
      <c r="W117" s="233">
        <f>Admin!B117</f>
        <v>41850</v>
      </c>
    </row>
    <row r="118" spans="1:23" ht="6" customHeight="1" thickTop="1" thickBot="1" x14ac:dyDescent="0.3">
      <c r="A118" s="18"/>
      <c r="B118" s="65"/>
      <c r="C118" s="65"/>
      <c r="D118" s="20"/>
      <c r="E118" s="20"/>
      <c r="F118" s="20"/>
      <c r="G118" s="20"/>
      <c r="H118" s="363"/>
      <c r="I118" s="20"/>
      <c r="J118" s="29"/>
      <c r="K118" s="65"/>
      <c r="L118" s="65"/>
      <c r="M118" s="84"/>
      <c r="N118" s="19"/>
      <c r="O118" s="20"/>
      <c r="P118" s="165"/>
      <c r="Q118" s="366"/>
      <c r="R118" s="20"/>
      <c r="S118" s="356"/>
      <c r="T118" s="21"/>
      <c r="U118" s="366"/>
      <c r="W118" s="233">
        <f>Admin!B118</f>
        <v>41851</v>
      </c>
    </row>
    <row r="119" spans="1:23" ht="14.4" thickTop="1" thickBot="1" x14ac:dyDescent="0.3">
      <c r="A119" s="18"/>
      <c r="B119" s="20" t="s">
        <v>11</v>
      </c>
      <c r="C119" s="20"/>
      <c r="D119" s="357"/>
      <c r="E119" s="358"/>
      <c r="F119" s="359"/>
      <c r="G119" s="22"/>
      <c r="H119" s="28" t="s">
        <v>51</v>
      </c>
      <c r="I119" s="22"/>
      <c r="J119" s="64"/>
      <c r="K119" s="20" t="s">
        <v>17</v>
      </c>
      <c r="L119" s="20"/>
      <c r="M119" s="360"/>
      <c r="N119" s="361"/>
      <c r="O119" s="362"/>
      <c r="P119" s="166"/>
      <c r="Q119" s="37"/>
      <c r="R119" s="153"/>
      <c r="S119" s="156"/>
      <c r="T119" s="21"/>
      <c r="U119" s="366"/>
      <c r="W119" s="233">
        <f>Admin!B119</f>
        <v>41852</v>
      </c>
    </row>
    <row r="120" spans="1:23" ht="13.2" thickTop="1" thickBot="1" x14ac:dyDescent="0.3">
      <c r="A120" s="18"/>
      <c r="B120" s="20" t="s">
        <v>12</v>
      </c>
      <c r="C120" s="20"/>
      <c r="D120" s="357"/>
      <c r="E120" s="358"/>
      <c r="F120" s="359"/>
      <c r="G120" s="22"/>
      <c r="H120" s="170"/>
      <c r="I120" s="22"/>
      <c r="J120" s="29"/>
      <c r="K120" s="20"/>
      <c r="L120" s="20"/>
      <c r="M120" s="63"/>
      <c r="N120" s="63"/>
      <c r="O120" s="173"/>
      <c r="P120" s="174"/>
      <c r="Q120" s="37"/>
      <c r="R120" s="28"/>
      <c r="S120" s="37"/>
      <c r="T120" s="21"/>
      <c r="U120" s="366"/>
      <c r="W120" s="233">
        <f>Admin!B120</f>
        <v>41853</v>
      </c>
    </row>
    <row r="121" spans="1:23" ht="12.6" thickTop="1" x14ac:dyDescent="0.25">
      <c r="A121" s="18"/>
      <c r="B121" s="20"/>
      <c r="C121" s="20"/>
      <c r="D121" s="20"/>
      <c r="E121" s="20"/>
      <c r="F121" s="20"/>
      <c r="G121" s="22"/>
      <c r="H121" s="34" t="s">
        <v>52</v>
      </c>
      <c r="I121" s="22"/>
      <c r="J121" s="29"/>
      <c r="K121" s="22"/>
      <c r="L121" s="22"/>
      <c r="M121" s="22"/>
      <c r="N121" s="22"/>
      <c r="O121" s="22"/>
      <c r="P121" s="22"/>
      <c r="Q121" s="22"/>
      <c r="R121" s="22"/>
      <c r="S121" s="22"/>
      <c r="T121" s="21"/>
      <c r="U121" s="366"/>
      <c r="W121" s="233">
        <f>Admin!B121</f>
        <v>41854</v>
      </c>
    </row>
    <row r="122" spans="1:23" x14ac:dyDescent="0.25">
      <c r="A122" s="18"/>
      <c r="B122" s="20"/>
      <c r="C122" s="20"/>
      <c r="D122" s="20"/>
      <c r="E122" s="20"/>
      <c r="F122" s="20"/>
      <c r="G122" s="22"/>
      <c r="H122" s="171"/>
      <c r="I122" s="22"/>
      <c r="J122" s="29"/>
      <c r="K122" s="22"/>
      <c r="L122" s="22"/>
      <c r="M122" s="22"/>
      <c r="N122" s="22"/>
      <c r="O122" s="22"/>
      <c r="P122" s="22"/>
      <c r="Q122" s="22"/>
      <c r="R122" s="22"/>
      <c r="S122" s="22"/>
      <c r="T122" s="21"/>
      <c r="U122" s="366"/>
      <c r="W122" s="233">
        <f>Admin!B122</f>
        <v>41855</v>
      </c>
    </row>
    <row r="123" spans="1:23" x14ac:dyDescent="0.25">
      <c r="A123" s="18"/>
      <c r="B123" s="20"/>
      <c r="C123" s="20"/>
      <c r="D123" s="20"/>
      <c r="E123" s="20"/>
      <c r="F123" s="20"/>
      <c r="G123" s="22"/>
      <c r="H123" s="34" t="s">
        <v>53</v>
      </c>
      <c r="I123" s="22"/>
      <c r="J123" s="29"/>
      <c r="K123" s="22"/>
      <c r="L123" s="22"/>
      <c r="M123" s="22"/>
      <c r="N123" s="22"/>
      <c r="O123" s="22"/>
      <c r="P123" s="22"/>
      <c r="Q123" s="22"/>
      <c r="R123" s="22"/>
      <c r="S123" s="22"/>
      <c r="T123" s="21"/>
      <c r="U123" s="366"/>
      <c r="W123" s="233">
        <f>Admin!B123</f>
        <v>41856</v>
      </c>
    </row>
    <row r="124" spans="1:23" x14ac:dyDescent="0.25">
      <c r="A124" s="18"/>
      <c r="B124" s="20"/>
      <c r="C124" s="20"/>
      <c r="D124" s="20"/>
      <c r="E124" s="20"/>
      <c r="F124" s="20"/>
      <c r="G124" s="22"/>
      <c r="H124" s="170"/>
      <c r="I124" s="22"/>
      <c r="J124" s="29"/>
      <c r="K124" s="22"/>
      <c r="L124" s="22"/>
      <c r="M124" s="22"/>
      <c r="N124" s="22"/>
      <c r="O124" s="22"/>
      <c r="P124" s="22"/>
      <c r="Q124" s="22"/>
      <c r="R124" s="22"/>
      <c r="S124" s="22"/>
      <c r="T124" s="21"/>
      <c r="U124" s="366"/>
      <c r="W124" s="233">
        <f>Admin!B124</f>
        <v>41857</v>
      </c>
    </row>
    <row r="125" spans="1:23" ht="12" customHeight="1" x14ac:dyDescent="0.25">
      <c r="A125" s="18"/>
      <c r="B125" s="20"/>
      <c r="C125" s="20"/>
      <c r="D125" s="20"/>
      <c r="E125" s="20"/>
      <c r="F125" s="20"/>
      <c r="G125" s="22"/>
      <c r="H125" s="28" t="s">
        <v>54</v>
      </c>
      <c r="I125" s="22"/>
      <c r="J125" s="29"/>
      <c r="K125" s="22"/>
      <c r="L125" s="22"/>
      <c r="M125" s="22"/>
      <c r="N125" s="22"/>
      <c r="O125" s="22"/>
      <c r="P125" s="22"/>
      <c r="Q125" s="22"/>
      <c r="R125" s="22"/>
      <c r="S125" s="22"/>
      <c r="T125" s="78"/>
      <c r="U125" s="366"/>
      <c r="W125" s="233">
        <f>Admin!B125</f>
        <v>41858</v>
      </c>
    </row>
    <row r="126" spans="1:23" ht="14.25" customHeight="1" x14ac:dyDescent="0.25">
      <c r="A126" s="18"/>
      <c r="B126" s="20"/>
      <c r="C126" s="20"/>
      <c r="D126" s="20"/>
      <c r="E126" s="20"/>
      <c r="F126" s="20"/>
      <c r="G126" s="20"/>
      <c r="H126" s="172"/>
      <c r="I126" s="20"/>
      <c r="J126" s="29"/>
      <c r="K126" s="22"/>
      <c r="L126" s="22"/>
      <c r="M126" s="22"/>
      <c r="N126" s="22"/>
      <c r="O126" s="22"/>
      <c r="P126" s="22"/>
      <c r="Q126" s="22"/>
      <c r="R126" s="22"/>
      <c r="S126" s="22"/>
      <c r="T126" s="21"/>
      <c r="U126" s="366"/>
      <c r="W126" s="233">
        <f>Admin!B126</f>
        <v>41859</v>
      </c>
    </row>
    <row r="127" spans="1:23" ht="12.6" thickBot="1" x14ac:dyDescent="0.3">
      <c r="A127" s="18"/>
      <c r="B127" s="20"/>
      <c r="C127" s="20"/>
      <c r="D127" s="62"/>
      <c r="E127" s="20"/>
      <c r="F127" s="37" t="s">
        <v>30</v>
      </c>
      <c r="G127" s="66"/>
      <c r="H127" s="20"/>
      <c r="I127" s="22"/>
      <c r="J127" s="29"/>
      <c r="K127" s="22"/>
      <c r="L127" s="22"/>
      <c r="M127" s="22"/>
      <c r="N127" s="22"/>
      <c r="O127" s="22"/>
      <c r="P127" s="22"/>
      <c r="Q127" s="22"/>
      <c r="R127" s="22"/>
      <c r="S127" s="22"/>
      <c r="T127" s="21"/>
      <c r="U127" s="366"/>
      <c r="W127" s="233">
        <f>Admin!B127</f>
        <v>41860</v>
      </c>
    </row>
    <row r="128" spans="1:23" ht="13.2" thickTop="1" thickBot="1" x14ac:dyDescent="0.3">
      <c r="A128" s="18"/>
      <c r="B128" s="20" t="str">
        <f>B24</f>
        <v>Starting date (existing = 06/04/14)</v>
      </c>
      <c r="C128" s="20"/>
      <c r="D128" s="148"/>
      <c r="E128" s="20"/>
      <c r="F128" s="98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2"/>
      <c r="L128" s="22"/>
      <c r="M128" s="22"/>
      <c r="N128" s="22"/>
      <c r="O128" s="22"/>
      <c r="P128" s="22"/>
      <c r="Q128" s="22"/>
      <c r="R128" s="22"/>
      <c r="S128" s="22"/>
      <c r="T128" s="21"/>
      <c r="U128" s="366"/>
      <c r="W128" s="233">
        <f>Admin!B128</f>
        <v>41861</v>
      </c>
    </row>
    <row r="129" spans="1:23" ht="6" customHeight="1" thickTop="1" thickBot="1" x14ac:dyDescent="0.3">
      <c r="A129" s="18"/>
      <c r="B129" s="20"/>
      <c r="C129" s="20"/>
      <c r="D129" s="62"/>
      <c r="E129" s="20"/>
      <c r="F129" s="98"/>
      <c r="G129" s="68"/>
      <c r="H129" s="20"/>
      <c r="I129" s="327"/>
      <c r="J129" s="20"/>
      <c r="K129" s="22"/>
      <c r="L129" s="22"/>
      <c r="M129" s="22"/>
      <c r="N129" s="22"/>
      <c r="O129" s="22"/>
      <c r="P129" s="22"/>
      <c r="Q129" s="22"/>
      <c r="R129" s="22"/>
      <c r="S129" s="22"/>
      <c r="T129" s="21"/>
      <c r="U129" s="366"/>
      <c r="W129" s="233">
        <f>Admin!B129</f>
        <v>41862</v>
      </c>
    </row>
    <row r="130" spans="1:23" ht="13.5" customHeight="1" thickTop="1" thickBot="1" x14ac:dyDescent="0.3">
      <c r="A130" s="18"/>
      <c r="B130" s="20" t="s">
        <v>69</v>
      </c>
      <c r="C130" s="20"/>
      <c r="D130" s="148"/>
      <c r="E130" s="20"/>
      <c r="F130" s="98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2"/>
      <c r="L130" s="22"/>
      <c r="M130" s="22"/>
      <c r="N130" s="22"/>
      <c r="O130" s="22"/>
      <c r="P130" s="22"/>
      <c r="Q130" s="22"/>
      <c r="R130" s="22"/>
      <c r="S130" s="22"/>
      <c r="T130" s="21"/>
      <c r="U130" s="366"/>
      <c r="W130" s="233">
        <f>Admin!B130</f>
        <v>41863</v>
      </c>
    </row>
    <row r="131" spans="1:23" ht="13.2" thickTop="1" thickBot="1" x14ac:dyDescent="0.3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2"/>
      <c r="L131" s="22"/>
      <c r="M131" s="22"/>
      <c r="N131" s="22"/>
      <c r="O131" s="22"/>
      <c r="P131" s="22"/>
      <c r="Q131" s="22"/>
      <c r="R131" s="22"/>
      <c r="S131" s="22"/>
      <c r="T131" s="21"/>
      <c r="U131" s="366"/>
      <c r="W131" s="233">
        <f>Admin!B131</f>
        <v>41864</v>
      </c>
    </row>
    <row r="132" spans="1:23" ht="13.2" thickTop="1" thickBot="1" x14ac:dyDescent="0.3">
      <c r="A132" s="18"/>
      <c r="B132" s="22" t="s">
        <v>21</v>
      </c>
      <c r="C132" s="22"/>
      <c r="D132" s="85"/>
      <c r="E132" s="28" t="s">
        <v>29</v>
      </c>
      <c r="F132" s="200" t="str">
        <f>IF(D134="D","Enter M for Director","Enter M or W for Employee")</f>
        <v>Enter M or W for Employee</v>
      </c>
      <c r="G132" s="20"/>
      <c r="H132" s="23"/>
      <c r="I132" s="23"/>
      <c r="J132" s="29"/>
      <c r="K132" s="22"/>
      <c r="L132" s="22"/>
      <c r="M132" s="22"/>
      <c r="N132" s="22"/>
      <c r="O132" s="22"/>
      <c r="P132" s="22"/>
      <c r="Q132" s="22"/>
      <c r="R132" s="22"/>
      <c r="S132" s="22"/>
      <c r="T132" s="21"/>
      <c r="U132" s="366"/>
      <c r="W132" s="233">
        <f>Admin!B132</f>
        <v>41865</v>
      </c>
    </row>
    <row r="133" spans="1:23" ht="12.6" thickTop="1" x14ac:dyDescent="0.25">
      <c r="A133" s="18"/>
      <c r="B133" s="22" t="s">
        <v>16</v>
      </c>
      <c r="C133" s="22"/>
      <c r="D133" s="154">
        <v>5</v>
      </c>
      <c r="E133" s="25"/>
      <c r="F133" s="70"/>
      <c r="G133" s="34"/>
      <c r="H133" s="20"/>
      <c r="I133" s="20"/>
      <c r="J133" s="29"/>
      <c r="K133" s="22"/>
      <c r="L133" s="22"/>
      <c r="M133" s="22"/>
      <c r="N133" s="22"/>
      <c r="O133" s="22"/>
      <c r="P133" s="22"/>
      <c r="Q133" s="22"/>
      <c r="R133" s="22"/>
      <c r="S133" s="22"/>
      <c r="T133" s="21"/>
      <c r="U133" s="366"/>
      <c r="W133" s="233">
        <f>Admin!B133</f>
        <v>41866</v>
      </c>
    </row>
    <row r="134" spans="1:23" x14ac:dyDescent="0.25">
      <c r="A134" s="18"/>
      <c r="B134" s="22" t="s">
        <v>67</v>
      </c>
      <c r="C134" s="22"/>
      <c r="D134" s="226"/>
      <c r="E134" s="20"/>
      <c r="F134" s="199" t="s">
        <v>75</v>
      </c>
      <c r="G134" s="34"/>
      <c r="H134" s="20"/>
      <c r="I134" s="20"/>
      <c r="J134" s="29"/>
      <c r="K134" s="22"/>
      <c r="L134" s="22"/>
      <c r="M134" s="22"/>
      <c r="N134" s="22"/>
      <c r="O134" s="22"/>
      <c r="P134" s="22"/>
      <c r="Q134" s="22"/>
      <c r="R134" s="22"/>
      <c r="S134" s="22"/>
      <c r="T134" s="21"/>
      <c r="U134" s="366"/>
      <c r="W134" s="233">
        <f>Admin!B134</f>
        <v>41867</v>
      </c>
    </row>
    <row r="135" spans="1:23" ht="12" customHeight="1" x14ac:dyDescent="0.25">
      <c r="A135" s="18"/>
      <c r="B135" s="20"/>
      <c r="C135" s="20"/>
      <c r="D135" s="20"/>
      <c r="E135" s="20"/>
      <c r="F135" s="234"/>
      <c r="G135" s="234"/>
      <c r="H135" s="234"/>
      <c r="I135" s="20"/>
      <c r="J135" s="29"/>
      <c r="K135" s="22"/>
      <c r="L135" s="22"/>
      <c r="M135" s="22"/>
      <c r="N135" s="22"/>
      <c r="O135" s="22"/>
      <c r="P135" s="22"/>
      <c r="Q135" s="22"/>
      <c r="R135" s="22"/>
      <c r="S135" s="22"/>
      <c r="T135" s="21"/>
      <c r="U135" s="366"/>
      <c r="W135" s="233">
        <f>Admin!B135</f>
        <v>41868</v>
      </c>
    </row>
    <row r="136" spans="1:23" ht="6" customHeight="1" x14ac:dyDescent="0.25">
      <c r="A136" s="18"/>
      <c r="B136" s="20"/>
      <c r="C136" s="20"/>
      <c r="D136" s="20"/>
      <c r="E136" s="20"/>
      <c r="F136" s="235"/>
      <c r="G136" s="235"/>
      <c r="H136" s="235"/>
      <c r="I136" s="20"/>
      <c r="J136" s="29"/>
      <c r="K136" s="22"/>
      <c r="L136" s="22"/>
      <c r="M136" s="22"/>
      <c r="N136" s="22"/>
      <c r="O136" s="22"/>
      <c r="P136" s="22"/>
      <c r="Q136" s="22"/>
      <c r="R136" s="22"/>
      <c r="S136" s="22"/>
      <c r="T136" s="21"/>
      <c r="U136" s="366"/>
      <c r="W136" s="233">
        <f>Admin!B136</f>
        <v>41869</v>
      </c>
    </row>
    <row r="137" spans="1:23" ht="12" customHeight="1" x14ac:dyDescent="0.25">
      <c r="A137" s="18"/>
      <c r="B137" s="22"/>
      <c r="C137" s="22"/>
      <c r="D137" s="22"/>
      <c r="E137" s="22"/>
      <c r="F137" s="22"/>
      <c r="G137" s="22"/>
      <c r="H137" s="22"/>
      <c r="I137" s="20"/>
      <c r="J137" s="29"/>
      <c r="K137" s="22"/>
      <c r="L137" s="22"/>
      <c r="M137" s="22"/>
      <c r="N137" s="22"/>
      <c r="O137" s="22"/>
      <c r="P137" s="22"/>
      <c r="Q137" s="22"/>
      <c r="R137" s="22"/>
      <c r="S137" s="22"/>
      <c r="T137" s="21"/>
      <c r="U137" s="366"/>
      <c r="W137" s="233">
        <f>Admin!B137</f>
        <v>41870</v>
      </c>
    </row>
    <row r="138" spans="1:23" x14ac:dyDescent="0.25">
      <c r="A138" s="18"/>
      <c r="B138" s="22"/>
      <c r="C138" s="22"/>
      <c r="D138" s="22"/>
      <c r="E138" s="22"/>
      <c r="F138" s="22"/>
      <c r="G138" s="22"/>
      <c r="H138" s="22"/>
      <c r="I138" s="20"/>
      <c r="J138" s="29"/>
      <c r="K138" s="22"/>
      <c r="L138" s="22"/>
      <c r="M138" s="22"/>
      <c r="N138" s="22"/>
      <c r="O138" s="22"/>
      <c r="P138" s="22"/>
      <c r="Q138" s="22"/>
      <c r="R138" s="22"/>
      <c r="S138" s="22"/>
      <c r="T138" s="21"/>
      <c r="U138" s="366"/>
      <c r="W138" s="233">
        <f>Admin!B138</f>
        <v>41871</v>
      </c>
    </row>
    <row r="139" spans="1:23" ht="13.5" customHeight="1" x14ac:dyDescent="0.25">
      <c r="A139" s="18"/>
      <c r="B139" s="22"/>
      <c r="C139" s="22"/>
      <c r="D139" s="22"/>
      <c r="E139" s="22"/>
      <c r="F139" s="22"/>
      <c r="G139" s="22"/>
      <c r="H139" s="22"/>
      <c r="I139" s="20"/>
      <c r="J139" s="29"/>
      <c r="K139" s="22"/>
      <c r="L139" s="22"/>
      <c r="M139" s="22"/>
      <c r="N139" s="22"/>
      <c r="O139" s="22"/>
      <c r="P139" s="22"/>
      <c r="Q139" s="22"/>
      <c r="R139" s="22"/>
      <c r="S139" s="22"/>
      <c r="T139" s="21"/>
      <c r="U139" s="366"/>
      <c r="W139" s="233">
        <f>Admin!B139</f>
        <v>41872</v>
      </c>
    </row>
    <row r="140" spans="1:23" ht="9" customHeight="1" thickBot="1" x14ac:dyDescent="0.3">
      <c r="A140" s="79"/>
      <c r="B140" s="26"/>
      <c r="C140" s="26"/>
      <c r="D140" s="26"/>
      <c r="E140" s="26"/>
      <c r="F140" s="26"/>
      <c r="G140" s="26"/>
      <c r="H140" s="26"/>
      <c r="I140" s="26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32"/>
      <c r="U140" s="366"/>
      <c r="W140" s="233">
        <f>Admin!B140</f>
        <v>41873</v>
      </c>
    </row>
    <row r="141" spans="1:23" ht="22.5" customHeight="1" thickBot="1" x14ac:dyDescent="0.3">
      <c r="A141" s="367"/>
      <c r="B141" s="367"/>
      <c r="C141" s="367"/>
      <c r="D141" s="367"/>
      <c r="E141" s="367"/>
      <c r="F141" s="367"/>
      <c r="G141" s="367"/>
      <c r="H141" s="367"/>
      <c r="I141" s="367"/>
      <c r="J141" s="367"/>
      <c r="K141" s="367"/>
      <c r="L141" s="367"/>
      <c r="M141" s="367"/>
      <c r="N141" s="367"/>
      <c r="O141" s="367"/>
      <c r="P141" s="367"/>
      <c r="Q141" s="367"/>
      <c r="R141" s="367"/>
      <c r="S141" s="367"/>
      <c r="T141" s="367"/>
      <c r="U141" s="366"/>
      <c r="W141" s="233">
        <f>Admin!B141</f>
        <v>41874</v>
      </c>
    </row>
    <row r="142" spans="1:23" x14ac:dyDescent="0.25">
      <c r="W142" s="233">
        <f>Admin!B142</f>
        <v>41875</v>
      </c>
    </row>
    <row r="143" spans="1:23" x14ac:dyDescent="0.25">
      <c r="W143" s="233">
        <f>Admin!B143</f>
        <v>41876</v>
      </c>
    </row>
    <row r="144" spans="1:23" x14ac:dyDescent="0.25">
      <c r="W144" s="233">
        <f>Admin!B144</f>
        <v>41877</v>
      </c>
    </row>
    <row r="145" spans="23:23" x14ac:dyDescent="0.25">
      <c r="W145" s="233">
        <f>Admin!B145</f>
        <v>41878</v>
      </c>
    </row>
    <row r="146" spans="23:23" x14ac:dyDescent="0.25">
      <c r="W146" s="233">
        <f>Admin!B146</f>
        <v>41879</v>
      </c>
    </row>
    <row r="147" spans="23:23" x14ac:dyDescent="0.25">
      <c r="W147" s="233">
        <f>Admin!B147</f>
        <v>41880</v>
      </c>
    </row>
    <row r="148" spans="23:23" x14ac:dyDescent="0.25">
      <c r="W148" s="233">
        <f>Admin!B148</f>
        <v>41881</v>
      </c>
    </row>
    <row r="149" spans="23:23" x14ac:dyDescent="0.25">
      <c r="W149" s="233">
        <f>Admin!B149</f>
        <v>41882</v>
      </c>
    </row>
    <row r="150" spans="23:23" x14ac:dyDescent="0.25">
      <c r="W150" s="233">
        <f>Admin!B150</f>
        <v>41883</v>
      </c>
    </row>
    <row r="151" spans="23:23" x14ac:dyDescent="0.25">
      <c r="W151" s="233">
        <f>Admin!B151</f>
        <v>41884</v>
      </c>
    </row>
    <row r="152" spans="23:23" x14ac:dyDescent="0.25">
      <c r="W152" s="233">
        <f>Admin!B152</f>
        <v>41885</v>
      </c>
    </row>
    <row r="153" spans="23:23" x14ac:dyDescent="0.25">
      <c r="W153" s="233">
        <f>Admin!B153</f>
        <v>41886</v>
      </c>
    </row>
    <row r="154" spans="23:23" x14ac:dyDescent="0.25">
      <c r="W154" s="233">
        <f>Admin!B154</f>
        <v>41887</v>
      </c>
    </row>
    <row r="155" spans="23:23" x14ac:dyDescent="0.25">
      <c r="W155" s="233">
        <f>Admin!B155</f>
        <v>41888</v>
      </c>
    </row>
    <row r="156" spans="23:23" x14ac:dyDescent="0.25">
      <c r="W156" s="233">
        <f>Admin!B156</f>
        <v>41889</v>
      </c>
    </row>
    <row r="157" spans="23:23" x14ac:dyDescent="0.25">
      <c r="W157" s="233">
        <f>Admin!B157</f>
        <v>41890</v>
      </c>
    </row>
    <row r="158" spans="23:23" x14ac:dyDescent="0.25">
      <c r="W158" s="233">
        <f>Admin!B158</f>
        <v>41891</v>
      </c>
    </row>
    <row r="159" spans="23:23" x14ac:dyDescent="0.25">
      <c r="W159" s="233">
        <f>Admin!B159</f>
        <v>41892</v>
      </c>
    </row>
    <row r="160" spans="23:23" x14ac:dyDescent="0.25">
      <c r="W160" s="233">
        <f>Admin!B160</f>
        <v>41893</v>
      </c>
    </row>
    <row r="161" spans="23:23" x14ac:dyDescent="0.25">
      <c r="W161" s="233">
        <f>Admin!B161</f>
        <v>41894</v>
      </c>
    </row>
    <row r="162" spans="23:23" x14ac:dyDescent="0.25">
      <c r="W162" s="233">
        <f>Admin!B162</f>
        <v>41895</v>
      </c>
    </row>
    <row r="163" spans="23:23" x14ac:dyDescent="0.25">
      <c r="W163" s="233">
        <f>Admin!B163</f>
        <v>41896</v>
      </c>
    </row>
    <row r="164" spans="23:23" x14ac:dyDescent="0.25">
      <c r="W164" s="233">
        <f>Admin!B164</f>
        <v>41897</v>
      </c>
    </row>
    <row r="165" spans="23:23" x14ac:dyDescent="0.25">
      <c r="W165" s="233">
        <f>Admin!B165</f>
        <v>41898</v>
      </c>
    </row>
    <row r="166" spans="23:23" x14ac:dyDescent="0.25">
      <c r="W166" s="233">
        <f>Admin!B166</f>
        <v>41899</v>
      </c>
    </row>
    <row r="167" spans="23:23" x14ac:dyDescent="0.25">
      <c r="W167" s="233">
        <f>Admin!B167</f>
        <v>41900</v>
      </c>
    </row>
    <row r="168" spans="23:23" x14ac:dyDescent="0.25">
      <c r="W168" s="233">
        <f>Admin!B168</f>
        <v>41901</v>
      </c>
    </row>
    <row r="169" spans="23:23" x14ac:dyDescent="0.25">
      <c r="W169" s="233">
        <f>Admin!B169</f>
        <v>41902</v>
      </c>
    </row>
    <row r="170" spans="23:23" x14ac:dyDescent="0.25">
      <c r="W170" s="233">
        <f>Admin!B170</f>
        <v>41903</v>
      </c>
    </row>
    <row r="171" spans="23:23" x14ac:dyDescent="0.25">
      <c r="W171" s="233">
        <f>Admin!B171</f>
        <v>41904</v>
      </c>
    </row>
    <row r="172" spans="23:23" x14ac:dyDescent="0.25">
      <c r="W172" s="233">
        <f>Admin!B172</f>
        <v>41905</v>
      </c>
    </row>
    <row r="173" spans="23:23" x14ac:dyDescent="0.25">
      <c r="W173" s="233">
        <f>Admin!B173</f>
        <v>41906</v>
      </c>
    </row>
    <row r="174" spans="23:23" x14ac:dyDescent="0.25">
      <c r="W174" s="233">
        <f>Admin!B174</f>
        <v>41907</v>
      </c>
    </row>
    <row r="175" spans="23:23" x14ac:dyDescent="0.25">
      <c r="W175" s="233">
        <f>Admin!B175</f>
        <v>41908</v>
      </c>
    </row>
    <row r="176" spans="23:23" x14ac:dyDescent="0.25">
      <c r="W176" s="233">
        <f>Admin!B176</f>
        <v>41909</v>
      </c>
    </row>
    <row r="177" spans="23:23" x14ac:dyDescent="0.25">
      <c r="W177" s="233">
        <f>Admin!B177</f>
        <v>41910</v>
      </c>
    </row>
    <row r="178" spans="23:23" x14ac:dyDescent="0.25">
      <c r="W178" s="233">
        <f>Admin!B178</f>
        <v>41911</v>
      </c>
    </row>
    <row r="179" spans="23:23" x14ac:dyDescent="0.25">
      <c r="W179" s="233">
        <f>Admin!B179</f>
        <v>41912</v>
      </c>
    </row>
    <row r="180" spans="23:23" x14ac:dyDescent="0.25">
      <c r="W180" s="233">
        <f>Admin!B180</f>
        <v>41913</v>
      </c>
    </row>
    <row r="181" spans="23:23" x14ac:dyDescent="0.25">
      <c r="W181" s="233">
        <f>Admin!B181</f>
        <v>41914</v>
      </c>
    </row>
    <row r="182" spans="23:23" x14ac:dyDescent="0.25">
      <c r="W182" s="233">
        <f>Admin!B182</f>
        <v>41915</v>
      </c>
    </row>
    <row r="183" spans="23:23" x14ac:dyDescent="0.25">
      <c r="W183" s="233">
        <f>Admin!B183</f>
        <v>41916</v>
      </c>
    </row>
    <row r="184" spans="23:23" x14ac:dyDescent="0.25">
      <c r="W184" s="233">
        <f>Admin!B184</f>
        <v>41917</v>
      </c>
    </row>
    <row r="185" spans="23:23" x14ac:dyDescent="0.25">
      <c r="W185" s="233">
        <f>Admin!B185</f>
        <v>41918</v>
      </c>
    </row>
    <row r="186" spans="23:23" x14ac:dyDescent="0.25">
      <c r="W186" s="233">
        <f>Admin!B186</f>
        <v>41919</v>
      </c>
    </row>
    <row r="187" spans="23:23" x14ac:dyDescent="0.25">
      <c r="W187" s="233">
        <f>Admin!B187</f>
        <v>41920</v>
      </c>
    </row>
    <row r="188" spans="23:23" x14ac:dyDescent="0.25">
      <c r="W188" s="233">
        <f>Admin!B188</f>
        <v>41921</v>
      </c>
    </row>
    <row r="189" spans="23:23" x14ac:dyDescent="0.25">
      <c r="W189" s="233">
        <f>Admin!B189</f>
        <v>41922</v>
      </c>
    </row>
    <row r="190" spans="23:23" x14ac:dyDescent="0.25">
      <c r="W190" s="233">
        <f>Admin!B190</f>
        <v>41923</v>
      </c>
    </row>
    <row r="191" spans="23:23" x14ac:dyDescent="0.25">
      <c r="W191" s="233">
        <f>Admin!B191</f>
        <v>41924</v>
      </c>
    </row>
    <row r="192" spans="23:23" x14ac:dyDescent="0.25">
      <c r="W192" s="233">
        <f>Admin!B192</f>
        <v>41925</v>
      </c>
    </row>
    <row r="193" spans="23:23" x14ac:dyDescent="0.25">
      <c r="W193" s="233">
        <f>Admin!B193</f>
        <v>41926</v>
      </c>
    </row>
    <row r="194" spans="23:23" x14ac:dyDescent="0.25">
      <c r="W194" s="233">
        <f>Admin!B194</f>
        <v>41927</v>
      </c>
    </row>
    <row r="195" spans="23:23" x14ac:dyDescent="0.25">
      <c r="W195" s="233">
        <f>Admin!B195</f>
        <v>41928</v>
      </c>
    </row>
    <row r="196" spans="23:23" x14ac:dyDescent="0.25">
      <c r="W196" s="233">
        <f>Admin!B196</f>
        <v>41929</v>
      </c>
    </row>
    <row r="197" spans="23:23" x14ac:dyDescent="0.25">
      <c r="W197" s="233">
        <f>Admin!B197</f>
        <v>41930</v>
      </c>
    </row>
    <row r="198" spans="23:23" x14ac:dyDescent="0.25">
      <c r="W198" s="233">
        <f>Admin!B198</f>
        <v>41931</v>
      </c>
    </row>
    <row r="199" spans="23:23" x14ac:dyDescent="0.25">
      <c r="W199" s="233">
        <f>Admin!B199</f>
        <v>41932</v>
      </c>
    </row>
    <row r="200" spans="23:23" x14ac:dyDescent="0.25">
      <c r="W200" s="233">
        <f>Admin!B200</f>
        <v>41933</v>
      </c>
    </row>
    <row r="201" spans="23:23" x14ac:dyDescent="0.25">
      <c r="W201" s="233">
        <f>Admin!B201</f>
        <v>41934</v>
      </c>
    </row>
    <row r="202" spans="23:23" x14ac:dyDescent="0.25">
      <c r="W202" s="233">
        <f>Admin!B202</f>
        <v>41935</v>
      </c>
    </row>
    <row r="203" spans="23:23" x14ac:dyDescent="0.25">
      <c r="W203" s="233">
        <f>Admin!B203</f>
        <v>41936</v>
      </c>
    </row>
    <row r="204" spans="23:23" x14ac:dyDescent="0.25">
      <c r="W204" s="233">
        <f>Admin!B204</f>
        <v>41937</v>
      </c>
    </row>
    <row r="205" spans="23:23" x14ac:dyDescent="0.25">
      <c r="W205" s="233">
        <f>Admin!B205</f>
        <v>41938</v>
      </c>
    </row>
    <row r="206" spans="23:23" x14ac:dyDescent="0.25">
      <c r="W206" s="233">
        <f>Admin!B206</f>
        <v>41939</v>
      </c>
    </row>
    <row r="207" spans="23:23" x14ac:dyDescent="0.25">
      <c r="W207" s="233">
        <f>Admin!B207</f>
        <v>41940</v>
      </c>
    </row>
    <row r="208" spans="23:23" x14ac:dyDescent="0.25">
      <c r="W208" s="233">
        <f>Admin!B208</f>
        <v>41941</v>
      </c>
    </row>
    <row r="209" spans="23:23" x14ac:dyDescent="0.25">
      <c r="W209" s="233">
        <f>Admin!B209</f>
        <v>41942</v>
      </c>
    </row>
    <row r="210" spans="23:23" x14ac:dyDescent="0.25">
      <c r="W210" s="233">
        <f>Admin!B210</f>
        <v>41943</v>
      </c>
    </row>
    <row r="211" spans="23:23" x14ac:dyDescent="0.25">
      <c r="W211" s="233">
        <f>Admin!B211</f>
        <v>41944</v>
      </c>
    </row>
    <row r="212" spans="23:23" x14ac:dyDescent="0.25">
      <c r="W212" s="233">
        <f>Admin!B212</f>
        <v>41945</v>
      </c>
    </row>
    <row r="213" spans="23:23" x14ac:dyDescent="0.25">
      <c r="W213" s="233">
        <f>Admin!B213</f>
        <v>41946</v>
      </c>
    </row>
    <row r="214" spans="23:23" x14ac:dyDescent="0.25">
      <c r="W214" s="233">
        <f>Admin!B214</f>
        <v>41947</v>
      </c>
    </row>
    <row r="215" spans="23:23" x14ac:dyDescent="0.25">
      <c r="W215" s="233">
        <f>Admin!B215</f>
        <v>41948</v>
      </c>
    </row>
    <row r="216" spans="23:23" x14ac:dyDescent="0.25">
      <c r="W216" s="233">
        <f>Admin!B216</f>
        <v>41949</v>
      </c>
    </row>
    <row r="217" spans="23:23" x14ac:dyDescent="0.25">
      <c r="W217" s="233">
        <f>Admin!B217</f>
        <v>41950</v>
      </c>
    </row>
    <row r="218" spans="23:23" x14ac:dyDescent="0.25">
      <c r="W218" s="233">
        <f>Admin!B218</f>
        <v>41951</v>
      </c>
    </row>
    <row r="219" spans="23:23" x14ac:dyDescent="0.25">
      <c r="W219" s="233">
        <f>Admin!B219</f>
        <v>41952</v>
      </c>
    </row>
    <row r="220" spans="23:23" x14ac:dyDescent="0.25">
      <c r="W220" s="233">
        <f>Admin!B220</f>
        <v>41953</v>
      </c>
    </row>
    <row r="221" spans="23:23" x14ac:dyDescent="0.25">
      <c r="W221" s="233">
        <f>Admin!B221</f>
        <v>41954</v>
      </c>
    </row>
    <row r="222" spans="23:23" x14ac:dyDescent="0.25">
      <c r="W222" s="233">
        <f>Admin!B222</f>
        <v>41955</v>
      </c>
    </row>
    <row r="223" spans="23:23" x14ac:dyDescent="0.25">
      <c r="W223" s="233">
        <f>Admin!B223</f>
        <v>41956</v>
      </c>
    </row>
    <row r="224" spans="23:23" x14ac:dyDescent="0.25">
      <c r="W224" s="233">
        <f>Admin!B224</f>
        <v>41957</v>
      </c>
    </row>
    <row r="225" spans="23:23" x14ac:dyDescent="0.25">
      <c r="W225" s="233">
        <f>Admin!B225</f>
        <v>41958</v>
      </c>
    </row>
    <row r="226" spans="23:23" x14ac:dyDescent="0.25">
      <c r="W226" s="233">
        <f>Admin!B226</f>
        <v>41959</v>
      </c>
    </row>
    <row r="227" spans="23:23" x14ac:dyDescent="0.25">
      <c r="W227" s="233">
        <f>Admin!B227</f>
        <v>41960</v>
      </c>
    </row>
    <row r="228" spans="23:23" x14ac:dyDescent="0.25">
      <c r="W228" s="233">
        <f>Admin!B228</f>
        <v>41961</v>
      </c>
    </row>
    <row r="229" spans="23:23" x14ac:dyDescent="0.25">
      <c r="W229" s="233">
        <f>Admin!B229</f>
        <v>41962</v>
      </c>
    </row>
    <row r="230" spans="23:23" x14ac:dyDescent="0.25">
      <c r="W230" s="233">
        <f>Admin!B230</f>
        <v>41963</v>
      </c>
    </row>
    <row r="231" spans="23:23" x14ac:dyDescent="0.25">
      <c r="W231" s="233">
        <f>Admin!B231</f>
        <v>41964</v>
      </c>
    </row>
    <row r="232" spans="23:23" x14ac:dyDescent="0.25">
      <c r="W232" s="233">
        <f>Admin!B232</f>
        <v>41965</v>
      </c>
    </row>
    <row r="233" spans="23:23" x14ac:dyDescent="0.25">
      <c r="W233" s="233">
        <f>Admin!B233</f>
        <v>41966</v>
      </c>
    </row>
    <row r="234" spans="23:23" x14ac:dyDescent="0.25">
      <c r="W234" s="233">
        <f>Admin!B234</f>
        <v>41967</v>
      </c>
    </row>
    <row r="235" spans="23:23" x14ac:dyDescent="0.25">
      <c r="W235" s="233">
        <f>Admin!B235</f>
        <v>41968</v>
      </c>
    </row>
    <row r="236" spans="23:23" x14ac:dyDescent="0.25">
      <c r="W236" s="233">
        <f>Admin!B236</f>
        <v>41969</v>
      </c>
    </row>
    <row r="237" spans="23:23" x14ac:dyDescent="0.25">
      <c r="W237" s="233">
        <f>Admin!B237</f>
        <v>41970</v>
      </c>
    </row>
    <row r="238" spans="23:23" x14ac:dyDescent="0.25">
      <c r="W238" s="233">
        <f>Admin!B238</f>
        <v>41971</v>
      </c>
    </row>
    <row r="239" spans="23:23" x14ac:dyDescent="0.25">
      <c r="W239" s="233">
        <f>Admin!B239</f>
        <v>41972</v>
      </c>
    </row>
    <row r="240" spans="23:23" x14ac:dyDescent="0.25">
      <c r="W240" s="233">
        <f>Admin!B240</f>
        <v>41973</v>
      </c>
    </row>
    <row r="241" spans="23:23" x14ac:dyDescent="0.25">
      <c r="W241" s="233">
        <f>Admin!B241</f>
        <v>41974</v>
      </c>
    </row>
    <row r="242" spans="23:23" x14ac:dyDescent="0.25">
      <c r="W242" s="233">
        <f>Admin!B242</f>
        <v>41975</v>
      </c>
    </row>
    <row r="243" spans="23:23" x14ac:dyDescent="0.25">
      <c r="W243" s="233">
        <f>Admin!B243</f>
        <v>41976</v>
      </c>
    </row>
    <row r="244" spans="23:23" x14ac:dyDescent="0.25">
      <c r="W244" s="233">
        <f>Admin!B244</f>
        <v>41977</v>
      </c>
    </row>
    <row r="245" spans="23:23" x14ac:dyDescent="0.25">
      <c r="W245" s="233">
        <f>Admin!B245</f>
        <v>41978</v>
      </c>
    </row>
    <row r="246" spans="23:23" x14ac:dyDescent="0.25">
      <c r="W246" s="233">
        <f>Admin!B246</f>
        <v>41979</v>
      </c>
    </row>
    <row r="247" spans="23:23" x14ac:dyDescent="0.25">
      <c r="W247" s="233">
        <f>Admin!B247</f>
        <v>41980</v>
      </c>
    </row>
    <row r="248" spans="23:23" x14ac:dyDescent="0.25">
      <c r="W248" s="233">
        <f>Admin!B248</f>
        <v>41981</v>
      </c>
    </row>
    <row r="249" spans="23:23" x14ac:dyDescent="0.25">
      <c r="W249" s="233">
        <f>Admin!B249</f>
        <v>41982</v>
      </c>
    </row>
    <row r="250" spans="23:23" x14ac:dyDescent="0.25">
      <c r="W250" s="233">
        <f>Admin!B250</f>
        <v>41983</v>
      </c>
    </row>
    <row r="251" spans="23:23" x14ac:dyDescent="0.25">
      <c r="W251" s="233">
        <f>Admin!B251</f>
        <v>41984</v>
      </c>
    </row>
    <row r="252" spans="23:23" x14ac:dyDescent="0.25">
      <c r="W252" s="233">
        <f>Admin!B252</f>
        <v>41985</v>
      </c>
    </row>
    <row r="253" spans="23:23" x14ac:dyDescent="0.25">
      <c r="W253" s="233">
        <f>Admin!B253</f>
        <v>41986</v>
      </c>
    </row>
    <row r="254" spans="23:23" x14ac:dyDescent="0.25">
      <c r="W254" s="233">
        <f>Admin!B254</f>
        <v>41987</v>
      </c>
    </row>
    <row r="255" spans="23:23" x14ac:dyDescent="0.25">
      <c r="W255" s="233">
        <f>Admin!B255</f>
        <v>41988</v>
      </c>
    </row>
    <row r="256" spans="23:23" x14ac:dyDescent="0.25">
      <c r="W256" s="233">
        <f>Admin!B256</f>
        <v>41989</v>
      </c>
    </row>
    <row r="257" spans="23:23" x14ac:dyDescent="0.25">
      <c r="W257" s="233">
        <f>Admin!B257</f>
        <v>41990</v>
      </c>
    </row>
    <row r="258" spans="23:23" x14ac:dyDescent="0.25">
      <c r="W258" s="233">
        <f>Admin!B258</f>
        <v>41991</v>
      </c>
    </row>
    <row r="259" spans="23:23" x14ac:dyDescent="0.25">
      <c r="W259" s="233">
        <f>Admin!B259</f>
        <v>41992</v>
      </c>
    </row>
    <row r="260" spans="23:23" x14ac:dyDescent="0.25">
      <c r="W260" s="233">
        <f>Admin!B260</f>
        <v>41993</v>
      </c>
    </row>
    <row r="261" spans="23:23" x14ac:dyDescent="0.25">
      <c r="W261" s="233">
        <f>Admin!B261</f>
        <v>41994</v>
      </c>
    </row>
    <row r="262" spans="23:23" x14ac:dyDescent="0.25">
      <c r="W262" s="233">
        <f>Admin!B262</f>
        <v>41995</v>
      </c>
    </row>
    <row r="263" spans="23:23" x14ac:dyDescent="0.25">
      <c r="W263" s="233">
        <f>Admin!B263</f>
        <v>41996</v>
      </c>
    </row>
    <row r="264" spans="23:23" x14ac:dyDescent="0.25">
      <c r="W264" s="233">
        <f>Admin!B264</f>
        <v>41997</v>
      </c>
    </row>
    <row r="265" spans="23:23" x14ac:dyDescent="0.25">
      <c r="W265" s="233">
        <f>Admin!B265</f>
        <v>41998</v>
      </c>
    </row>
    <row r="266" spans="23:23" x14ac:dyDescent="0.25">
      <c r="W266" s="233">
        <f>Admin!B266</f>
        <v>41999</v>
      </c>
    </row>
    <row r="267" spans="23:23" x14ac:dyDescent="0.25">
      <c r="W267" s="233">
        <f>Admin!B267</f>
        <v>42000</v>
      </c>
    </row>
    <row r="268" spans="23:23" x14ac:dyDescent="0.25">
      <c r="W268" s="233">
        <f>Admin!B268</f>
        <v>42001</v>
      </c>
    </row>
    <row r="269" spans="23:23" x14ac:dyDescent="0.25">
      <c r="W269" s="233">
        <f>Admin!B269</f>
        <v>42002</v>
      </c>
    </row>
    <row r="270" spans="23:23" x14ac:dyDescent="0.25">
      <c r="W270" s="233">
        <f>Admin!B270</f>
        <v>42003</v>
      </c>
    </row>
    <row r="271" spans="23:23" x14ac:dyDescent="0.25">
      <c r="W271" s="233">
        <f>Admin!B271</f>
        <v>42004</v>
      </c>
    </row>
    <row r="272" spans="23:23" x14ac:dyDescent="0.25">
      <c r="W272" s="233">
        <f>Admin!B272</f>
        <v>42005</v>
      </c>
    </row>
    <row r="273" spans="23:23" x14ac:dyDescent="0.25">
      <c r="W273" s="233">
        <f>Admin!B273</f>
        <v>42006</v>
      </c>
    </row>
    <row r="274" spans="23:23" x14ac:dyDescent="0.25">
      <c r="W274" s="233">
        <f>Admin!B274</f>
        <v>42007</v>
      </c>
    </row>
    <row r="275" spans="23:23" x14ac:dyDescent="0.25">
      <c r="W275" s="233">
        <f>Admin!B275</f>
        <v>42008</v>
      </c>
    </row>
    <row r="276" spans="23:23" x14ac:dyDescent="0.25">
      <c r="W276" s="233">
        <f>Admin!B276</f>
        <v>42009</v>
      </c>
    </row>
    <row r="277" spans="23:23" x14ac:dyDescent="0.25">
      <c r="W277" s="233">
        <f>Admin!B277</f>
        <v>42010</v>
      </c>
    </row>
    <row r="278" spans="23:23" x14ac:dyDescent="0.25">
      <c r="W278" s="233">
        <f>Admin!B278</f>
        <v>42011</v>
      </c>
    </row>
    <row r="279" spans="23:23" x14ac:dyDescent="0.25">
      <c r="W279" s="233">
        <f>Admin!B279</f>
        <v>42012</v>
      </c>
    </row>
    <row r="280" spans="23:23" x14ac:dyDescent="0.25">
      <c r="W280" s="233">
        <f>Admin!B280</f>
        <v>42013</v>
      </c>
    </row>
    <row r="281" spans="23:23" x14ac:dyDescent="0.25">
      <c r="W281" s="233">
        <f>Admin!B281</f>
        <v>42014</v>
      </c>
    </row>
    <row r="282" spans="23:23" x14ac:dyDescent="0.25">
      <c r="W282" s="233">
        <f>Admin!B282</f>
        <v>42015</v>
      </c>
    </row>
    <row r="283" spans="23:23" x14ac:dyDescent="0.25">
      <c r="W283" s="233">
        <f>Admin!B283</f>
        <v>42016</v>
      </c>
    </row>
    <row r="284" spans="23:23" x14ac:dyDescent="0.25">
      <c r="W284" s="233">
        <f>Admin!B284</f>
        <v>42017</v>
      </c>
    </row>
    <row r="285" spans="23:23" x14ac:dyDescent="0.25">
      <c r="W285" s="233">
        <f>Admin!B285</f>
        <v>42018</v>
      </c>
    </row>
    <row r="286" spans="23:23" x14ac:dyDescent="0.25">
      <c r="W286" s="233">
        <f>Admin!B286</f>
        <v>42019</v>
      </c>
    </row>
    <row r="287" spans="23:23" x14ac:dyDescent="0.25">
      <c r="W287" s="233">
        <f>Admin!B287</f>
        <v>42020</v>
      </c>
    </row>
    <row r="288" spans="23:23" x14ac:dyDescent="0.25">
      <c r="W288" s="233">
        <f>Admin!B288</f>
        <v>42021</v>
      </c>
    </row>
    <row r="289" spans="23:23" x14ac:dyDescent="0.25">
      <c r="W289" s="233">
        <f>Admin!B289</f>
        <v>42022</v>
      </c>
    </row>
    <row r="290" spans="23:23" x14ac:dyDescent="0.25">
      <c r="W290" s="233">
        <f>Admin!B290</f>
        <v>42023</v>
      </c>
    </row>
    <row r="291" spans="23:23" x14ac:dyDescent="0.25">
      <c r="W291" s="233">
        <f>Admin!B291</f>
        <v>42024</v>
      </c>
    </row>
    <row r="292" spans="23:23" x14ac:dyDescent="0.25">
      <c r="W292" s="233">
        <f>Admin!B292</f>
        <v>42025</v>
      </c>
    </row>
    <row r="293" spans="23:23" x14ac:dyDescent="0.25">
      <c r="W293" s="233">
        <f>Admin!B293</f>
        <v>42026</v>
      </c>
    </row>
    <row r="294" spans="23:23" x14ac:dyDescent="0.25">
      <c r="W294" s="233">
        <f>Admin!B294</f>
        <v>42027</v>
      </c>
    </row>
    <row r="295" spans="23:23" x14ac:dyDescent="0.25">
      <c r="W295" s="233">
        <f>Admin!B295</f>
        <v>42028</v>
      </c>
    </row>
    <row r="296" spans="23:23" x14ac:dyDescent="0.25">
      <c r="W296" s="233">
        <f>Admin!B296</f>
        <v>42029</v>
      </c>
    </row>
    <row r="297" spans="23:23" x14ac:dyDescent="0.25">
      <c r="W297" s="233">
        <f>Admin!B297</f>
        <v>42030</v>
      </c>
    </row>
    <row r="298" spans="23:23" x14ac:dyDescent="0.25">
      <c r="W298" s="233">
        <f>Admin!B298</f>
        <v>42031</v>
      </c>
    </row>
    <row r="299" spans="23:23" x14ac:dyDescent="0.25">
      <c r="W299" s="233">
        <f>Admin!B299</f>
        <v>42032</v>
      </c>
    </row>
    <row r="300" spans="23:23" x14ac:dyDescent="0.25">
      <c r="W300" s="233">
        <f>Admin!B300</f>
        <v>42033</v>
      </c>
    </row>
    <row r="301" spans="23:23" x14ac:dyDescent="0.25">
      <c r="W301" s="233">
        <f>Admin!B301</f>
        <v>42034</v>
      </c>
    </row>
    <row r="302" spans="23:23" x14ac:dyDescent="0.25">
      <c r="W302" s="233">
        <f>Admin!B302</f>
        <v>42035</v>
      </c>
    </row>
    <row r="303" spans="23:23" x14ac:dyDescent="0.25">
      <c r="W303" s="233">
        <f>Admin!B303</f>
        <v>42036</v>
      </c>
    </row>
    <row r="304" spans="23:23" x14ac:dyDescent="0.25">
      <c r="W304" s="233">
        <f>Admin!B304</f>
        <v>42037</v>
      </c>
    </row>
    <row r="305" spans="23:23" x14ac:dyDescent="0.25">
      <c r="W305" s="233">
        <f>Admin!B305</f>
        <v>42038</v>
      </c>
    </row>
    <row r="306" spans="23:23" x14ac:dyDescent="0.25">
      <c r="W306" s="233">
        <f>Admin!B306</f>
        <v>42039</v>
      </c>
    </row>
    <row r="307" spans="23:23" x14ac:dyDescent="0.25">
      <c r="W307" s="233">
        <f>Admin!B307</f>
        <v>42040</v>
      </c>
    </row>
    <row r="308" spans="23:23" x14ac:dyDescent="0.25">
      <c r="W308" s="233">
        <f>Admin!B308</f>
        <v>42041</v>
      </c>
    </row>
    <row r="309" spans="23:23" x14ac:dyDescent="0.25">
      <c r="W309" s="233">
        <f>Admin!B309</f>
        <v>42042</v>
      </c>
    </row>
    <row r="310" spans="23:23" x14ac:dyDescent="0.25">
      <c r="W310" s="233">
        <f>Admin!B310</f>
        <v>42043</v>
      </c>
    </row>
    <row r="311" spans="23:23" x14ac:dyDescent="0.25">
      <c r="W311" s="233">
        <f>Admin!B311</f>
        <v>42044</v>
      </c>
    </row>
    <row r="312" spans="23:23" x14ac:dyDescent="0.25">
      <c r="W312" s="233">
        <f>Admin!B312</f>
        <v>42045</v>
      </c>
    </row>
    <row r="313" spans="23:23" x14ac:dyDescent="0.25">
      <c r="W313" s="233">
        <f>Admin!B313</f>
        <v>42046</v>
      </c>
    </row>
    <row r="314" spans="23:23" x14ac:dyDescent="0.25">
      <c r="W314" s="233">
        <f>Admin!B314</f>
        <v>42047</v>
      </c>
    </row>
    <row r="315" spans="23:23" x14ac:dyDescent="0.25">
      <c r="W315" s="233">
        <f>Admin!B315</f>
        <v>42048</v>
      </c>
    </row>
    <row r="316" spans="23:23" x14ac:dyDescent="0.25">
      <c r="W316" s="233">
        <f>Admin!B316</f>
        <v>42049</v>
      </c>
    </row>
    <row r="317" spans="23:23" x14ac:dyDescent="0.25">
      <c r="W317" s="233">
        <f>Admin!B317</f>
        <v>42050</v>
      </c>
    </row>
    <row r="318" spans="23:23" x14ac:dyDescent="0.25">
      <c r="W318" s="233">
        <f>Admin!B318</f>
        <v>42051</v>
      </c>
    </row>
    <row r="319" spans="23:23" x14ac:dyDescent="0.25">
      <c r="W319" s="233">
        <f>Admin!B319</f>
        <v>42052</v>
      </c>
    </row>
    <row r="320" spans="23:23" x14ac:dyDescent="0.25">
      <c r="W320" s="233">
        <f>Admin!B320</f>
        <v>42053</v>
      </c>
    </row>
    <row r="321" spans="23:23" x14ac:dyDescent="0.25">
      <c r="W321" s="233">
        <f>Admin!B321</f>
        <v>42054</v>
      </c>
    </row>
    <row r="322" spans="23:23" x14ac:dyDescent="0.25">
      <c r="W322" s="233">
        <f>Admin!B322</f>
        <v>42055</v>
      </c>
    </row>
    <row r="323" spans="23:23" x14ac:dyDescent="0.25">
      <c r="W323" s="233">
        <f>Admin!B323</f>
        <v>42056</v>
      </c>
    </row>
    <row r="324" spans="23:23" x14ac:dyDescent="0.25">
      <c r="W324" s="233">
        <f>Admin!B324</f>
        <v>42057</v>
      </c>
    </row>
    <row r="325" spans="23:23" x14ac:dyDescent="0.25">
      <c r="W325" s="233">
        <f>Admin!B325</f>
        <v>42058</v>
      </c>
    </row>
    <row r="326" spans="23:23" x14ac:dyDescent="0.25">
      <c r="W326" s="233">
        <f>Admin!B326</f>
        <v>42059</v>
      </c>
    </row>
    <row r="327" spans="23:23" x14ac:dyDescent="0.25">
      <c r="W327" s="233">
        <f>Admin!B327</f>
        <v>42060</v>
      </c>
    </row>
    <row r="328" spans="23:23" x14ac:dyDescent="0.25">
      <c r="W328" s="233">
        <f>Admin!B328</f>
        <v>42061</v>
      </c>
    </row>
    <row r="329" spans="23:23" x14ac:dyDescent="0.25">
      <c r="W329" s="233">
        <f>Admin!B329</f>
        <v>42062</v>
      </c>
    </row>
    <row r="330" spans="23:23" x14ac:dyDescent="0.25">
      <c r="W330" s="233">
        <f>Admin!B330</f>
        <v>42063</v>
      </c>
    </row>
    <row r="331" spans="23:23" x14ac:dyDescent="0.25">
      <c r="W331" s="233">
        <f>Admin!B331</f>
        <v>42064</v>
      </c>
    </row>
    <row r="332" spans="23:23" x14ac:dyDescent="0.25">
      <c r="W332" s="233">
        <f>Admin!B332</f>
        <v>42065</v>
      </c>
    </row>
    <row r="333" spans="23:23" x14ac:dyDescent="0.25">
      <c r="W333" s="233">
        <f>Admin!B333</f>
        <v>42066</v>
      </c>
    </row>
    <row r="334" spans="23:23" x14ac:dyDescent="0.25">
      <c r="W334" s="233">
        <f>Admin!B334</f>
        <v>42067</v>
      </c>
    </row>
    <row r="335" spans="23:23" x14ac:dyDescent="0.25">
      <c r="W335" s="233">
        <f>Admin!B335</f>
        <v>42068</v>
      </c>
    </row>
    <row r="336" spans="23:23" x14ac:dyDescent="0.25">
      <c r="W336" s="233">
        <f>Admin!B336</f>
        <v>42069</v>
      </c>
    </row>
    <row r="337" spans="23:23" x14ac:dyDescent="0.25">
      <c r="W337" s="233">
        <f>Admin!B337</f>
        <v>42070</v>
      </c>
    </row>
    <row r="338" spans="23:23" x14ac:dyDescent="0.25">
      <c r="W338" s="233">
        <f>Admin!B338</f>
        <v>42071</v>
      </c>
    </row>
    <row r="339" spans="23:23" x14ac:dyDescent="0.25">
      <c r="W339" s="233">
        <f>Admin!B339</f>
        <v>42072</v>
      </c>
    </row>
    <row r="340" spans="23:23" x14ac:dyDescent="0.25">
      <c r="W340" s="233">
        <f>Admin!B340</f>
        <v>42073</v>
      </c>
    </row>
    <row r="341" spans="23:23" x14ac:dyDescent="0.25">
      <c r="W341" s="233">
        <f>Admin!B341</f>
        <v>42074</v>
      </c>
    </row>
    <row r="342" spans="23:23" x14ac:dyDescent="0.25">
      <c r="W342" s="233">
        <f>Admin!B342</f>
        <v>42075</v>
      </c>
    </row>
    <row r="343" spans="23:23" x14ac:dyDescent="0.25">
      <c r="W343" s="233">
        <f>Admin!B343</f>
        <v>42076</v>
      </c>
    </row>
    <row r="344" spans="23:23" x14ac:dyDescent="0.25">
      <c r="W344" s="233">
        <f>Admin!B344</f>
        <v>42077</v>
      </c>
    </row>
    <row r="345" spans="23:23" x14ac:dyDescent="0.25">
      <c r="W345" s="233">
        <f>Admin!B345</f>
        <v>42078</v>
      </c>
    </row>
    <row r="346" spans="23:23" x14ac:dyDescent="0.25">
      <c r="W346" s="233">
        <f>Admin!B346</f>
        <v>42079</v>
      </c>
    </row>
    <row r="347" spans="23:23" x14ac:dyDescent="0.25">
      <c r="W347" s="233">
        <f>Admin!B347</f>
        <v>42080</v>
      </c>
    </row>
    <row r="348" spans="23:23" x14ac:dyDescent="0.25">
      <c r="W348" s="233">
        <f>Admin!B348</f>
        <v>42081</v>
      </c>
    </row>
    <row r="349" spans="23:23" x14ac:dyDescent="0.25">
      <c r="W349" s="233">
        <f>Admin!B349</f>
        <v>42082</v>
      </c>
    </row>
    <row r="350" spans="23:23" x14ac:dyDescent="0.25">
      <c r="W350" s="233">
        <f>Admin!B350</f>
        <v>42083</v>
      </c>
    </row>
    <row r="351" spans="23:23" x14ac:dyDescent="0.25">
      <c r="W351" s="233">
        <f>Admin!B351</f>
        <v>42084</v>
      </c>
    </row>
    <row r="352" spans="23:23" x14ac:dyDescent="0.25">
      <c r="W352" s="233">
        <f>Admin!B352</f>
        <v>42085</v>
      </c>
    </row>
    <row r="353" spans="23:23" x14ac:dyDescent="0.25">
      <c r="W353" s="233">
        <f>Admin!B353</f>
        <v>42086</v>
      </c>
    </row>
    <row r="354" spans="23:23" x14ac:dyDescent="0.25">
      <c r="W354" s="233">
        <f>Admin!B354</f>
        <v>42087</v>
      </c>
    </row>
    <row r="355" spans="23:23" x14ac:dyDescent="0.25">
      <c r="W355" s="233">
        <f>Admin!B355</f>
        <v>42088</v>
      </c>
    </row>
    <row r="356" spans="23:23" x14ac:dyDescent="0.25">
      <c r="W356" s="233">
        <f>Admin!B356</f>
        <v>42089</v>
      </c>
    </row>
    <row r="357" spans="23:23" x14ac:dyDescent="0.25">
      <c r="W357" s="233">
        <f>Admin!B357</f>
        <v>42090</v>
      </c>
    </row>
    <row r="358" spans="23:23" x14ac:dyDescent="0.25">
      <c r="W358" s="233">
        <f>Admin!B358</f>
        <v>42091</v>
      </c>
    </row>
    <row r="359" spans="23:23" x14ac:dyDescent="0.25">
      <c r="W359" s="233">
        <f>Admin!B359</f>
        <v>42092</v>
      </c>
    </row>
    <row r="360" spans="23:23" x14ac:dyDescent="0.25">
      <c r="W360" s="233">
        <f>Admin!B360</f>
        <v>42093</v>
      </c>
    </row>
    <row r="361" spans="23:23" x14ac:dyDescent="0.25">
      <c r="W361" s="233">
        <f>Admin!B361</f>
        <v>42094</v>
      </c>
    </row>
    <row r="362" spans="23:23" x14ac:dyDescent="0.25">
      <c r="W362" s="233">
        <f>Admin!B362</f>
        <v>42095</v>
      </c>
    </row>
    <row r="363" spans="23:23" x14ac:dyDescent="0.25">
      <c r="W363" s="233">
        <f>Admin!B363</f>
        <v>42096</v>
      </c>
    </row>
    <row r="364" spans="23:23" x14ac:dyDescent="0.25">
      <c r="W364" s="233">
        <f>Admin!B364</f>
        <v>42097</v>
      </c>
    </row>
    <row r="365" spans="23:23" x14ac:dyDescent="0.25">
      <c r="W365" s="233">
        <f>Admin!B365</f>
        <v>42098</v>
      </c>
    </row>
    <row r="366" spans="23:23" x14ac:dyDescent="0.25">
      <c r="W366" s="233">
        <f>Admin!B366</f>
        <v>42099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>
      <formula1>1</formula1>
      <formula2>2002</formula2>
    </dataValidation>
    <dataValidation type="list" allowBlank="1" showInputMessage="1" showErrorMessage="1" sqref="D126">
      <formula1>$V$5:$V$6</formula1>
    </dataValidation>
    <dataValidation type="list" allowBlank="1" showInputMessage="1" showErrorMessage="1" sqref="D54 D106 D132 D80 D28">
      <formula1>$V$7:$V$8</formula1>
    </dataValidation>
    <dataValidation type="list" allowBlank="1" showInputMessage="1" showErrorMessage="1" sqref="D30 D108 D56 D82 D134">
      <formula1>$V$9:$V$10</formula1>
    </dataValidation>
    <dataValidation type="list" allowBlank="1" showInputMessage="1" showErrorMessage="1" sqref="O24 O50 O76 O102 O128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>
      <formula1>1</formula1>
      <formula2>53</formula2>
    </dataValidation>
    <dataValidation type="date" allowBlank="1" showInputMessage="1" showErrorMessage="1" errorTitle="DATE OF BIRTH ERROR" error="Correct format is DD/MM/YYYY" sqref="M43 M121 M69 M95 M17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>
      <formula1>$W$2:$W$366</formula1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6"/>
      <c r="B1" s="447" t="s">
        <v>66</v>
      </c>
      <c r="C1" s="448"/>
      <c r="D1" s="448"/>
      <c r="E1" s="448"/>
      <c r="F1" s="449"/>
      <c r="G1" s="460">
        <f>SUM(AD70:AG70)+SUM(AE72:AG72)</f>
        <v>0</v>
      </c>
      <c r="H1" s="461"/>
      <c r="I1" s="458" t="s">
        <v>4</v>
      </c>
      <c r="J1" s="469"/>
      <c r="K1" s="469"/>
      <c r="L1" s="470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8"/>
      <c r="V1" s="442" t="s">
        <v>25</v>
      </c>
      <c r="W1" s="443"/>
      <c r="X1" s="443"/>
      <c r="Y1" s="443"/>
      <c r="Z1" s="443"/>
      <c r="AA1" s="443"/>
      <c r="AB1" s="443"/>
      <c r="AC1" s="444"/>
      <c r="AD1" s="429" t="s">
        <v>62</v>
      </c>
      <c r="AE1" s="429"/>
      <c r="AF1" s="429"/>
      <c r="AG1" s="429"/>
      <c r="AH1" s="179"/>
    </row>
    <row r="2" spans="1:34" s="7" customFormat="1" ht="15" customHeight="1" thickBot="1" x14ac:dyDescent="0.3">
      <c r="A2" s="456"/>
      <c r="B2" s="450"/>
      <c r="C2" s="451"/>
      <c r="D2" s="451"/>
      <c r="E2" s="451"/>
      <c r="F2" s="452"/>
      <c r="G2" s="413"/>
      <c r="H2" s="414"/>
      <c r="I2" s="418" t="s">
        <v>70</v>
      </c>
      <c r="J2" s="418"/>
      <c r="K2" s="418"/>
      <c r="L2" s="419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8"/>
      <c r="V2" s="445"/>
      <c r="W2" s="430"/>
      <c r="X2" s="430"/>
      <c r="Y2" s="430"/>
      <c r="Z2" s="430"/>
      <c r="AA2" s="430"/>
      <c r="AB2" s="430"/>
      <c r="AC2" s="446"/>
      <c r="AD2" s="430"/>
      <c r="AE2" s="430"/>
      <c r="AF2" s="430"/>
      <c r="AG2" s="430"/>
      <c r="AH2" s="179"/>
    </row>
    <row r="3" spans="1:34" s="12" customFormat="1" ht="15" customHeight="1" thickTop="1" x14ac:dyDescent="0.25">
      <c r="A3" s="406"/>
      <c r="B3" s="415" t="s">
        <v>72</v>
      </c>
      <c r="C3" s="415" t="s">
        <v>45</v>
      </c>
      <c r="D3" s="415" t="s">
        <v>6</v>
      </c>
      <c r="E3" s="420" t="s">
        <v>38</v>
      </c>
      <c r="F3" s="423" t="s">
        <v>0</v>
      </c>
      <c r="G3" s="120" t="s">
        <v>39</v>
      </c>
      <c r="H3" s="390" t="str">
        <f>'Apr14'!H3:H6</f>
        <v>Statutory Pay</v>
      </c>
      <c r="I3" s="390" t="str">
        <f>'Apr14'!I3:I6</f>
        <v>Basic hours</v>
      </c>
      <c r="J3" s="390" t="str">
        <f>'Apr14'!J3:J6</f>
        <v>Hourly rate</v>
      </c>
      <c r="K3" s="390" t="str">
        <f>'Apr14'!K3:K6</f>
        <v>Basic    wages</v>
      </c>
      <c r="L3" s="390" t="str">
        <f>'Apr14'!L3:L6</f>
        <v>Overtime Bonus Gratuities</v>
      </c>
      <c r="M3" s="453" t="str">
        <f>'Apr14'!M3:M6</f>
        <v>GROSS WAGES</v>
      </c>
      <c r="N3" s="390" t="str">
        <f>'Apr14'!N3:N6</f>
        <v>Income Tax</v>
      </c>
      <c r="O3" s="390" t="str">
        <f>'Apr14'!O3:O6</f>
        <v>Employees National Insurance</v>
      </c>
      <c r="P3" s="390" t="str">
        <f>'Apr14'!P3:P6</f>
        <v>Student Loans</v>
      </c>
      <c r="Q3" s="390" t="str">
        <f>'Apr14'!Q3:Q6</f>
        <v>Other Deductions</v>
      </c>
      <c r="R3" s="453" t="str">
        <f>'Apr14'!R3:R6</f>
        <v>NET      PAY</v>
      </c>
      <c r="S3" s="51"/>
      <c r="T3" s="390" t="str">
        <f>'Apr14'!T3:T6</f>
        <v>Employers National Insurance</v>
      </c>
      <c r="U3" s="439"/>
      <c r="V3" s="434" t="s">
        <v>5</v>
      </c>
      <c r="W3" s="434" t="s">
        <v>1</v>
      </c>
      <c r="X3" s="434" t="s">
        <v>26</v>
      </c>
      <c r="Y3" s="435" t="s">
        <v>22</v>
      </c>
      <c r="Z3" s="434" t="s">
        <v>2</v>
      </c>
      <c r="AA3" s="434" t="s">
        <v>3</v>
      </c>
      <c r="AB3" s="51"/>
      <c r="AC3" s="434" t="s">
        <v>27</v>
      </c>
      <c r="AD3" s="431" t="s">
        <v>58</v>
      </c>
      <c r="AE3" s="431" t="s">
        <v>59</v>
      </c>
      <c r="AF3" s="431" t="s">
        <v>60</v>
      </c>
      <c r="AG3" s="431" t="s">
        <v>61</v>
      </c>
      <c r="AH3" s="180"/>
    </row>
    <row r="4" spans="1:34" s="13" customFormat="1" ht="15" customHeight="1" x14ac:dyDescent="0.25">
      <c r="A4" s="406"/>
      <c r="B4" s="416"/>
      <c r="C4" s="416"/>
      <c r="D4" s="416"/>
      <c r="E4" s="421"/>
      <c r="F4" s="399"/>
      <c r="G4" s="121" t="s">
        <v>40</v>
      </c>
      <c r="H4" s="393"/>
      <c r="I4" s="393"/>
      <c r="J4" s="393"/>
      <c r="K4" s="393"/>
      <c r="L4" s="393"/>
      <c r="M4" s="454"/>
      <c r="N4" s="393"/>
      <c r="O4" s="393"/>
      <c r="P4" s="393"/>
      <c r="Q4" s="393"/>
      <c r="R4" s="454"/>
      <c r="S4" s="51"/>
      <c r="T4" s="393"/>
      <c r="U4" s="439"/>
      <c r="V4" s="399"/>
      <c r="W4" s="399"/>
      <c r="X4" s="399"/>
      <c r="Y4" s="436"/>
      <c r="Z4" s="399"/>
      <c r="AA4" s="399"/>
      <c r="AB4" s="51"/>
      <c r="AC4" s="399"/>
      <c r="AD4" s="432"/>
      <c r="AE4" s="432"/>
      <c r="AF4" s="432"/>
      <c r="AG4" s="432"/>
      <c r="AH4" s="180"/>
    </row>
    <row r="5" spans="1:34" s="13" customFormat="1" ht="15" customHeight="1" x14ac:dyDescent="0.25">
      <c r="A5" s="406"/>
      <c r="B5" s="416"/>
      <c r="C5" s="416"/>
      <c r="D5" s="416"/>
      <c r="E5" s="421"/>
      <c r="F5" s="399"/>
      <c r="G5" s="121" t="s">
        <v>41</v>
      </c>
      <c r="H5" s="393"/>
      <c r="I5" s="393"/>
      <c r="J5" s="393"/>
      <c r="K5" s="393"/>
      <c r="L5" s="393"/>
      <c r="M5" s="454"/>
      <c r="N5" s="393"/>
      <c r="O5" s="393"/>
      <c r="P5" s="393"/>
      <c r="Q5" s="393"/>
      <c r="R5" s="454"/>
      <c r="S5" s="51"/>
      <c r="T5" s="393"/>
      <c r="U5" s="439"/>
      <c r="V5" s="399"/>
      <c r="W5" s="399"/>
      <c r="X5" s="399"/>
      <c r="Y5" s="436"/>
      <c r="Z5" s="399"/>
      <c r="AA5" s="399"/>
      <c r="AB5" s="51"/>
      <c r="AC5" s="399"/>
      <c r="AD5" s="432"/>
      <c r="AE5" s="432"/>
      <c r="AF5" s="432"/>
      <c r="AG5" s="432"/>
      <c r="AH5" s="180"/>
    </row>
    <row r="6" spans="1:34" s="14" customFormat="1" ht="15" customHeight="1" x14ac:dyDescent="0.2">
      <c r="A6" s="406"/>
      <c r="B6" s="417"/>
      <c r="C6" s="417"/>
      <c r="D6" s="417"/>
      <c r="E6" s="422"/>
      <c r="F6" s="399"/>
      <c r="G6" s="122" t="s">
        <v>42</v>
      </c>
      <c r="H6" s="394"/>
      <c r="I6" s="394"/>
      <c r="J6" s="394"/>
      <c r="K6" s="394"/>
      <c r="L6" s="394"/>
      <c r="M6" s="455"/>
      <c r="N6" s="394"/>
      <c r="O6" s="394"/>
      <c r="P6" s="394"/>
      <c r="Q6" s="394"/>
      <c r="R6" s="455"/>
      <c r="S6" s="50"/>
      <c r="T6" s="394"/>
      <c r="U6" s="439"/>
      <c r="V6" s="399"/>
      <c r="W6" s="399"/>
      <c r="X6" s="399"/>
      <c r="Y6" s="437"/>
      <c r="Z6" s="399"/>
      <c r="AA6" s="399"/>
      <c r="AB6" s="50"/>
      <c r="AC6" s="399"/>
      <c r="AD6" s="433"/>
      <c r="AE6" s="433"/>
      <c r="AF6" s="433"/>
      <c r="AG6" s="433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400" t="s">
        <v>23</v>
      </c>
      <c r="C8" s="386"/>
      <c r="D8" s="386"/>
      <c r="E8" s="384"/>
      <c r="F8" s="40"/>
      <c r="G8" s="100"/>
      <c r="H8" s="101"/>
      <c r="I8" s="101"/>
      <c r="J8" s="101"/>
      <c r="K8" s="56"/>
      <c r="L8" s="56"/>
      <c r="M8" s="53"/>
      <c r="N8" s="41"/>
      <c r="O8" s="387" t="s">
        <v>28</v>
      </c>
      <c r="P8" s="388"/>
      <c r="Q8" s="389"/>
      <c r="R8" s="424"/>
      <c r="S8" s="425"/>
      <c r="T8" s="425"/>
      <c r="U8" s="42"/>
      <c r="AH8" s="61"/>
    </row>
    <row r="9" spans="1:34" ht="18" customHeight="1" thickTop="1" thickBot="1" x14ac:dyDescent="0.3">
      <c r="A9" s="43"/>
      <c r="B9" s="385" t="s">
        <v>9</v>
      </c>
      <c r="C9" s="386"/>
      <c r="D9" s="384"/>
      <c r="E9" s="175">
        <v>35</v>
      </c>
      <c r="F9" s="61"/>
      <c r="G9" s="61"/>
      <c r="H9" s="385" t="s">
        <v>28</v>
      </c>
      <c r="I9" s="386"/>
      <c r="J9" s="384"/>
      <c r="K9" s="231">
        <f>Admin!B240</f>
        <v>41973</v>
      </c>
      <c r="L9" s="230" t="s">
        <v>76</v>
      </c>
      <c r="M9" s="232">
        <f>Admin!B246</f>
        <v>41979</v>
      </c>
      <c r="N9" s="27"/>
      <c r="O9" s="426" t="s">
        <v>63</v>
      </c>
      <c r="P9" s="427"/>
      <c r="Q9" s="427"/>
      <c r="R9" s="428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IF(T$9="Y",'Nov14'!H41,0)</f>
        <v>0</v>
      </c>
      <c r="I11" s="104">
        <f>IF(T$9="Y",'Nov14'!I41,0)</f>
        <v>0</v>
      </c>
      <c r="J11" s="104">
        <f>IF(T$9="Y",'Nov14'!J41,0)</f>
        <v>0</v>
      </c>
      <c r="K11" s="104">
        <f>IF(T$9="Y",'Nov14'!K41,I11*J11)</f>
        <v>0</v>
      </c>
      <c r="L11" s="139">
        <f>IF(T$9="Y",'Nov14'!L41,0)</f>
        <v>0</v>
      </c>
      <c r="M11" s="125" t="str">
        <f>IF(E11=" "," ",IF(T$9="Y",'Nov14'!M41,IF((H11+K11+L11)&gt;0,H11+K11+L11,"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IF(Employee!H$34=E$9,Employee!D$34+SUM(M11)+'Nov14'!V41,SUM(M11)+'Nov14'!V41)</f>
        <v>0</v>
      </c>
      <c r="W11" s="59">
        <f>IF(Employee!H$34=E$9,Employee!D$35+SUM(N11)+'Nov14'!W41,SUM(N11)+'Nov14'!W41)</f>
        <v>0</v>
      </c>
      <c r="X11" s="59">
        <f>IF(O11=" ",'Nov14'!X41,O11+'Nov14'!X41)</f>
        <v>0</v>
      </c>
      <c r="Y11" s="59">
        <f>IF(P11=" ",'Nov14'!Y41,P11+'Nov14'!Y41)</f>
        <v>0</v>
      </c>
      <c r="Z11" s="59">
        <f>IF(Q11=" ",'Nov14'!Z41,Q11+'Nov14'!Z41)</f>
        <v>0</v>
      </c>
      <c r="AA11" s="59">
        <f>IF(R11=" ",'Nov14'!AA41,R11+'Nov14'!AA41)</f>
        <v>0</v>
      </c>
      <c r="AB11" s="60"/>
      <c r="AC11" s="59">
        <f>IF(T11=" ",'Nov14'!AC41,T11+'Nov14'!AC41)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IF(T$9="Y",'Nov14'!H42,0)</f>
        <v>0</v>
      </c>
      <c r="I12" s="107">
        <f>IF(T$9="Y",'Nov14'!I42,0)</f>
        <v>0</v>
      </c>
      <c r="J12" s="107">
        <f>IF(T$9="Y",'Nov14'!J42,0)</f>
        <v>0</v>
      </c>
      <c r="K12" s="107">
        <f>IF(T$9="Y",'Nov14'!K42,I12*J12)</f>
        <v>0</v>
      </c>
      <c r="L12" s="140">
        <f>IF(T$9="Y",'Nov14'!L42,0)</f>
        <v>0</v>
      </c>
      <c r="M12" s="126" t="str">
        <f>IF(E12=" "," ",IF(T$9="Y",'Nov14'!M42,IF((H12+K12+L12)&gt;0,H12+K12+L12,"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IF(Employee!H$60=E$9,Employee!D$60+SUM(M12)+'Nov14'!V42,SUM(M12)+'Nov14'!V42)</f>
        <v>0</v>
      </c>
      <c r="W12" s="59">
        <f>IF(Employee!H$60=E$9,Employee!D$61+SUM(N12)+'Nov14'!W42,SUM(N12)+'Nov14'!W42)</f>
        <v>0</v>
      </c>
      <c r="X12" s="59">
        <f>IF(O12=" ",'Nov14'!X42,O12+'Nov14'!X42)</f>
        <v>0</v>
      </c>
      <c r="Y12" s="59">
        <f>IF(P12=" ",'Nov14'!Y42,P12+'Nov14'!Y42)</f>
        <v>0</v>
      </c>
      <c r="Z12" s="59">
        <f>IF(Q12=" ",'Nov14'!Z42,Q12+'Nov14'!Z42)</f>
        <v>0</v>
      </c>
      <c r="AA12" s="59">
        <f>IF(R12=" ",'Nov14'!AA42,R12+'Nov14'!AA42)</f>
        <v>0</v>
      </c>
      <c r="AB12" s="60"/>
      <c r="AC12" s="59">
        <f>IF(T12=" ",'Nov14'!AC42,T12+'Nov14'!AC42)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IF(T$9="Y",'Nov14'!H43,0)</f>
        <v>0</v>
      </c>
      <c r="I13" s="107">
        <f>IF(T$9="Y",'Nov14'!I43,0)</f>
        <v>0</v>
      </c>
      <c r="J13" s="107">
        <f>IF(T$9="Y",'Nov14'!J43,0)</f>
        <v>0</v>
      </c>
      <c r="K13" s="107">
        <f>IF(T$9="Y",'Nov14'!K43,I13*J13)</f>
        <v>0</v>
      </c>
      <c r="L13" s="140">
        <f>IF(T$9="Y",'Nov14'!L43,0)</f>
        <v>0</v>
      </c>
      <c r="M13" s="126" t="str">
        <f>IF(E13=" "," ",IF(T$9="Y",'Nov14'!M43,IF((H13+K13+L13)&gt;0,H13+K13+L13,"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IF(Employee!H$86=E$9,Employee!D$86+SUM(M13)+'Nov14'!V43,SUM(M13)+'Nov14'!V43)</f>
        <v>0</v>
      </c>
      <c r="W13" s="59">
        <f>IF(Employee!H$86=E$9,Employee!D$87+SUM(N13)+'Nov14'!W43,SUM(N13)+'Nov14'!W43)</f>
        <v>0</v>
      </c>
      <c r="X13" s="59">
        <f>IF(O13=" ",'Nov14'!X43,O13+'Nov14'!X43)</f>
        <v>0</v>
      </c>
      <c r="Y13" s="59">
        <f>IF(P13=" ",'Nov14'!Y43,P13+'Nov14'!Y43)</f>
        <v>0</v>
      </c>
      <c r="Z13" s="59">
        <f>IF(Q13=" ",'Nov14'!Z43,Q13+'Nov14'!Z43)</f>
        <v>0</v>
      </c>
      <c r="AA13" s="59">
        <f>IF(R13=" ",'Nov14'!AA43,R13+'Nov14'!AA43)</f>
        <v>0</v>
      </c>
      <c r="AB13" s="60"/>
      <c r="AC13" s="59">
        <f>IF(T13=" ",'Nov14'!AC43,T13+'Nov14'!AC43)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IF(T$9="Y",'Nov14'!H44,0)</f>
        <v>0</v>
      </c>
      <c r="I14" s="107">
        <f>IF(T$9="Y",'Nov14'!I44,0)</f>
        <v>0</v>
      </c>
      <c r="J14" s="107">
        <f>IF(T$9="Y",'Nov14'!J44,0)</f>
        <v>0</v>
      </c>
      <c r="K14" s="107">
        <f>IF(T$9="Y",'Nov14'!K44,I14*J14)</f>
        <v>0</v>
      </c>
      <c r="L14" s="140">
        <f>IF(T$9="Y",'Nov14'!L44,0)</f>
        <v>0</v>
      </c>
      <c r="M14" s="126" t="str">
        <f>IF(E14=" "," ",IF(T$9="Y",'Nov14'!M44,IF((H14+K14+L14)&gt;0,H14+K14+L14,"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IF(Employee!H$112=E$9,Employee!D$112+SUM(M14)+'Nov14'!V44,SUM(M14)+'Nov14'!V44)</f>
        <v>0</v>
      </c>
      <c r="W14" s="59">
        <f>IF(Employee!H$112=E$9,Employee!D$113+SUM(N14)+'Nov14'!W44,SUM(N14)+'Nov14'!W44)</f>
        <v>0</v>
      </c>
      <c r="X14" s="59">
        <f>IF(O14=" ",'Nov14'!X44,O14+'Nov14'!X44)</f>
        <v>0</v>
      </c>
      <c r="Y14" s="59">
        <f>IF(P14=" ",'Nov14'!Y44,P14+'Nov14'!Y44)</f>
        <v>0</v>
      </c>
      <c r="Z14" s="59">
        <f>IF(Q14=" ",'Nov14'!Z44,Q14+'Nov14'!Z44)</f>
        <v>0</v>
      </c>
      <c r="AA14" s="59">
        <f>IF(R14=" ",'Nov14'!AA44,R14+'Nov14'!AA44)</f>
        <v>0</v>
      </c>
      <c r="AB14" s="60"/>
      <c r="AC14" s="59">
        <f>IF(T14=" ",'Nov14'!AC44,T14+'Nov14'!AC44)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IF(T$9="Y",'Nov14'!H45,0)</f>
        <v>0</v>
      </c>
      <c r="I15" s="272">
        <f>IF(T$9="Y",'Nov14'!I45,0)</f>
        <v>0</v>
      </c>
      <c r="J15" s="272">
        <f>IF(T$9="Y",'Nov14'!J45,0)</f>
        <v>0</v>
      </c>
      <c r="K15" s="272">
        <f>IF(T$9="Y",'Nov14'!K45,I15*J15)</f>
        <v>0</v>
      </c>
      <c r="L15" s="273">
        <f>IF(T$9="Y",'Nov14'!L45,0)</f>
        <v>0</v>
      </c>
      <c r="M15" s="126" t="str">
        <f>IF(E15=" "," ",IF(T$9="Y",'Nov14'!M45,IF((H15+K15+L15)&gt;0,H15+K15+L15,"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IF(Employee!H$138=E$9,Employee!D$138+SUM(M15)+'Nov14'!V45,SUM(M15)+'Nov14'!V45)</f>
        <v>0</v>
      </c>
      <c r="W15" s="59">
        <f>IF(Employee!H$138=E$9,Employee!D$139+SUM(N15)+'Nov14'!W45,SUM(N15)+'Nov14'!W45)</f>
        <v>0</v>
      </c>
      <c r="X15" s="59">
        <f>IF(O15=" ",'Nov14'!X45,O15+'Nov14'!X45)</f>
        <v>0</v>
      </c>
      <c r="Y15" s="59">
        <f>IF(P15=" ",'Nov14'!Y45,P15+'Nov14'!Y45)</f>
        <v>0</v>
      </c>
      <c r="Z15" s="59">
        <f>IF(Q15=" ",'Nov14'!Z45,Q15+'Nov14'!Z45)</f>
        <v>0</v>
      </c>
      <c r="AA15" s="59">
        <f>IF(R15=" ",'Nov14'!AA45,R15+'Nov14'!AA45)</f>
        <v>0</v>
      </c>
      <c r="AB15" s="60"/>
      <c r="AC15" s="59">
        <f>IF(T15=" ",'Nov14'!AC45,T15+'Nov14'!AC45)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3" t="s">
        <v>7</v>
      </c>
      <c r="G16" s="386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400" t="s">
        <v>23</v>
      </c>
      <c r="C18" s="386"/>
      <c r="D18" s="386"/>
      <c r="E18" s="384"/>
      <c r="F18" s="40"/>
      <c r="G18" s="40"/>
      <c r="H18" s="53"/>
      <c r="I18" s="53"/>
      <c r="J18" s="53"/>
      <c r="K18" s="56"/>
      <c r="L18" s="56"/>
      <c r="M18" s="53"/>
      <c r="N18" s="41"/>
      <c r="O18" s="387" t="s">
        <v>28</v>
      </c>
      <c r="P18" s="388"/>
      <c r="Q18" s="389"/>
      <c r="R18" s="424"/>
      <c r="S18" s="425"/>
      <c r="T18" s="425"/>
      <c r="U18" s="42"/>
      <c r="AH18" s="61"/>
    </row>
    <row r="19" spans="1:34" ht="18" customHeight="1" thickTop="1" thickBot="1" x14ac:dyDescent="0.3">
      <c r="A19" s="43"/>
      <c r="B19" s="385" t="s">
        <v>9</v>
      </c>
      <c r="C19" s="386"/>
      <c r="D19" s="384"/>
      <c r="E19" s="175">
        <v>36</v>
      </c>
      <c r="F19" s="61"/>
      <c r="G19" s="61"/>
      <c r="H19" s="385" t="s">
        <v>28</v>
      </c>
      <c r="I19" s="386"/>
      <c r="J19" s="384"/>
      <c r="K19" s="231">
        <f>Admin!B247</f>
        <v>41980</v>
      </c>
      <c r="L19" s="230" t="s">
        <v>76</v>
      </c>
      <c r="M19" s="232">
        <f>Admin!B253</f>
        <v>41986</v>
      </c>
      <c r="N19" s="27"/>
      <c r="O19" s="426" t="s">
        <v>63</v>
      </c>
      <c r="P19" s="427"/>
      <c r="Q19" s="427"/>
      <c r="R19" s="428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3" t="s">
        <v>7</v>
      </c>
      <c r="G26" s="384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400" t="s">
        <v>23</v>
      </c>
      <c r="C28" s="386"/>
      <c r="D28" s="386"/>
      <c r="E28" s="384"/>
      <c r="F28" s="40"/>
      <c r="G28" s="40"/>
      <c r="H28" s="53"/>
      <c r="I28" s="53"/>
      <c r="J28" s="53"/>
      <c r="K28" s="56"/>
      <c r="L28" s="56"/>
      <c r="M28" s="53"/>
      <c r="N28" s="41"/>
      <c r="O28" s="387" t="s">
        <v>28</v>
      </c>
      <c r="P28" s="388"/>
      <c r="Q28" s="389"/>
      <c r="R28" s="424"/>
      <c r="S28" s="425"/>
      <c r="T28" s="425"/>
      <c r="U28" s="42"/>
      <c r="AH28" s="61"/>
    </row>
    <row r="29" spans="1:34" ht="18" customHeight="1" thickTop="1" thickBot="1" x14ac:dyDescent="0.3">
      <c r="A29" s="43"/>
      <c r="B29" s="385" t="s">
        <v>9</v>
      </c>
      <c r="C29" s="386"/>
      <c r="D29" s="384"/>
      <c r="E29" s="175">
        <v>37</v>
      </c>
      <c r="F29" s="61"/>
      <c r="G29" s="61"/>
      <c r="H29" s="385" t="s">
        <v>28</v>
      </c>
      <c r="I29" s="386"/>
      <c r="J29" s="384"/>
      <c r="K29" s="231">
        <f>Admin!B254</f>
        <v>41987</v>
      </c>
      <c r="L29" s="230" t="s">
        <v>76</v>
      </c>
      <c r="M29" s="232">
        <f>Admin!B260</f>
        <v>41993</v>
      </c>
      <c r="N29" s="27"/>
      <c r="O29" s="426" t="s">
        <v>63</v>
      </c>
      <c r="P29" s="427"/>
      <c r="Q29" s="427"/>
      <c r="R29" s="428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3" t="s">
        <v>7</v>
      </c>
      <c r="G36" s="384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400" t="s">
        <v>23</v>
      </c>
      <c r="C38" s="465"/>
      <c r="D38" s="465"/>
      <c r="E38" s="466"/>
      <c r="F38" s="40"/>
      <c r="G38" s="40"/>
      <c r="H38" s="41"/>
      <c r="I38" s="41"/>
      <c r="J38" s="41"/>
      <c r="K38" s="56"/>
      <c r="L38" s="56"/>
      <c r="M38" s="53"/>
      <c r="N38" s="41"/>
      <c r="O38" s="387" t="s">
        <v>28</v>
      </c>
      <c r="P38" s="388"/>
      <c r="Q38" s="389"/>
      <c r="R38" s="424"/>
      <c r="S38" s="425"/>
      <c r="T38" s="425"/>
      <c r="U38" s="42"/>
      <c r="AH38" s="61"/>
    </row>
    <row r="39" spans="1:34" ht="18" customHeight="1" thickTop="1" thickBot="1" x14ac:dyDescent="0.3">
      <c r="A39" s="43"/>
      <c r="B39" s="385" t="s">
        <v>9</v>
      </c>
      <c r="C39" s="467"/>
      <c r="D39" s="468"/>
      <c r="E39" s="175">
        <v>38</v>
      </c>
      <c r="F39" s="61"/>
      <c r="G39" s="61"/>
      <c r="H39" s="385" t="s">
        <v>28</v>
      </c>
      <c r="I39" s="467"/>
      <c r="J39" s="468"/>
      <c r="K39" s="231">
        <f>Admin!B261</f>
        <v>41994</v>
      </c>
      <c r="L39" s="230" t="s">
        <v>76</v>
      </c>
      <c r="M39" s="232">
        <f>Admin!B267</f>
        <v>42000</v>
      </c>
      <c r="N39" s="27"/>
      <c r="O39" s="426" t="s">
        <v>63</v>
      </c>
      <c r="P39" s="462"/>
      <c r="Q39" s="462"/>
      <c r="R39" s="463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3" t="s">
        <v>7</v>
      </c>
      <c r="G46" s="464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400" t="s">
        <v>23</v>
      </c>
      <c r="C48" s="465"/>
      <c r="D48" s="465"/>
      <c r="E48" s="466"/>
      <c r="F48" s="40"/>
      <c r="G48" s="40"/>
      <c r="H48" s="41"/>
      <c r="I48" s="41"/>
      <c r="J48" s="41"/>
      <c r="K48" s="56"/>
      <c r="L48" s="56"/>
      <c r="M48" s="53"/>
      <c r="N48" s="41"/>
      <c r="O48" s="387" t="s">
        <v>28</v>
      </c>
      <c r="P48" s="388"/>
      <c r="Q48" s="389"/>
      <c r="R48" s="424"/>
      <c r="S48" s="425"/>
      <c r="T48" s="425"/>
      <c r="U48" s="42"/>
      <c r="AH48" s="61"/>
    </row>
    <row r="49" spans="1:34" ht="18" customHeight="1" thickTop="1" thickBot="1" x14ac:dyDescent="0.3">
      <c r="A49" s="43"/>
      <c r="B49" s="385" t="s">
        <v>9</v>
      </c>
      <c r="C49" s="467"/>
      <c r="D49" s="468"/>
      <c r="E49" s="175">
        <v>39</v>
      </c>
      <c r="F49" s="61"/>
      <c r="G49" s="61"/>
      <c r="H49" s="385" t="s">
        <v>28</v>
      </c>
      <c r="I49" s="467"/>
      <c r="J49" s="468"/>
      <c r="K49" s="231">
        <f>Admin!B268</f>
        <v>42001</v>
      </c>
      <c r="L49" s="230" t="s">
        <v>76</v>
      </c>
      <c r="M49" s="232">
        <f>Admin!B274</f>
        <v>42007</v>
      </c>
      <c r="N49" s="27"/>
      <c r="O49" s="426" t="s">
        <v>63</v>
      </c>
      <c r="P49" s="462"/>
      <c r="Q49" s="462"/>
      <c r="R49" s="463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3" t="s">
        <v>7</v>
      </c>
      <c r="G56" s="464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400" t="s">
        <v>24</v>
      </c>
      <c r="C58" s="386"/>
      <c r="D58" s="386"/>
      <c r="E58" s="384"/>
      <c r="F58" s="40"/>
      <c r="G58" s="40"/>
      <c r="H58" s="53"/>
      <c r="I58" s="53"/>
      <c r="J58" s="53"/>
      <c r="K58" s="56"/>
      <c r="L58" s="56"/>
      <c r="M58" s="53"/>
      <c r="N58" s="41"/>
      <c r="O58" s="387" t="s">
        <v>28</v>
      </c>
      <c r="P58" s="388"/>
      <c r="Q58" s="389"/>
      <c r="R58" s="424"/>
      <c r="S58" s="425"/>
      <c r="T58" s="425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5" t="s">
        <v>10</v>
      </c>
      <c r="C59" s="386"/>
      <c r="D59" s="384"/>
      <c r="E59" s="175">
        <v>9</v>
      </c>
      <c r="F59" s="61"/>
      <c r="G59" s="61"/>
      <c r="H59" s="385" t="s">
        <v>28</v>
      </c>
      <c r="I59" s="386"/>
      <c r="J59" s="384"/>
      <c r="K59" s="231">
        <f>Admin!B246</f>
        <v>41979</v>
      </c>
      <c r="L59" s="230" t="s">
        <v>76</v>
      </c>
      <c r="M59" s="232">
        <f>Admin!B276</f>
        <v>42009</v>
      </c>
      <c r="N59" s="27"/>
      <c r="O59" s="426" t="s">
        <v>64</v>
      </c>
      <c r="P59" s="427"/>
      <c r="Q59" s="427"/>
      <c r="R59" s="428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IF(T$59="Y",'Nov14'!H51,0)</f>
        <v>0</v>
      </c>
      <c r="I61" s="104">
        <f>IF(T$59="Y",'Nov14'!I51,0)</f>
        <v>0</v>
      </c>
      <c r="J61" s="104">
        <f>IF(T$59="Y",'Nov14'!J51,0)</f>
        <v>0</v>
      </c>
      <c r="K61" s="104">
        <f>IF(T$59="Y",'Nov14'!K51,I61*J61)</f>
        <v>0</v>
      </c>
      <c r="L61" s="139">
        <f>IF(T$59="Y",'Nov14'!L51,0)</f>
        <v>0</v>
      </c>
      <c r="M61" s="114" t="str">
        <f>IF(E61=" "," ",IF(T$59="Y",'Nov14'!M51,IF((H61+K61+L61)&gt;0,H61+K61+L61,"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IF(Employee!H$35=E$59,Employee!D$34+SUM(M61)+'Nov14'!V51,SUM(M61)+'Nov14'!V51)</f>
        <v>0</v>
      </c>
      <c r="W61" s="59">
        <f>IF(Employee!H$35=E$59,Employee!D$35+SUM(N61)+'Nov14'!W51,SUM(N61)+'Nov14'!W51)</f>
        <v>0</v>
      </c>
      <c r="X61" s="59">
        <f>IF(O61=" ",'Nov14'!X51,O61+'Nov14'!X51)</f>
        <v>0</v>
      </c>
      <c r="Y61" s="59">
        <f>IF(P61=" ",'Nov14'!Y51,P61+'Nov14'!Y51)</f>
        <v>0</v>
      </c>
      <c r="Z61" s="59">
        <f>IF(Q61=" ",'Nov14'!Z51,Q61+'Nov14'!Z51)</f>
        <v>0</v>
      </c>
      <c r="AA61" s="59">
        <f>IF(R61=" ",'Nov14'!AA51,R61+'Nov14'!AA51)</f>
        <v>0</v>
      </c>
      <c r="AB61" s="60"/>
      <c r="AC61" s="59">
        <f>IF(T61=" ",'Nov14'!AC51,T61+'Nov14'!AC51)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IF(T$59="Y",'Nov14'!H52,0)</f>
        <v>0</v>
      </c>
      <c r="I62" s="107">
        <f>IF(T$59="Y",'Nov14'!I52,0)</f>
        <v>0</v>
      </c>
      <c r="J62" s="107">
        <f>IF(T$59="Y",'Nov14'!J52,0)</f>
        <v>0</v>
      </c>
      <c r="K62" s="107">
        <f>IF(T$59="Y",'Nov14'!K52,I62*J62)</f>
        <v>0</v>
      </c>
      <c r="L62" s="140">
        <f>IF(T$59="Y",'Nov14'!L52,0)</f>
        <v>0</v>
      </c>
      <c r="M62" s="115" t="str">
        <f>IF(E62=" "," ",IF(T$59="Y",'Nov14'!M52,IF((H62+K62+L62)&gt;0,H62+K62+L62,"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IF(Employee!H$61=E$59,Employee!D$60+SUM(M62)+'Nov14'!V52,SUM(M62)+'Nov14'!V52)</f>
        <v>0</v>
      </c>
      <c r="W62" s="59">
        <f>IF(Employee!H$61=E$59,Employee!D$61+SUM(N62)+'Nov14'!W52,SUM(N62)+'Nov14'!W52)</f>
        <v>0</v>
      </c>
      <c r="X62" s="59">
        <f>IF(O62=" ",'Nov14'!X52,O62+'Nov14'!X52)</f>
        <v>0</v>
      </c>
      <c r="Y62" s="59">
        <f>IF(P62=" ",'Nov14'!Y52,P62+'Nov14'!Y52)</f>
        <v>0</v>
      </c>
      <c r="Z62" s="59">
        <f>IF(Q62=" ",'Nov14'!Z52,Q62+'Nov14'!Z52)</f>
        <v>0</v>
      </c>
      <c r="AA62" s="59">
        <f>IF(R62=" ",'Nov14'!AA52,R62+'Nov14'!AA52)</f>
        <v>0</v>
      </c>
      <c r="AB62" s="60"/>
      <c r="AC62" s="59">
        <f>IF(T62=" ",'Nov14'!AC52,T62+'Nov14'!AC52)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IF(T$59="Y",'Nov14'!H53,0)</f>
        <v>0</v>
      </c>
      <c r="I63" s="107">
        <f>IF(T$59="Y",'Nov14'!I53,0)</f>
        <v>0</v>
      </c>
      <c r="J63" s="107">
        <f>IF(T$59="Y",'Nov14'!J53,0)</f>
        <v>0</v>
      </c>
      <c r="K63" s="107">
        <f>IF(T$59="Y",'Nov14'!K53,I63*J63)</f>
        <v>0</v>
      </c>
      <c r="L63" s="140">
        <f>IF(T$59="Y",'Nov14'!L53,0)</f>
        <v>0</v>
      </c>
      <c r="M63" s="115" t="str">
        <f>IF(E63=" "," ",IF(T$59="Y",'Nov14'!M53,IF((H63+K63+L63)&gt;0,H63+K63+L63,"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IF(Employee!H$87=E$59,Employee!D$86+SUM(M63)+'Nov14'!V53,SUM(M63)+'Nov14'!V53)</f>
        <v>0</v>
      </c>
      <c r="W63" s="59">
        <f>IF(Employee!H$87=E$59,Employee!D$87+SUM(N63)+'Nov14'!W53,SUM(N63)+'Nov14'!W53)</f>
        <v>0</v>
      </c>
      <c r="X63" s="59">
        <f>IF(O63=" ",'Nov14'!X53,O63+'Nov14'!X53)</f>
        <v>0</v>
      </c>
      <c r="Y63" s="59">
        <f>IF(P63=" ",'Nov14'!Y53,P63+'Nov14'!Y53)</f>
        <v>0</v>
      </c>
      <c r="Z63" s="59">
        <f>IF(Q63=" ",'Nov14'!Z53,Q63+'Nov14'!Z53)</f>
        <v>0</v>
      </c>
      <c r="AA63" s="59">
        <f>IF(R63=" ",'Nov14'!AA53,R63+'Nov14'!AA53)</f>
        <v>0</v>
      </c>
      <c r="AB63" s="60"/>
      <c r="AC63" s="59">
        <f>IF(T63=" ",'Nov14'!AC53,T63+'Nov14'!AC53)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IF(T$59="Y",'Nov14'!H54,0)</f>
        <v>0</v>
      </c>
      <c r="I64" s="107">
        <f>IF(T$59="Y",'Nov14'!I54,0)</f>
        <v>0</v>
      </c>
      <c r="J64" s="107">
        <f>IF(T$59="Y",'Nov14'!J54,0)</f>
        <v>0</v>
      </c>
      <c r="K64" s="107">
        <f>IF(T$59="Y",'Nov14'!K54,I64*J64)</f>
        <v>0</v>
      </c>
      <c r="L64" s="140">
        <f>IF(T$59="Y",'Nov14'!L54,0)</f>
        <v>0</v>
      </c>
      <c r="M64" s="115" t="str">
        <f>IF(E64=" "," ",IF(T$59="Y",'Nov14'!M54,IF((H64+K64+L64)&gt;0,H64+K64+L64,"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IF(Employee!H$113=E$59,Employee!D$112+SUM(M64)+'Nov14'!V54,SUM(M64)+'Nov14'!V54)</f>
        <v>0</v>
      </c>
      <c r="W64" s="59">
        <f>IF(Employee!H$113=E$59,Employee!D$113+SUM(N64)+'Nov14'!W54,SUM(N64)+'Nov14'!W54)</f>
        <v>0</v>
      </c>
      <c r="X64" s="59">
        <f>IF(O64=" ",'Nov14'!X54,O64+'Nov14'!X54)</f>
        <v>0</v>
      </c>
      <c r="Y64" s="59">
        <f>IF(P64=" ",'Nov14'!Y54,P64+'Nov14'!Y54)</f>
        <v>0</v>
      </c>
      <c r="Z64" s="59">
        <f>IF(Q64=" ",'Nov14'!Z54,Q64+'Nov14'!Z54)</f>
        <v>0</v>
      </c>
      <c r="AA64" s="59">
        <f>IF(R64=" ",'Nov14'!AA54,R64+'Nov14'!AA54)</f>
        <v>0</v>
      </c>
      <c r="AB64" s="60"/>
      <c r="AC64" s="59">
        <f>IF(T64=" ",'Nov14'!AC54,T64+'Nov14'!AC54)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IF(T$59="Y",'Nov14'!H55,0)</f>
        <v>0</v>
      </c>
      <c r="I65" s="272">
        <f>IF(T$59="Y",'Nov14'!I55,0)</f>
        <v>0</v>
      </c>
      <c r="J65" s="272">
        <f>IF(T$59="Y",'Nov14'!J55,0)</f>
        <v>0</v>
      </c>
      <c r="K65" s="272">
        <f>IF(T$59="Y",'Nov14'!K55,I65*J65)</f>
        <v>0</v>
      </c>
      <c r="L65" s="273">
        <f>IF(T$59="Y",'Nov14'!L55,0)</f>
        <v>0</v>
      </c>
      <c r="M65" s="115" t="str">
        <f>IF(E65=" "," ",IF(T$59="Y",'Nov14'!M55,IF((H65+K65+L65)&gt;0,H65+K65+L65,"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IF(Employee!H$139=E$59,Employee!D$138+SUM(M65)+'Nov14'!V55,SUM(M65)+'Nov14'!V55)</f>
        <v>0</v>
      </c>
      <c r="W65" s="59">
        <f>IF(Employee!H$139=E$59,Employee!D$139+SUM(N65)+'Nov14'!W55,SUM(N65)+'Nov14'!W55)</f>
        <v>0</v>
      </c>
      <c r="X65" s="59">
        <f>IF(O65=" ",'Nov14'!X55,O65+'Nov14'!X55)</f>
        <v>0</v>
      </c>
      <c r="Y65" s="59">
        <f>IF(P65=" ",'Nov14'!Y55,P65+'Nov14'!Y55)</f>
        <v>0</v>
      </c>
      <c r="Z65" s="59">
        <f>IF(Q65=" ",'Nov14'!Z55,Q65+'Nov14'!Z55)</f>
        <v>0</v>
      </c>
      <c r="AA65" s="59">
        <f>IF(R65=" ",'Nov14'!AA55,R65+'Nov14'!AA55)</f>
        <v>0</v>
      </c>
      <c r="AB65" s="60"/>
      <c r="AC65" s="59">
        <f>IF(T65=" ",'Nov14'!AC55,T65+'Nov14'!AC55)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3" t="s">
        <v>7</v>
      </c>
      <c r="G66" s="384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40" t="s">
        <v>74</v>
      </c>
      <c r="N69" s="441"/>
      <c r="O69" s="441"/>
      <c r="P69" s="441"/>
      <c r="Q69" s="441"/>
      <c r="R69" s="441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AD70+'Nov14'!AD65</f>
        <v>0</v>
      </c>
      <c r="AE75" s="177">
        <f>AE70+'Nov14'!AE65</f>
        <v>0</v>
      </c>
      <c r="AF75" s="177">
        <f>AF70+'Nov14'!AF65</f>
        <v>0</v>
      </c>
      <c r="AG75" s="177">
        <f>AG70+'Nov14'!AG65</f>
        <v>0</v>
      </c>
    </row>
    <row r="76" spans="1:34" ht="13.8" thickTop="1" x14ac:dyDescent="0.25"/>
    <row r="77" spans="1:34" x14ac:dyDescent="0.25">
      <c r="AD77" s="184"/>
      <c r="AE77" s="177">
        <f>AE72+'Nov14'!AE67</f>
        <v>0</v>
      </c>
      <c r="AF77" s="177">
        <f>AF72+'Nov14'!AF67</f>
        <v>0</v>
      </c>
      <c r="AG77" s="177">
        <f>AG72+'Nov14'!AG67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6"/>
      <c r="B1" s="447" t="s">
        <v>66</v>
      </c>
      <c r="C1" s="448"/>
      <c r="D1" s="448"/>
      <c r="E1" s="448"/>
      <c r="F1" s="449"/>
      <c r="G1" s="413">
        <f>SUM(AD60:AG60)+SUM(AE62:AG62)</f>
        <v>0</v>
      </c>
      <c r="H1" s="414"/>
      <c r="I1" s="410" t="s">
        <v>4</v>
      </c>
      <c r="J1" s="411"/>
      <c r="K1" s="411"/>
      <c r="L1" s="412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8"/>
      <c r="V1" s="442" t="s">
        <v>25</v>
      </c>
      <c r="W1" s="443"/>
      <c r="X1" s="443"/>
      <c r="Y1" s="443"/>
      <c r="Z1" s="443"/>
      <c r="AA1" s="443"/>
      <c r="AB1" s="443"/>
      <c r="AC1" s="444"/>
      <c r="AD1" s="429" t="s">
        <v>62</v>
      </c>
      <c r="AE1" s="429"/>
      <c r="AF1" s="429"/>
      <c r="AG1" s="429"/>
      <c r="AH1" s="204"/>
    </row>
    <row r="2" spans="1:34" s="205" customFormat="1" ht="14.25" customHeight="1" thickBot="1" x14ac:dyDescent="0.3">
      <c r="A2" s="456"/>
      <c r="B2" s="450"/>
      <c r="C2" s="451"/>
      <c r="D2" s="451"/>
      <c r="E2" s="451"/>
      <c r="F2" s="452"/>
      <c r="G2" s="413"/>
      <c r="H2" s="414"/>
      <c r="I2" s="418" t="s">
        <v>70</v>
      </c>
      <c r="J2" s="418"/>
      <c r="K2" s="418"/>
      <c r="L2" s="419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8"/>
      <c r="V2" s="445"/>
      <c r="W2" s="430"/>
      <c r="X2" s="430"/>
      <c r="Y2" s="430"/>
      <c r="Z2" s="430"/>
      <c r="AA2" s="430"/>
      <c r="AB2" s="430"/>
      <c r="AC2" s="446"/>
      <c r="AD2" s="430"/>
      <c r="AE2" s="430"/>
      <c r="AF2" s="430"/>
      <c r="AG2" s="430"/>
      <c r="AH2" s="204"/>
    </row>
    <row r="3" spans="1:34" s="12" customFormat="1" ht="15" customHeight="1" thickTop="1" x14ac:dyDescent="0.25">
      <c r="A3" s="406"/>
      <c r="B3" s="415" t="s">
        <v>72</v>
      </c>
      <c r="C3" s="415" t="s">
        <v>45</v>
      </c>
      <c r="D3" s="415" t="s">
        <v>6</v>
      </c>
      <c r="E3" s="420" t="s">
        <v>38</v>
      </c>
      <c r="F3" s="423" t="s">
        <v>0</v>
      </c>
      <c r="G3" s="120" t="s">
        <v>39</v>
      </c>
      <c r="H3" s="390" t="str">
        <f>'Apr14'!H3:H6</f>
        <v>Statutory Pay</v>
      </c>
      <c r="I3" s="390" t="str">
        <f>'Apr14'!I3:I6</f>
        <v>Basic hours</v>
      </c>
      <c r="J3" s="390" t="str">
        <f>'Apr14'!J3:J6</f>
        <v>Hourly rate</v>
      </c>
      <c r="K3" s="390" t="str">
        <f>'Apr14'!K3:K6</f>
        <v>Basic    wages</v>
      </c>
      <c r="L3" s="390" t="str">
        <f>'Apr14'!L3:L6</f>
        <v>Overtime Bonus Gratuities</v>
      </c>
      <c r="M3" s="453" t="str">
        <f>'Apr14'!M3:M6</f>
        <v>GROSS WAGES</v>
      </c>
      <c r="N3" s="390" t="str">
        <f>'Apr14'!N3:N6</f>
        <v>Income Tax</v>
      </c>
      <c r="O3" s="390" t="str">
        <f>'Apr14'!O3:O6</f>
        <v>Employees National Insurance</v>
      </c>
      <c r="P3" s="390" t="str">
        <f>'Apr14'!P3:P6</f>
        <v>Student Loans</v>
      </c>
      <c r="Q3" s="390" t="str">
        <f>'Apr14'!Q3:Q6</f>
        <v>Other Deductions</v>
      </c>
      <c r="R3" s="453" t="str">
        <f>'Apr14'!R3:R6</f>
        <v>NET      PAY</v>
      </c>
      <c r="S3" s="51"/>
      <c r="T3" s="390" t="str">
        <f>'Apr14'!T3:T6</f>
        <v>Employers National Insurance</v>
      </c>
      <c r="U3" s="439"/>
      <c r="V3" s="434" t="s">
        <v>5</v>
      </c>
      <c r="W3" s="434" t="s">
        <v>1</v>
      </c>
      <c r="X3" s="434" t="s">
        <v>26</v>
      </c>
      <c r="Y3" s="435" t="s">
        <v>22</v>
      </c>
      <c r="Z3" s="434" t="s">
        <v>2</v>
      </c>
      <c r="AA3" s="434" t="s">
        <v>3</v>
      </c>
      <c r="AB3" s="51"/>
      <c r="AC3" s="434" t="s">
        <v>27</v>
      </c>
      <c r="AD3" s="431" t="s">
        <v>58</v>
      </c>
      <c r="AE3" s="431" t="s">
        <v>59</v>
      </c>
      <c r="AF3" s="431" t="s">
        <v>60</v>
      </c>
      <c r="AG3" s="431" t="s">
        <v>61</v>
      </c>
      <c r="AH3" s="180"/>
    </row>
    <row r="4" spans="1:34" s="13" customFormat="1" ht="15" customHeight="1" x14ac:dyDescent="0.25">
      <c r="A4" s="406"/>
      <c r="B4" s="416"/>
      <c r="C4" s="416"/>
      <c r="D4" s="416"/>
      <c r="E4" s="421"/>
      <c r="F4" s="399"/>
      <c r="G4" s="121" t="s">
        <v>40</v>
      </c>
      <c r="H4" s="393"/>
      <c r="I4" s="393"/>
      <c r="J4" s="393"/>
      <c r="K4" s="393"/>
      <c r="L4" s="393"/>
      <c r="M4" s="454"/>
      <c r="N4" s="393"/>
      <c r="O4" s="393"/>
      <c r="P4" s="393"/>
      <c r="Q4" s="393"/>
      <c r="R4" s="454"/>
      <c r="S4" s="51"/>
      <c r="T4" s="393"/>
      <c r="U4" s="439"/>
      <c r="V4" s="399"/>
      <c r="W4" s="399"/>
      <c r="X4" s="399"/>
      <c r="Y4" s="436"/>
      <c r="Z4" s="399"/>
      <c r="AA4" s="399"/>
      <c r="AB4" s="51"/>
      <c r="AC4" s="399"/>
      <c r="AD4" s="432"/>
      <c r="AE4" s="432"/>
      <c r="AF4" s="432"/>
      <c r="AG4" s="432"/>
      <c r="AH4" s="180"/>
    </row>
    <row r="5" spans="1:34" s="13" customFormat="1" ht="15" customHeight="1" x14ac:dyDescent="0.25">
      <c r="A5" s="406"/>
      <c r="B5" s="416"/>
      <c r="C5" s="416"/>
      <c r="D5" s="416"/>
      <c r="E5" s="421"/>
      <c r="F5" s="399"/>
      <c r="G5" s="121" t="s">
        <v>41</v>
      </c>
      <c r="H5" s="393"/>
      <c r="I5" s="393"/>
      <c r="J5" s="393"/>
      <c r="K5" s="393"/>
      <c r="L5" s="393"/>
      <c r="M5" s="454"/>
      <c r="N5" s="393"/>
      <c r="O5" s="393"/>
      <c r="P5" s="393"/>
      <c r="Q5" s="393"/>
      <c r="R5" s="454"/>
      <c r="S5" s="51"/>
      <c r="T5" s="393"/>
      <c r="U5" s="439"/>
      <c r="V5" s="399"/>
      <c r="W5" s="399"/>
      <c r="X5" s="399"/>
      <c r="Y5" s="436"/>
      <c r="Z5" s="399"/>
      <c r="AA5" s="399"/>
      <c r="AB5" s="51"/>
      <c r="AC5" s="399"/>
      <c r="AD5" s="432"/>
      <c r="AE5" s="432"/>
      <c r="AF5" s="432"/>
      <c r="AG5" s="432"/>
      <c r="AH5" s="180"/>
    </row>
    <row r="6" spans="1:34" s="14" customFormat="1" ht="15" customHeight="1" x14ac:dyDescent="0.2">
      <c r="A6" s="406"/>
      <c r="B6" s="417"/>
      <c r="C6" s="417"/>
      <c r="D6" s="417"/>
      <c r="E6" s="422"/>
      <c r="F6" s="399"/>
      <c r="G6" s="122" t="s">
        <v>42</v>
      </c>
      <c r="H6" s="394"/>
      <c r="I6" s="394"/>
      <c r="J6" s="394"/>
      <c r="K6" s="394"/>
      <c r="L6" s="394"/>
      <c r="M6" s="455"/>
      <c r="N6" s="394"/>
      <c r="O6" s="394"/>
      <c r="P6" s="394"/>
      <c r="Q6" s="394"/>
      <c r="R6" s="455"/>
      <c r="S6" s="50"/>
      <c r="T6" s="394"/>
      <c r="U6" s="439"/>
      <c r="V6" s="399"/>
      <c r="W6" s="399"/>
      <c r="X6" s="399"/>
      <c r="Y6" s="437"/>
      <c r="Z6" s="399"/>
      <c r="AA6" s="399"/>
      <c r="AB6" s="50"/>
      <c r="AC6" s="399"/>
      <c r="AD6" s="433"/>
      <c r="AE6" s="433"/>
      <c r="AF6" s="433"/>
      <c r="AG6" s="433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400" t="s">
        <v>23</v>
      </c>
      <c r="C8" s="386"/>
      <c r="D8" s="386"/>
      <c r="E8" s="384"/>
      <c r="F8" s="40"/>
      <c r="G8" s="100"/>
      <c r="H8" s="101"/>
      <c r="I8" s="101"/>
      <c r="J8" s="101"/>
      <c r="K8" s="56"/>
      <c r="L8" s="56"/>
      <c r="M8" s="53"/>
      <c r="N8" s="41"/>
      <c r="O8" s="387" t="s">
        <v>28</v>
      </c>
      <c r="P8" s="388"/>
      <c r="Q8" s="389"/>
      <c r="R8" s="424"/>
      <c r="S8" s="425"/>
      <c r="T8" s="425"/>
      <c r="U8" s="42"/>
      <c r="AH8" s="61"/>
    </row>
    <row r="9" spans="1:34" ht="18" customHeight="1" thickTop="1" thickBot="1" x14ac:dyDescent="0.3">
      <c r="A9" s="43"/>
      <c r="B9" s="385" t="s">
        <v>9</v>
      </c>
      <c r="C9" s="386"/>
      <c r="D9" s="384"/>
      <c r="E9" s="175">
        <v>40</v>
      </c>
      <c r="F9" s="61"/>
      <c r="G9" s="61"/>
      <c r="H9" s="385" t="s">
        <v>28</v>
      </c>
      <c r="I9" s="386"/>
      <c r="J9" s="384"/>
      <c r="K9" s="231">
        <f>Admin!B275</f>
        <v>42008</v>
      </c>
      <c r="L9" s="230" t="s">
        <v>76</v>
      </c>
      <c r="M9" s="232">
        <f>Admin!B281</f>
        <v>42014</v>
      </c>
      <c r="N9" s="27"/>
      <c r="O9" s="426" t="s">
        <v>63</v>
      </c>
      <c r="P9" s="427"/>
      <c r="Q9" s="427"/>
      <c r="R9" s="428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IF(T$9="Y",'Dec14'!H51,0)</f>
        <v>0</v>
      </c>
      <c r="I11" s="104">
        <f>IF(T$9="Y",'Dec14'!I51,0)</f>
        <v>0</v>
      </c>
      <c r="J11" s="104">
        <f>IF(T$9="Y",'Dec14'!J51,0)</f>
        <v>0</v>
      </c>
      <c r="K11" s="104">
        <f>IF(T$9="Y",'Dec14'!K51,I11*J11)</f>
        <v>0</v>
      </c>
      <c r="L11" s="139">
        <f>IF(T$9="Y",'Dec14'!L51,0)</f>
        <v>0</v>
      </c>
      <c r="M11" s="125" t="str">
        <f>IF(E11=" "," ",IF(T$9="Y",'Dec14'!M51,IF((H11+K11+L11)&gt;0,H11+K11+L11,"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IF(Employee!H$34=E$9,Employee!D$34+SUM(M11)+'Dec14'!V51,SUM(M11)+'Dec14'!V51)</f>
        <v>0</v>
      </c>
      <c r="W11" s="59">
        <f>IF(Employee!H$34=E$9,Employee!D$35+SUM(N11)+'Dec14'!W51,SUM(N11)+'Dec14'!W51)</f>
        <v>0</v>
      </c>
      <c r="X11" s="59">
        <f>IF(O11=" ",'Dec14'!X51,O11+'Dec14'!X51)</f>
        <v>0</v>
      </c>
      <c r="Y11" s="59">
        <f>IF(P11=" ",'Dec14'!Y51,P11+'Dec14'!Y51)</f>
        <v>0</v>
      </c>
      <c r="Z11" s="59">
        <f>IF(Q11=" ",'Dec14'!Z51,Q11+'Dec14'!Z51)</f>
        <v>0</v>
      </c>
      <c r="AA11" s="59">
        <f>IF(R11=" ",'Dec14'!AA51,R11+'Dec14'!AA51)</f>
        <v>0</v>
      </c>
      <c r="AB11" s="60"/>
      <c r="AC11" s="59">
        <f>IF(T11=" ",'Dec14'!AC51,T11+'Dec14'!AC51)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IF(T$9="Y",'Dec14'!H52,0)</f>
        <v>0</v>
      </c>
      <c r="I12" s="107">
        <f>IF(T$9="Y",'Dec14'!I52,0)</f>
        <v>0</v>
      </c>
      <c r="J12" s="107">
        <f>IF(T$9="Y",'Dec14'!J52,0)</f>
        <v>0</v>
      </c>
      <c r="K12" s="107">
        <f>IF(T$9="Y",'Dec14'!K52,I12*J12)</f>
        <v>0</v>
      </c>
      <c r="L12" s="140">
        <f>IF(T$9="Y",'Dec14'!L52,0)</f>
        <v>0</v>
      </c>
      <c r="M12" s="126" t="str">
        <f>IF(E12=" "," ",IF(T$9="Y",'Dec14'!M52,IF((H12+K12+L12)&gt;0,H12+K12+L12,"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IF(Employee!H$60=E$9,Employee!D$60+SUM(M12)+'Dec14'!V52,SUM(M12)+'Dec14'!V52)</f>
        <v>0</v>
      </c>
      <c r="W12" s="59">
        <f>IF(Employee!H$60=E$9,Employee!D$61+SUM(N12)+'Dec14'!W52,SUM(N12)+'Dec14'!W52)</f>
        <v>0</v>
      </c>
      <c r="X12" s="59">
        <f>IF(O12=" ",'Dec14'!X52,O12+'Dec14'!X52)</f>
        <v>0</v>
      </c>
      <c r="Y12" s="59">
        <f>IF(P12=" ",'Dec14'!Y52,P12+'Dec14'!Y52)</f>
        <v>0</v>
      </c>
      <c r="Z12" s="59">
        <f>IF(Q12=" ",'Dec14'!Z52,Q12+'Dec14'!Z52)</f>
        <v>0</v>
      </c>
      <c r="AA12" s="59">
        <f>IF(R12=" ",'Dec14'!AA52,R12+'Dec14'!AA52)</f>
        <v>0</v>
      </c>
      <c r="AB12" s="60"/>
      <c r="AC12" s="59">
        <f>IF(T12=" ",'Dec14'!AC52,T12+'Dec14'!AC52)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IF(T$9="Y",'Dec14'!H53,0)</f>
        <v>0</v>
      </c>
      <c r="I13" s="107">
        <f>IF(T$9="Y",'Dec14'!I53,0)</f>
        <v>0</v>
      </c>
      <c r="J13" s="107">
        <f>IF(T$9="Y",'Dec14'!J53,0)</f>
        <v>0</v>
      </c>
      <c r="K13" s="107">
        <f>IF(T$9="Y",'Dec14'!K53,I13*J13)</f>
        <v>0</v>
      </c>
      <c r="L13" s="140">
        <f>IF(T$9="Y",'Dec14'!L53,0)</f>
        <v>0</v>
      </c>
      <c r="M13" s="126" t="str">
        <f>IF(E13=" "," ",IF(T$9="Y",'Dec14'!M53,IF((H13+K13+L13)&gt;0,H13+K13+L13,"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IF(Employee!H$86=E$9,Employee!D$86+SUM(M13)+'Dec14'!V53,SUM(M13)+'Dec14'!V53)</f>
        <v>0</v>
      </c>
      <c r="W13" s="59">
        <f>IF(Employee!H$86=E$9,Employee!D$87+SUM(N13)+'Dec14'!W53,SUM(N13)+'Dec14'!W53)</f>
        <v>0</v>
      </c>
      <c r="X13" s="59">
        <f>IF(O13=" ",'Dec14'!X53,O13+'Dec14'!X53)</f>
        <v>0</v>
      </c>
      <c r="Y13" s="59">
        <f>IF(P13=" ",'Dec14'!Y53,P13+'Dec14'!Y53)</f>
        <v>0</v>
      </c>
      <c r="Z13" s="59">
        <f>IF(Q13=" ",'Dec14'!Z53,Q13+'Dec14'!Z53)</f>
        <v>0</v>
      </c>
      <c r="AA13" s="59">
        <f>IF(R13=" ",'Dec14'!AA53,R13+'Dec14'!AA53)</f>
        <v>0</v>
      </c>
      <c r="AB13" s="60"/>
      <c r="AC13" s="59">
        <f>IF(T13=" ",'Dec14'!AC53,T13+'Dec14'!AC53)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IF(T$9="Y",'Dec14'!H54,0)</f>
        <v>0</v>
      </c>
      <c r="I14" s="107">
        <f>IF(T$9="Y",'Dec14'!I54,0)</f>
        <v>0</v>
      </c>
      <c r="J14" s="107">
        <f>IF(T$9="Y",'Dec14'!J54,0)</f>
        <v>0</v>
      </c>
      <c r="K14" s="107">
        <f>IF(T$9="Y",'Dec14'!K54,I14*J14)</f>
        <v>0</v>
      </c>
      <c r="L14" s="140">
        <f>IF(T$9="Y",'Dec14'!L54,0)</f>
        <v>0</v>
      </c>
      <c r="M14" s="126" t="str">
        <f>IF(E14=" "," ",IF(T$9="Y",'Dec14'!M54,IF((H14+K14+L14)&gt;0,H14+K14+L14,"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IF(Employee!H$112=E$9,Employee!D$112+SUM(M14)+'Dec14'!V54,SUM(M14)+'Dec14'!V54)</f>
        <v>0</v>
      </c>
      <c r="W14" s="59">
        <f>IF(Employee!H$112=E$9,Employee!D$113+SUM(N14)+'Dec14'!W54,SUM(N14)+'Dec14'!W54)</f>
        <v>0</v>
      </c>
      <c r="X14" s="59">
        <f>IF(O14=" ",'Dec14'!X54,O14+'Dec14'!X54)</f>
        <v>0</v>
      </c>
      <c r="Y14" s="59">
        <f>IF(P14=" ",'Dec14'!Y54,P14+'Dec14'!Y54)</f>
        <v>0</v>
      </c>
      <c r="Z14" s="59">
        <f>IF(Q14=" ",'Dec14'!Z54,Q14+'Dec14'!Z54)</f>
        <v>0</v>
      </c>
      <c r="AA14" s="59">
        <f>IF(R14=" ",'Dec14'!AA54,R14+'Dec14'!AA54)</f>
        <v>0</v>
      </c>
      <c r="AB14" s="60"/>
      <c r="AC14" s="59">
        <f>IF(T14=" ",'Dec14'!AC54,T14+'Dec14'!AC54)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IF(T$9="Y",'Dec14'!H55,0)</f>
        <v>0</v>
      </c>
      <c r="I15" s="272">
        <f>IF(T$9="Y",'Dec14'!I55,0)</f>
        <v>0</v>
      </c>
      <c r="J15" s="272">
        <f>IF(T$9="Y",'Dec14'!J55,0)</f>
        <v>0</v>
      </c>
      <c r="K15" s="272">
        <f>IF(T$9="Y",'Dec14'!K55,I15*J15)</f>
        <v>0</v>
      </c>
      <c r="L15" s="273">
        <f>IF(T$9="Y",'Dec14'!L55,0)</f>
        <v>0</v>
      </c>
      <c r="M15" s="126" t="str">
        <f>IF(E15=" "," ",IF(T$9="Y",'Dec14'!M55,IF((H15+K15+L15)&gt;0,H15+K15+L15,"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IF(Employee!H$138=E$9,Employee!D$138+SUM(M15)+'Dec14'!V55,SUM(M15)+'Dec14'!V55)</f>
        <v>0</v>
      </c>
      <c r="W15" s="59">
        <f>IF(Employee!H$138=E$9,Employee!D$139+SUM(N15)+'Dec14'!W55,SUM(N15)+'Dec14'!W55)</f>
        <v>0</v>
      </c>
      <c r="X15" s="59">
        <f>IF(O15=" ",'Dec14'!X55,O15+'Dec14'!X55)</f>
        <v>0</v>
      </c>
      <c r="Y15" s="59">
        <f>IF(P15=" ",'Dec14'!Y55,P15+'Dec14'!Y55)</f>
        <v>0</v>
      </c>
      <c r="Z15" s="59">
        <f>IF(Q15=" ",'Dec14'!Z55,Q15+'Dec14'!Z55)</f>
        <v>0</v>
      </c>
      <c r="AA15" s="59">
        <f>IF(R15=" ",'Dec14'!AA55,R15+'Dec14'!AA55)</f>
        <v>0</v>
      </c>
      <c r="AB15" s="60"/>
      <c r="AC15" s="59">
        <f>IF(T15=" ",'Dec14'!AC55,T15+'Dec14'!AC55)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3" t="s">
        <v>7</v>
      </c>
      <c r="G16" s="386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400" t="s">
        <v>23</v>
      </c>
      <c r="C18" s="386"/>
      <c r="D18" s="386"/>
      <c r="E18" s="384"/>
      <c r="F18" s="40"/>
      <c r="G18" s="40"/>
      <c r="H18" s="53"/>
      <c r="I18" s="53"/>
      <c r="J18" s="53"/>
      <c r="K18" s="56"/>
      <c r="L18" s="56"/>
      <c r="M18" s="53"/>
      <c r="N18" s="41"/>
      <c r="O18" s="387" t="s">
        <v>28</v>
      </c>
      <c r="P18" s="388"/>
      <c r="Q18" s="389"/>
      <c r="R18" s="424"/>
      <c r="S18" s="425"/>
      <c r="T18" s="425"/>
      <c r="U18" s="42"/>
      <c r="AH18" s="61"/>
    </row>
    <row r="19" spans="1:34" ht="18" customHeight="1" thickTop="1" thickBot="1" x14ac:dyDescent="0.3">
      <c r="A19" s="43"/>
      <c r="B19" s="385" t="s">
        <v>9</v>
      </c>
      <c r="C19" s="386"/>
      <c r="D19" s="384"/>
      <c r="E19" s="175">
        <v>41</v>
      </c>
      <c r="F19" s="61"/>
      <c r="G19" s="61"/>
      <c r="H19" s="385" t="s">
        <v>28</v>
      </c>
      <c r="I19" s="386"/>
      <c r="J19" s="384"/>
      <c r="K19" s="231">
        <f>Admin!B282</f>
        <v>42015</v>
      </c>
      <c r="L19" s="230" t="s">
        <v>76</v>
      </c>
      <c r="M19" s="232">
        <f>Admin!B288</f>
        <v>42021</v>
      </c>
      <c r="N19" s="27"/>
      <c r="O19" s="426" t="s">
        <v>63</v>
      </c>
      <c r="P19" s="427"/>
      <c r="Q19" s="427"/>
      <c r="R19" s="428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3" t="s">
        <v>7</v>
      </c>
      <c r="G26" s="384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400" t="s">
        <v>23</v>
      </c>
      <c r="C28" s="386"/>
      <c r="D28" s="386"/>
      <c r="E28" s="384"/>
      <c r="F28" s="40"/>
      <c r="G28" s="40"/>
      <c r="H28" s="53"/>
      <c r="I28" s="53"/>
      <c r="J28" s="53"/>
      <c r="K28" s="56"/>
      <c r="L28" s="56"/>
      <c r="M28" s="53"/>
      <c r="N28" s="41"/>
      <c r="O28" s="387" t="s">
        <v>28</v>
      </c>
      <c r="P28" s="388"/>
      <c r="Q28" s="389"/>
      <c r="R28" s="424"/>
      <c r="S28" s="425"/>
      <c r="T28" s="425"/>
      <c r="U28" s="42"/>
      <c r="AH28" s="61"/>
    </row>
    <row r="29" spans="1:34" ht="18" customHeight="1" thickTop="1" thickBot="1" x14ac:dyDescent="0.3">
      <c r="A29" s="43"/>
      <c r="B29" s="385" t="s">
        <v>9</v>
      </c>
      <c r="C29" s="386"/>
      <c r="D29" s="384"/>
      <c r="E29" s="175">
        <v>42</v>
      </c>
      <c r="F29" s="61"/>
      <c r="G29" s="61"/>
      <c r="H29" s="385" t="s">
        <v>28</v>
      </c>
      <c r="I29" s="386"/>
      <c r="J29" s="384"/>
      <c r="K29" s="231">
        <f>Admin!B289</f>
        <v>42022</v>
      </c>
      <c r="L29" s="230" t="s">
        <v>76</v>
      </c>
      <c r="M29" s="232">
        <f>Admin!B295</f>
        <v>42028</v>
      </c>
      <c r="N29" s="27"/>
      <c r="O29" s="426" t="s">
        <v>63</v>
      </c>
      <c r="P29" s="427"/>
      <c r="Q29" s="427"/>
      <c r="R29" s="428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3" t="s">
        <v>7</v>
      </c>
      <c r="G36" s="384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400" t="s">
        <v>23</v>
      </c>
      <c r="C38" s="465"/>
      <c r="D38" s="465"/>
      <c r="E38" s="466"/>
      <c r="F38" s="40"/>
      <c r="G38" s="40"/>
      <c r="H38" s="41"/>
      <c r="I38" s="41"/>
      <c r="J38" s="41"/>
      <c r="K38" s="56"/>
      <c r="L38" s="56"/>
      <c r="M38" s="53"/>
      <c r="N38" s="41"/>
      <c r="O38" s="387" t="s">
        <v>28</v>
      </c>
      <c r="P38" s="388"/>
      <c r="Q38" s="389"/>
      <c r="R38" s="424"/>
      <c r="S38" s="425"/>
      <c r="T38" s="425"/>
      <c r="U38" s="42"/>
      <c r="AH38" s="61"/>
    </row>
    <row r="39" spans="1:34" ht="18" customHeight="1" thickTop="1" thickBot="1" x14ac:dyDescent="0.3">
      <c r="A39" s="43"/>
      <c r="B39" s="385" t="s">
        <v>9</v>
      </c>
      <c r="C39" s="467"/>
      <c r="D39" s="468"/>
      <c r="E39" s="175">
        <v>43</v>
      </c>
      <c r="F39" s="61"/>
      <c r="G39" s="61"/>
      <c r="H39" s="385" t="s">
        <v>28</v>
      </c>
      <c r="I39" s="467"/>
      <c r="J39" s="468"/>
      <c r="K39" s="231">
        <f>Admin!B296</f>
        <v>42029</v>
      </c>
      <c r="L39" s="230" t="s">
        <v>76</v>
      </c>
      <c r="M39" s="232">
        <f>Admin!B302</f>
        <v>42035</v>
      </c>
      <c r="N39" s="27"/>
      <c r="O39" s="426" t="s">
        <v>63</v>
      </c>
      <c r="P39" s="462"/>
      <c r="Q39" s="462"/>
      <c r="R39" s="463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3" t="s">
        <v>7</v>
      </c>
      <c r="G46" s="464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400" t="s">
        <v>24</v>
      </c>
      <c r="C48" s="386"/>
      <c r="D48" s="386"/>
      <c r="E48" s="384"/>
      <c r="F48" s="40"/>
      <c r="G48" s="40"/>
      <c r="H48" s="53"/>
      <c r="I48" s="53"/>
      <c r="J48" s="53"/>
      <c r="K48" s="56"/>
      <c r="L48" s="56"/>
      <c r="M48" s="53"/>
      <c r="N48" s="41"/>
      <c r="O48" s="387" t="s">
        <v>28</v>
      </c>
      <c r="P48" s="388"/>
      <c r="Q48" s="389"/>
      <c r="R48" s="424"/>
      <c r="S48" s="425"/>
      <c r="T48" s="425"/>
      <c r="U48" s="42"/>
      <c r="AH48" s="61"/>
    </row>
    <row r="49" spans="1:34" ht="18" customHeight="1" thickTop="1" thickBot="1" x14ac:dyDescent="0.3">
      <c r="A49" s="43"/>
      <c r="B49" s="385" t="s">
        <v>10</v>
      </c>
      <c r="C49" s="386"/>
      <c r="D49" s="384"/>
      <c r="E49" s="175">
        <v>10</v>
      </c>
      <c r="F49" s="61"/>
      <c r="G49" s="61"/>
      <c r="H49" s="385" t="s">
        <v>28</v>
      </c>
      <c r="I49" s="386"/>
      <c r="J49" s="384"/>
      <c r="K49" s="231">
        <f>Admin!B277</f>
        <v>42010</v>
      </c>
      <c r="L49" s="230" t="s">
        <v>76</v>
      </c>
      <c r="M49" s="232">
        <f>Admin!B307</f>
        <v>42040</v>
      </c>
      <c r="N49" s="27"/>
      <c r="O49" s="426" t="s">
        <v>64</v>
      </c>
      <c r="P49" s="427"/>
      <c r="Q49" s="427"/>
      <c r="R49" s="428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IF(T$49="Y",'Dec14'!H61,0)</f>
        <v>0</v>
      </c>
      <c r="I51" s="104">
        <f>IF(T$49="Y",'Dec14'!I61,0)</f>
        <v>0</v>
      </c>
      <c r="J51" s="104">
        <f>IF(T$49="Y",'Dec14'!J61,0)</f>
        <v>0</v>
      </c>
      <c r="K51" s="104">
        <f>IF(T$49="Y",'Dec14'!K61,I51*J51)</f>
        <v>0</v>
      </c>
      <c r="L51" s="139">
        <f>IF(T$49="Y",'Dec14'!L61,0)</f>
        <v>0</v>
      </c>
      <c r="M51" s="114" t="str">
        <f>IF(E51=" "," ",IF(T$49="Y",'Dec14'!M61,IF((H51+K51+L51)&gt;0,H51+K51+L51,"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IF(Employee!H$35=E$49,Employee!D$34+SUM(M51)+'Dec14'!V61,SUM(M51)+'Dec14'!V61)</f>
        <v>0</v>
      </c>
      <c r="W51" s="59">
        <f>IF(Employee!H$35=E$49,Employee!D$35+SUM(N51)+'Dec14'!W61,SUM(N51)+'Dec14'!W61)</f>
        <v>0</v>
      </c>
      <c r="X51" s="59">
        <f>IF(O51=" ",'Dec14'!X61,O51+'Dec14'!X61)</f>
        <v>0</v>
      </c>
      <c r="Y51" s="59">
        <f>IF(P51=" ",'Dec14'!Y61,P51+'Dec14'!Y61)</f>
        <v>0</v>
      </c>
      <c r="Z51" s="59">
        <f>IF(Q51=" ",'Dec14'!Z61,Q51+'Dec14'!Z61)</f>
        <v>0</v>
      </c>
      <c r="AA51" s="59">
        <f>IF(R51=" ",'Dec14'!AA61,R51+'Dec14'!AA61)</f>
        <v>0</v>
      </c>
      <c r="AB51" s="60"/>
      <c r="AC51" s="59">
        <f>IF(T51=" ",'Dec14'!AC61,T51+'Dec14'!AC61)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IF(T$49="Y",'Dec14'!H62,0)</f>
        <v>0</v>
      </c>
      <c r="I52" s="107">
        <f>IF(T$49="Y",'Dec14'!I62,0)</f>
        <v>0</v>
      </c>
      <c r="J52" s="107">
        <f>IF(T$49="Y",'Dec14'!J62,0)</f>
        <v>0</v>
      </c>
      <c r="K52" s="107">
        <f>IF(T$49="Y",'Dec14'!K62,I52*J52)</f>
        <v>0</v>
      </c>
      <c r="L52" s="140">
        <f>IF(T$49="Y",'Dec14'!L62,0)</f>
        <v>0</v>
      </c>
      <c r="M52" s="115" t="str">
        <f>IF(E52=" "," ",IF(T$49="Y",'Dec14'!M62,IF((H52+K52+L52)&gt;0,H52+K52+L52,"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IF(Employee!H$61=E$49,Employee!D$60+SUM(M52)+'Dec14'!V62,SUM(M52)+'Dec14'!V62)</f>
        <v>0</v>
      </c>
      <c r="W52" s="59">
        <f>IF(Employee!H$61=E$49,Employee!D$61+SUM(N52)+'Dec14'!W62,SUM(N52)+'Dec14'!W62)</f>
        <v>0</v>
      </c>
      <c r="X52" s="59">
        <f>IF(O52=" ",'Dec14'!X62,O52+'Dec14'!X62)</f>
        <v>0</v>
      </c>
      <c r="Y52" s="59">
        <f>IF(P52=" ",'Dec14'!Y62,P52+'Dec14'!Y62)</f>
        <v>0</v>
      </c>
      <c r="Z52" s="59">
        <f>IF(Q52=" ",'Dec14'!Z62,Q52+'Dec14'!Z62)</f>
        <v>0</v>
      </c>
      <c r="AA52" s="59">
        <f>IF(R52=" ",'Dec14'!AA62,R52+'Dec14'!AA62)</f>
        <v>0</v>
      </c>
      <c r="AB52" s="60"/>
      <c r="AC52" s="59">
        <f>IF(T52=" ",'Dec14'!AC62,T52+'Dec14'!AC62)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IF(T$49="Y",'Dec14'!H63,0)</f>
        <v>0</v>
      </c>
      <c r="I53" s="107">
        <f>IF(T$49="Y",'Dec14'!I63,0)</f>
        <v>0</v>
      </c>
      <c r="J53" s="107">
        <f>IF(T$49="Y",'Dec14'!J63,0)</f>
        <v>0</v>
      </c>
      <c r="K53" s="107">
        <f>IF(T$49="Y",'Dec14'!K63,I53*J53)</f>
        <v>0</v>
      </c>
      <c r="L53" s="140">
        <f>IF(T$49="Y",'Dec14'!L63,0)</f>
        <v>0</v>
      </c>
      <c r="M53" s="115" t="str">
        <f>IF(E53=" "," ",IF(T$49="Y",'Dec14'!M63,IF((H53+K53+L53)&gt;0,H53+K53+L53,"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IF(Employee!H$87=E$49,Employee!D$86+SUM(M53)+'Dec14'!V63,SUM(M53)+'Dec14'!V63)</f>
        <v>0</v>
      </c>
      <c r="W53" s="59">
        <f>IF(Employee!H$87=E$49,Employee!D$87+SUM(N53)+'Dec14'!W63,SUM(N53)+'Dec14'!W63)</f>
        <v>0</v>
      </c>
      <c r="X53" s="59">
        <f>IF(O53=" ",'Dec14'!X63,O53+'Dec14'!X63)</f>
        <v>0</v>
      </c>
      <c r="Y53" s="59">
        <f>IF(P53=" ",'Dec14'!Y63,P53+'Dec14'!Y63)</f>
        <v>0</v>
      </c>
      <c r="Z53" s="59">
        <f>IF(Q53=" ",'Dec14'!Z63,Q53+'Dec14'!Z63)</f>
        <v>0</v>
      </c>
      <c r="AA53" s="59">
        <f>IF(R53=" ",'Dec14'!AA63,R53+'Dec14'!AA63)</f>
        <v>0</v>
      </c>
      <c r="AB53" s="60"/>
      <c r="AC53" s="59">
        <f>IF(T53=" ",'Dec14'!AC63,T53+'Dec14'!AC63)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IF(T$49="Y",'Dec14'!H64,0)</f>
        <v>0</v>
      </c>
      <c r="I54" s="107">
        <f>IF(T$49="Y",'Dec14'!I64,0)</f>
        <v>0</v>
      </c>
      <c r="J54" s="107">
        <f>IF(T$49="Y",'Dec14'!J64,0)</f>
        <v>0</v>
      </c>
      <c r="K54" s="107">
        <f>IF(T$49="Y",'Dec14'!K64,I54*J54)</f>
        <v>0</v>
      </c>
      <c r="L54" s="140">
        <f>IF(T$49="Y",'Dec14'!L64,0)</f>
        <v>0</v>
      </c>
      <c r="M54" s="115" t="str">
        <f>IF(E54=" "," ",IF(T$49="Y",'Dec14'!M64,IF((H54+K54+L54)&gt;0,H54+K54+L54,"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IF(Employee!H$113=E$49,Employee!D$112+SUM(M54)+'Dec14'!V64,SUM(M54)+'Dec14'!V64)</f>
        <v>0</v>
      </c>
      <c r="W54" s="59">
        <f>IF(Employee!H$113=E$49,Employee!D$113+SUM(N54)+'Dec14'!W64,SUM(N54)+'Dec14'!W64)</f>
        <v>0</v>
      </c>
      <c r="X54" s="59">
        <f>IF(O54=" ",'Dec14'!X64,O54+'Dec14'!X64)</f>
        <v>0</v>
      </c>
      <c r="Y54" s="59">
        <f>IF(P54=" ",'Dec14'!Y64,P54+'Dec14'!Y64)</f>
        <v>0</v>
      </c>
      <c r="Z54" s="59">
        <f>IF(Q54=" ",'Dec14'!Z64,Q54+'Dec14'!Z64)</f>
        <v>0</v>
      </c>
      <c r="AA54" s="59">
        <f>IF(R54=" ",'Dec14'!AA64,R54+'Dec14'!AA64)</f>
        <v>0</v>
      </c>
      <c r="AB54" s="60"/>
      <c r="AC54" s="59">
        <f>IF(T54=" ",'Dec14'!AC64,T54+'Dec14'!AC64)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IF(T$49="Y",'Dec14'!H65,0)</f>
        <v>0</v>
      </c>
      <c r="I55" s="272">
        <f>IF(T$49="Y",'Dec14'!I65,0)</f>
        <v>0</v>
      </c>
      <c r="J55" s="272">
        <f>IF(T$49="Y",'Dec14'!J65,0)</f>
        <v>0</v>
      </c>
      <c r="K55" s="272">
        <f>IF(T$49="Y",'Dec14'!K65,I55*J55)</f>
        <v>0</v>
      </c>
      <c r="L55" s="273">
        <f>IF(T$49="Y",'Dec14'!L65,0)</f>
        <v>0</v>
      </c>
      <c r="M55" s="115" t="str">
        <f>IF(E55=" "," ",IF(T$49="Y",'Dec14'!M65,IF((H55+K55+L55)&gt;0,H55+K55+L55,"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IF(Employee!H$139=E$49,Employee!D$138+SUM(M55)+'Dec14'!V65,SUM(M55)+'Dec14'!V65)</f>
        <v>0</v>
      </c>
      <c r="W55" s="59">
        <f>IF(Employee!H$139=E$49,Employee!D$139+SUM(N55)+'Dec14'!W65,SUM(N55)+'Dec14'!W65)</f>
        <v>0</v>
      </c>
      <c r="X55" s="59">
        <f>IF(O55=" ",'Dec14'!X65,O55+'Dec14'!X65)</f>
        <v>0</v>
      </c>
      <c r="Y55" s="59">
        <f>IF(P55=" ",'Dec14'!Y65,P55+'Dec14'!Y65)</f>
        <v>0</v>
      </c>
      <c r="Z55" s="59">
        <f>IF(Q55=" ",'Dec14'!Z65,Q55+'Dec14'!Z65)</f>
        <v>0</v>
      </c>
      <c r="AA55" s="59">
        <f>IF(R55=" ",'Dec14'!AA65,R55+'Dec14'!AA65)</f>
        <v>0</v>
      </c>
      <c r="AB55" s="60"/>
      <c r="AC55" s="59">
        <f>IF(T55=" ",'Dec14'!AC65,T55+'Dec14'!AC65)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3" t="s">
        <v>7</v>
      </c>
      <c r="G56" s="384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40" t="s">
        <v>74</v>
      </c>
      <c r="N59" s="441"/>
      <c r="O59" s="441"/>
      <c r="P59" s="441"/>
      <c r="Q59" s="441"/>
      <c r="R59" s="441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AD60+'Dec14'!AD75</f>
        <v>0</v>
      </c>
      <c r="AE65" s="177">
        <f>AE60+'Dec14'!AE75</f>
        <v>0</v>
      </c>
      <c r="AF65" s="177">
        <f>AF60+'Dec14'!AF75</f>
        <v>0</v>
      </c>
      <c r="AG65" s="177">
        <f>AG60+'Dec14'!AG75</f>
        <v>0</v>
      </c>
    </row>
    <row r="66" spans="6:33" ht="13.8" thickTop="1" x14ac:dyDescent="0.25"/>
    <row r="67" spans="6:33" x14ac:dyDescent="0.25">
      <c r="AD67" s="184"/>
      <c r="AE67" s="177">
        <f>AE62+'Dec14'!AE77</f>
        <v>0</v>
      </c>
      <c r="AF67" s="177">
        <f>AF62+'Dec14'!AF77</f>
        <v>0</v>
      </c>
      <c r="AG67" s="177">
        <f>AG62+'Dec14'!AG77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6"/>
      <c r="B1" s="471" t="s">
        <v>66</v>
      </c>
      <c r="C1" s="448"/>
      <c r="D1" s="448"/>
      <c r="E1" s="448"/>
      <c r="F1" s="449"/>
      <c r="G1" s="413">
        <f>SUM(AD60:AG60)+SUM(AE62:AG62)</f>
        <v>0</v>
      </c>
      <c r="H1" s="414"/>
      <c r="I1" s="410" t="s">
        <v>4</v>
      </c>
      <c r="J1" s="411"/>
      <c r="K1" s="411"/>
      <c r="L1" s="412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8"/>
      <c r="V1" s="442" t="s">
        <v>25</v>
      </c>
      <c r="W1" s="443"/>
      <c r="X1" s="443"/>
      <c r="Y1" s="443"/>
      <c r="Z1" s="443"/>
      <c r="AA1" s="443"/>
      <c r="AB1" s="443"/>
      <c r="AC1" s="444"/>
      <c r="AD1" s="429" t="s">
        <v>62</v>
      </c>
      <c r="AE1" s="429"/>
      <c r="AF1" s="429"/>
      <c r="AG1" s="429"/>
      <c r="AH1" s="204"/>
    </row>
    <row r="2" spans="1:34" s="205" customFormat="1" ht="14.25" customHeight="1" thickBot="1" x14ac:dyDescent="0.3">
      <c r="A2" s="456"/>
      <c r="B2" s="450"/>
      <c r="C2" s="451"/>
      <c r="D2" s="451"/>
      <c r="E2" s="451"/>
      <c r="F2" s="452"/>
      <c r="G2" s="413"/>
      <c r="H2" s="414"/>
      <c r="I2" s="418" t="s">
        <v>70</v>
      </c>
      <c r="J2" s="418"/>
      <c r="K2" s="418"/>
      <c r="L2" s="419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8"/>
      <c r="V2" s="445"/>
      <c r="W2" s="430"/>
      <c r="X2" s="430"/>
      <c r="Y2" s="430"/>
      <c r="Z2" s="430"/>
      <c r="AA2" s="430"/>
      <c r="AB2" s="430"/>
      <c r="AC2" s="446"/>
      <c r="AD2" s="430"/>
      <c r="AE2" s="430"/>
      <c r="AF2" s="430"/>
      <c r="AG2" s="430"/>
      <c r="AH2" s="204"/>
    </row>
    <row r="3" spans="1:34" s="12" customFormat="1" ht="15" customHeight="1" thickTop="1" x14ac:dyDescent="0.25">
      <c r="A3" s="406"/>
      <c r="B3" s="415" t="s">
        <v>72</v>
      </c>
      <c r="C3" s="415" t="s">
        <v>45</v>
      </c>
      <c r="D3" s="415" t="s">
        <v>6</v>
      </c>
      <c r="E3" s="420" t="s">
        <v>38</v>
      </c>
      <c r="F3" s="423" t="s">
        <v>0</v>
      </c>
      <c r="G3" s="120" t="s">
        <v>39</v>
      </c>
      <c r="H3" s="390" t="str">
        <f>'Apr14'!H3:H6</f>
        <v>Statutory Pay</v>
      </c>
      <c r="I3" s="390" t="str">
        <f>'Apr14'!I3:I6</f>
        <v>Basic hours</v>
      </c>
      <c r="J3" s="390" t="str">
        <f>'Apr14'!J3:J6</f>
        <v>Hourly rate</v>
      </c>
      <c r="K3" s="390" t="str">
        <f>'Apr14'!K3:K6</f>
        <v>Basic    wages</v>
      </c>
      <c r="L3" s="390" t="str">
        <f>'Apr14'!L3:L6</f>
        <v>Overtime Bonus Gratuities</v>
      </c>
      <c r="M3" s="453" t="str">
        <f>'Apr14'!M3:M6</f>
        <v>GROSS WAGES</v>
      </c>
      <c r="N3" s="390" t="str">
        <f>'Apr14'!N3:N6</f>
        <v>Income Tax</v>
      </c>
      <c r="O3" s="390" t="str">
        <f>'Apr14'!O3:O6</f>
        <v>Employees National Insurance</v>
      </c>
      <c r="P3" s="390" t="str">
        <f>'Apr14'!P3:P6</f>
        <v>Student Loans</v>
      </c>
      <c r="Q3" s="390" t="str">
        <f>'Apr14'!Q3:Q6</f>
        <v>Other Deductions</v>
      </c>
      <c r="R3" s="453" t="str">
        <f>'Apr14'!R3:R6</f>
        <v>NET      PAY</v>
      </c>
      <c r="S3" s="51"/>
      <c r="T3" s="390" t="str">
        <f>'Apr14'!T3:T6</f>
        <v>Employers National Insurance</v>
      </c>
      <c r="U3" s="439"/>
      <c r="V3" s="434" t="s">
        <v>5</v>
      </c>
      <c r="W3" s="434" t="s">
        <v>1</v>
      </c>
      <c r="X3" s="434" t="s">
        <v>26</v>
      </c>
      <c r="Y3" s="435" t="s">
        <v>22</v>
      </c>
      <c r="Z3" s="434" t="s">
        <v>2</v>
      </c>
      <c r="AA3" s="434" t="s">
        <v>3</v>
      </c>
      <c r="AB3" s="51"/>
      <c r="AC3" s="434" t="s">
        <v>27</v>
      </c>
      <c r="AD3" s="431" t="s">
        <v>58</v>
      </c>
      <c r="AE3" s="431" t="s">
        <v>59</v>
      </c>
      <c r="AF3" s="431" t="s">
        <v>60</v>
      </c>
      <c r="AG3" s="431" t="s">
        <v>61</v>
      </c>
      <c r="AH3" s="180"/>
    </row>
    <row r="4" spans="1:34" s="13" customFormat="1" ht="15" customHeight="1" x14ac:dyDescent="0.25">
      <c r="A4" s="406"/>
      <c r="B4" s="416"/>
      <c r="C4" s="416"/>
      <c r="D4" s="416"/>
      <c r="E4" s="421"/>
      <c r="F4" s="399"/>
      <c r="G4" s="121" t="s">
        <v>40</v>
      </c>
      <c r="H4" s="393"/>
      <c r="I4" s="393"/>
      <c r="J4" s="393"/>
      <c r="K4" s="393"/>
      <c r="L4" s="393"/>
      <c r="M4" s="454"/>
      <c r="N4" s="393"/>
      <c r="O4" s="393"/>
      <c r="P4" s="393"/>
      <c r="Q4" s="393"/>
      <c r="R4" s="454"/>
      <c r="S4" s="51"/>
      <c r="T4" s="393"/>
      <c r="U4" s="439"/>
      <c r="V4" s="399"/>
      <c r="W4" s="399"/>
      <c r="X4" s="399"/>
      <c r="Y4" s="436"/>
      <c r="Z4" s="399"/>
      <c r="AA4" s="399"/>
      <c r="AB4" s="51"/>
      <c r="AC4" s="399"/>
      <c r="AD4" s="432"/>
      <c r="AE4" s="432"/>
      <c r="AF4" s="432"/>
      <c r="AG4" s="432"/>
      <c r="AH4" s="180"/>
    </row>
    <row r="5" spans="1:34" s="13" customFormat="1" ht="15" customHeight="1" x14ac:dyDescent="0.25">
      <c r="A5" s="406"/>
      <c r="B5" s="416"/>
      <c r="C5" s="416"/>
      <c r="D5" s="416"/>
      <c r="E5" s="421"/>
      <c r="F5" s="399"/>
      <c r="G5" s="121" t="s">
        <v>41</v>
      </c>
      <c r="H5" s="393"/>
      <c r="I5" s="393"/>
      <c r="J5" s="393"/>
      <c r="K5" s="393"/>
      <c r="L5" s="393"/>
      <c r="M5" s="454"/>
      <c r="N5" s="393"/>
      <c r="O5" s="393"/>
      <c r="P5" s="393"/>
      <c r="Q5" s="393"/>
      <c r="R5" s="454"/>
      <c r="S5" s="51"/>
      <c r="T5" s="393"/>
      <c r="U5" s="439"/>
      <c r="V5" s="399"/>
      <c r="W5" s="399"/>
      <c r="X5" s="399"/>
      <c r="Y5" s="436"/>
      <c r="Z5" s="399"/>
      <c r="AA5" s="399"/>
      <c r="AB5" s="51"/>
      <c r="AC5" s="399"/>
      <c r="AD5" s="432"/>
      <c r="AE5" s="432"/>
      <c r="AF5" s="432"/>
      <c r="AG5" s="432"/>
      <c r="AH5" s="180"/>
    </row>
    <row r="6" spans="1:34" s="14" customFormat="1" ht="15" customHeight="1" x14ac:dyDescent="0.2">
      <c r="A6" s="406"/>
      <c r="B6" s="417"/>
      <c r="C6" s="417"/>
      <c r="D6" s="417"/>
      <c r="E6" s="422"/>
      <c r="F6" s="399"/>
      <c r="G6" s="122" t="s">
        <v>42</v>
      </c>
      <c r="H6" s="394"/>
      <c r="I6" s="394"/>
      <c r="J6" s="394"/>
      <c r="K6" s="394"/>
      <c r="L6" s="394"/>
      <c r="M6" s="455"/>
      <c r="N6" s="394"/>
      <c r="O6" s="394"/>
      <c r="P6" s="394"/>
      <c r="Q6" s="394"/>
      <c r="R6" s="455"/>
      <c r="S6" s="50"/>
      <c r="T6" s="394"/>
      <c r="U6" s="439"/>
      <c r="V6" s="399"/>
      <c r="W6" s="399"/>
      <c r="X6" s="399"/>
      <c r="Y6" s="437"/>
      <c r="Z6" s="399"/>
      <c r="AA6" s="399"/>
      <c r="AB6" s="50"/>
      <c r="AC6" s="399"/>
      <c r="AD6" s="433"/>
      <c r="AE6" s="433"/>
      <c r="AF6" s="433"/>
      <c r="AG6" s="433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400" t="s">
        <v>23</v>
      </c>
      <c r="C8" s="386"/>
      <c r="D8" s="386"/>
      <c r="E8" s="384"/>
      <c r="F8" s="40"/>
      <c r="G8" s="100"/>
      <c r="H8" s="101"/>
      <c r="I8" s="101"/>
      <c r="J8" s="101"/>
      <c r="K8" s="56"/>
      <c r="L8" s="56"/>
      <c r="M8" s="53"/>
      <c r="N8" s="41"/>
      <c r="O8" s="387" t="s">
        <v>28</v>
      </c>
      <c r="P8" s="388"/>
      <c r="Q8" s="389"/>
      <c r="R8" s="424"/>
      <c r="S8" s="425"/>
      <c r="T8" s="425"/>
      <c r="U8" s="42"/>
      <c r="AH8" s="61"/>
    </row>
    <row r="9" spans="1:34" ht="18" customHeight="1" thickTop="1" thickBot="1" x14ac:dyDescent="0.3">
      <c r="A9" s="43"/>
      <c r="B9" s="385" t="s">
        <v>9</v>
      </c>
      <c r="C9" s="386"/>
      <c r="D9" s="384"/>
      <c r="E9" s="175">
        <v>44</v>
      </c>
      <c r="F9" s="61"/>
      <c r="G9" s="61"/>
      <c r="H9" s="385" t="s">
        <v>28</v>
      </c>
      <c r="I9" s="386"/>
      <c r="J9" s="384"/>
      <c r="K9" s="231">
        <f>Admin!B303</f>
        <v>42036</v>
      </c>
      <c r="L9" s="230" t="s">
        <v>76</v>
      </c>
      <c r="M9" s="232">
        <f>Admin!B309</f>
        <v>42042</v>
      </c>
      <c r="N9" s="27"/>
      <c r="O9" s="426" t="s">
        <v>63</v>
      </c>
      <c r="P9" s="427"/>
      <c r="Q9" s="427"/>
      <c r="R9" s="428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IF(T$9="Y",'Jan15'!H41,0)</f>
        <v>0</v>
      </c>
      <c r="I11" s="104">
        <f>IF(T$9="Y",'Jan15'!I41,0)</f>
        <v>0</v>
      </c>
      <c r="J11" s="104">
        <f>IF(T$9="Y",'Jan15'!J41,0)</f>
        <v>0</v>
      </c>
      <c r="K11" s="104">
        <f>IF(T$9="Y",'Jan15'!K41,I11*J11)</f>
        <v>0</v>
      </c>
      <c r="L11" s="139">
        <f>IF(T$9="Y",'Jan15'!L41,0)</f>
        <v>0</v>
      </c>
      <c r="M11" s="125" t="str">
        <f>IF(E11=" "," ",IF(T$9="Y",'Jan15'!M41,IF((H11+K11+L11)&gt;0,H11+K11+L11,"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IF(Employee!H$34=E$9,Employee!D$34+SUM(M11)+'Jan15'!V41,SUM(M11)+'Jan15'!V41)</f>
        <v>0</v>
      </c>
      <c r="W11" s="59">
        <f>IF(Employee!H$34=E$9,Employee!D$35+SUM(N11)+'Jan15'!W41,SUM(N11)+'Jan15'!W41)</f>
        <v>0</v>
      </c>
      <c r="X11" s="59">
        <f>IF(O11=" ",'Jan15'!X41,O11+'Jan15'!X41)</f>
        <v>0</v>
      </c>
      <c r="Y11" s="59">
        <f>IF(P11=" ",'Jan15'!Y41,P11+'Jan15'!Y41)</f>
        <v>0</v>
      </c>
      <c r="Z11" s="59">
        <f>IF(Q11=" ",'Jan15'!Z41,Q11+'Jan15'!Z41)</f>
        <v>0</v>
      </c>
      <c r="AA11" s="59">
        <f>IF(R11=" ",'Jan15'!AA41,R11+'Jan15'!AA41)</f>
        <v>0</v>
      </c>
      <c r="AB11" s="60"/>
      <c r="AC11" s="59">
        <f>IF(T11=" ",'Jan15'!AC41,T11+'Jan15'!AC41)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IF(T$9="Y",'Jan15'!H42,0)</f>
        <v>0</v>
      </c>
      <c r="I12" s="107">
        <f>IF(T$9="Y",'Jan15'!I42,0)</f>
        <v>0</v>
      </c>
      <c r="J12" s="107">
        <f>IF(T$9="Y",'Jan15'!J42,0)</f>
        <v>0</v>
      </c>
      <c r="K12" s="107">
        <f>IF(T$9="Y",'Jan15'!K42,I12*J12)</f>
        <v>0</v>
      </c>
      <c r="L12" s="140">
        <f>IF(T$9="Y",'Jan15'!L42,0)</f>
        <v>0</v>
      </c>
      <c r="M12" s="126" t="str">
        <f>IF(E12=" "," ",IF(T$9="Y",'Jan15'!M42,IF((H12+K12+L12)&gt;0,H12+K12+L12,"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IF(Employee!H$60=E$9,Employee!D$60+SUM(M12)+'Jan15'!V42,SUM(M12)+'Jan15'!V42)</f>
        <v>0</v>
      </c>
      <c r="W12" s="59">
        <f>IF(Employee!H$60=E$9,Employee!D$61+SUM(N12)+'Jan15'!W42,SUM(N12)+'Jan15'!W42)</f>
        <v>0</v>
      </c>
      <c r="X12" s="59">
        <f>IF(O12=" ",'Jan15'!X42,O12+'Jan15'!X42)</f>
        <v>0</v>
      </c>
      <c r="Y12" s="59">
        <f>IF(P12=" ",'Jan15'!Y42,P12+'Jan15'!Y42)</f>
        <v>0</v>
      </c>
      <c r="Z12" s="59">
        <f>IF(Q12=" ",'Jan15'!Z42,Q12+'Jan15'!Z42)</f>
        <v>0</v>
      </c>
      <c r="AA12" s="59">
        <f>IF(R12=" ",'Jan15'!AA42,R12+'Jan15'!AA42)</f>
        <v>0</v>
      </c>
      <c r="AB12" s="60"/>
      <c r="AC12" s="59">
        <f>IF(T12=" ",'Jan15'!AC42,T12+'Jan15'!AC42)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IF(T$9="Y",'Jan15'!H43,0)</f>
        <v>0</v>
      </c>
      <c r="I13" s="107">
        <f>IF(T$9="Y",'Jan15'!I43,0)</f>
        <v>0</v>
      </c>
      <c r="J13" s="107">
        <f>IF(T$9="Y",'Jan15'!J43,0)</f>
        <v>0</v>
      </c>
      <c r="K13" s="107">
        <f>IF(T$9="Y",'Jan15'!K43,I13*J13)</f>
        <v>0</v>
      </c>
      <c r="L13" s="140">
        <f>IF(T$9="Y",'Jan15'!L43,0)</f>
        <v>0</v>
      </c>
      <c r="M13" s="126" t="str">
        <f>IF(E13=" "," ",IF(T$9="Y",'Jan15'!M43,IF((H13+K13+L13)&gt;0,H13+K13+L13,"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IF(Employee!H$86=E$9,Employee!D$86+SUM(M13)+'Jan15'!V43,SUM(M13)+'Jan15'!V43)</f>
        <v>0</v>
      </c>
      <c r="W13" s="59">
        <f>IF(Employee!H$86=E$9,Employee!D$87+SUM(N13)+'Jan15'!W43,SUM(N13)+'Jan15'!W43)</f>
        <v>0</v>
      </c>
      <c r="X13" s="59">
        <f>IF(O13=" ",'Jan15'!X43,O13+'Jan15'!X43)</f>
        <v>0</v>
      </c>
      <c r="Y13" s="59">
        <f>IF(P13=" ",'Jan15'!Y43,P13+'Jan15'!Y43)</f>
        <v>0</v>
      </c>
      <c r="Z13" s="59">
        <f>IF(Q13=" ",'Jan15'!Z43,Q13+'Jan15'!Z43)</f>
        <v>0</v>
      </c>
      <c r="AA13" s="59">
        <f>IF(R13=" ",'Jan15'!AA43,R13+'Jan15'!AA43)</f>
        <v>0</v>
      </c>
      <c r="AB13" s="60"/>
      <c r="AC13" s="59">
        <f>IF(T13=" ",'Jan15'!AC43,T13+'Jan15'!AC43)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IF(T$9="Y",'Jan15'!H44,0)</f>
        <v>0</v>
      </c>
      <c r="I14" s="107">
        <f>IF(T$9="Y",'Jan15'!I44,0)</f>
        <v>0</v>
      </c>
      <c r="J14" s="107">
        <f>IF(T$9="Y",'Jan15'!J44,0)</f>
        <v>0</v>
      </c>
      <c r="K14" s="107">
        <f>IF(T$9="Y",'Jan15'!K44,I14*J14)</f>
        <v>0</v>
      </c>
      <c r="L14" s="140">
        <f>IF(T$9="Y",'Jan15'!L44,0)</f>
        <v>0</v>
      </c>
      <c r="M14" s="126" t="str">
        <f>IF(E14=" "," ",IF(T$9="Y",'Jan15'!M44,IF((H14+K14+L14)&gt;0,H14+K14+L14,"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IF(Employee!H$112=E$9,Employee!D$112+SUM(M14)+'Jan15'!V44,SUM(M14)+'Jan15'!V44)</f>
        <v>0</v>
      </c>
      <c r="W14" s="59">
        <f>IF(Employee!H$112=E$9,Employee!D$113+SUM(N14)+'Jan15'!W44,SUM(N14)+'Jan15'!W44)</f>
        <v>0</v>
      </c>
      <c r="X14" s="59">
        <f>IF(O14=" ",'Jan15'!X44,O14+'Jan15'!X44)</f>
        <v>0</v>
      </c>
      <c r="Y14" s="59">
        <f>IF(P14=" ",'Jan15'!Y44,P14+'Jan15'!Y44)</f>
        <v>0</v>
      </c>
      <c r="Z14" s="59">
        <f>IF(Q14=" ",'Jan15'!Z44,Q14+'Jan15'!Z44)</f>
        <v>0</v>
      </c>
      <c r="AA14" s="59">
        <f>IF(R14=" ",'Jan15'!AA44,R14+'Jan15'!AA44)</f>
        <v>0</v>
      </c>
      <c r="AB14" s="60"/>
      <c r="AC14" s="59">
        <f>IF(T14=" ",'Jan15'!AC44,T14+'Jan15'!AC44)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IF(T$9="Y",'Jan15'!H45,0)</f>
        <v>0</v>
      </c>
      <c r="I15" s="272">
        <f>IF(T$9="Y",'Jan15'!I45,0)</f>
        <v>0</v>
      </c>
      <c r="J15" s="272">
        <f>IF(T$9="Y",'Jan15'!J45,0)</f>
        <v>0</v>
      </c>
      <c r="K15" s="272">
        <f>IF(T$9="Y",'Jan15'!K45,I15*J15)</f>
        <v>0</v>
      </c>
      <c r="L15" s="273">
        <f>IF(T$19="Y",'Jan15'!L45,0)</f>
        <v>0</v>
      </c>
      <c r="M15" s="126" t="str">
        <f>IF(E15=" "," ",IF(T$9="Y",'Jan15'!M45,IF((H15+K15+L15)&gt;0,H15+K15+L15,"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IF(Employee!H$138=E$9,Employee!D$138+SUM(M15)+'Jan15'!V45,SUM(M15)+'Jan15'!V45)</f>
        <v>0</v>
      </c>
      <c r="W15" s="59">
        <f>IF(Employee!H$138=E$9,Employee!D$139+SUM(N15)+'Jan15'!W45,SUM(N15)+'Jan15'!W45)</f>
        <v>0</v>
      </c>
      <c r="X15" s="59">
        <f>IF(O15=" ",'Jan15'!X45,O15+'Jan15'!X45)</f>
        <v>0</v>
      </c>
      <c r="Y15" s="59">
        <f>IF(P15=" ",'Jan15'!Y45,P15+'Jan15'!Y45)</f>
        <v>0</v>
      </c>
      <c r="Z15" s="59">
        <f>IF(Q15=" ",'Jan15'!Z45,Q15+'Jan15'!Z45)</f>
        <v>0</v>
      </c>
      <c r="AA15" s="59">
        <f>IF(R15=" ",'Jan15'!AA45,R15+'Jan15'!AA45)</f>
        <v>0</v>
      </c>
      <c r="AB15" s="60"/>
      <c r="AC15" s="59">
        <f>IF(T15=" ",'Jan15'!AC45,T15+'Jan15'!AC45)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3" t="s">
        <v>7</v>
      </c>
      <c r="G16" s="386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400" t="s">
        <v>23</v>
      </c>
      <c r="C18" s="386"/>
      <c r="D18" s="386"/>
      <c r="E18" s="384"/>
      <c r="F18" s="40"/>
      <c r="G18" s="40"/>
      <c r="H18" s="53"/>
      <c r="I18" s="53"/>
      <c r="J18" s="53"/>
      <c r="K18" s="56"/>
      <c r="L18" s="56"/>
      <c r="M18" s="53"/>
      <c r="N18" s="41"/>
      <c r="O18" s="387" t="s">
        <v>28</v>
      </c>
      <c r="P18" s="388"/>
      <c r="Q18" s="389"/>
      <c r="R18" s="424"/>
      <c r="S18" s="425"/>
      <c r="T18" s="425"/>
      <c r="U18" s="42"/>
      <c r="AH18" s="61"/>
    </row>
    <row r="19" spans="1:34" ht="18" customHeight="1" thickTop="1" thickBot="1" x14ac:dyDescent="0.3">
      <c r="A19" s="43"/>
      <c r="B19" s="385" t="s">
        <v>9</v>
      </c>
      <c r="C19" s="386"/>
      <c r="D19" s="384"/>
      <c r="E19" s="175">
        <v>45</v>
      </c>
      <c r="F19" s="61"/>
      <c r="G19" s="61"/>
      <c r="H19" s="385" t="s">
        <v>28</v>
      </c>
      <c r="I19" s="386"/>
      <c r="J19" s="384"/>
      <c r="K19" s="231">
        <f>Admin!B310</f>
        <v>42043</v>
      </c>
      <c r="L19" s="230" t="s">
        <v>76</v>
      </c>
      <c r="M19" s="232">
        <f>Admin!B316</f>
        <v>42049</v>
      </c>
      <c r="N19" s="27"/>
      <c r="O19" s="426" t="s">
        <v>63</v>
      </c>
      <c r="P19" s="427"/>
      <c r="Q19" s="427"/>
      <c r="R19" s="428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3" t="s">
        <v>7</v>
      </c>
      <c r="G26" s="384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400" t="s">
        <v>23</v>
      </c>
      <c r="C28" s="386"/>
      <c r="D28" s="386"/>
      <c r="E28" s="384"/>
      <c r="F28" s="40"/>
      <c r="G28" s="40"/>
      <c r="H28" s="53"/>
      <c r="I28" s="53"/>
      <c r="J28" s="53"/>
      <c r="K28" s="56"/>
      <c r="L28" s="56"/>
      <c r="M28" s="53"/>
      <c r="N28" s="41"/>
      <c r="O28" s="387" t="s">
        <v>28</v>
      </c>
      <c r="P28" s="388"/>
      <c r="Q28" s="389"/>
      <c r="R28" s="424"/>
      <c r="S28" s="425"/>
      <c r="T28" s="425"/>
      <c r="U28" s="42"/>
      <c r="AH28" s="61"/>
    </row>
    <row r="29" spans="1:34" ht="18" customHeight="1" thickTop="1" thickBot="1" x14ac:dyDescent="0.3">
      <c r="A29" s="43"/>
      <c r="B29" s="385" t="s">
        <v>9</v>
      </c>
      <c r="C29" s="386"/>
      <c r="D29" s="384"/>
      <c r="E29" s="175">
        <v>46</v>
      </c>
      <c r="F29" s="61"/>
      <c r="G29" s="61"/>
      <c r="H29" s="385" t="s">
        <v>28</v>
      </c>
      <c r="I29" s="386"/>
      <c r="J29" s="384"/>
      <c r="K29" s="231">
        <f>Admin!B317</f>
        <v>42050</v>
      </c>
      <c r="L29" s="230" t="s">
        <v>76</v>
      </c>
      <c r="M29" s="232">
        <f>Admin!B323</f>
        <v>42056</v>
      </c>
      <c r="N29" s="27"/>
      <c r="O29" s="426" t="s">
        <v>63</v>
      </c>
      <c r="P29" s="427"/>
      <c r="Q29" s="427"/>
      <c r="R29" s="428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3" t="s">
        <v>7</v>
      </c>
      <c r="G36" s="384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400" t="s">
        <v>23</v>
      </c>
      <c r="C38" s="465"/>
      <c r="D38" s="465"/>
      <c r="E38" s="466"/>
      <c r="F38" s="40"/>
      <c r="G38" s="40"/>
      <c r="H38" s="41"/>
      <c r="I38" s="41"/>
      <c r="J38" s="41"/>
      <c r="K38" s="56"/>
      <c r="L38" s="56"/>
      <c r="M38" s="53"/>
      <c r="N38" s="41"/>
      <c r="O38" s="387" t="s">
        <v>28</v>
      </c>
      <c r="P38" s="388"/>
      <c r="Q38" s="389"/>
      <c r="R38" s="424"/>
      <c r="S38" s="425"/>
      <c r="T38" s="425"/>
      <c r="U38" s="42"/>
      <c r="AH38" s="61"/>
    </row>
    <row r="39" spans="1:34" ht="18" customHeight="1" thickTop="1" thickBot="1" x14ac:dyDescent="0.3">
      <c r="A39" s="43"/>
      <c r="B39" s="385" t="s">
        <v>9</v>
      </c>
      <c r="C39" s="467"/>
      <c r="D39" s="468"/>
      <c r="E39" s="175">
        <v>47</v>
      </c>
      <c r="F39" s="61"/>
      <c r="G39" s="61"/>
      <c r="H39" s="385" t="s">
        <v>28</v>
      </c>
      <c r="I39" s="467"/>
      <c r="J39" s="468"/>
      <c r="K39" s="231">
        <f>Admin!B324</f>
        <v>42057</v>
      </c>
      <c r="L39" s="230" t="s">
        <v>76</v>
      </c>
      <c r="M39" s="232">
        <f>Admin!B330</f>
        <v>42063</v>
      </c>
      <c r="N39" s="27"/>
      <c r="O39" s="426" t="s">
        <v>63</v>
      </c>
      <c r="P39" s="462"/>
      <c r="Q39" s="462"/>
      <c r="R39" s="463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3" t="s">
        <v>7</v>
      </c>
      <c r="G46" s="464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400" t="s">
        <v>24</v>
      </c>
      <c r="C48" s="386"/>
      <c r="D48" s="386"/>
      <c r="E48" s="384"/>
      <c r="F48" s="40"/>
      <c r="G48" s="40"/>
      <c r="H48" s="53"/>
      <c r="I48" s="53"/>
      <c r="J48" s="53"/>
      <c r="K48" s="56"/>
      <c r="L48" s="56"/>
      <c r="M48" s="53"/>
      <c r="N48" s="41"/>
      <c r="O48" s="387" t="s">
        <v>28</v>
      </c>
      <c r="P48" s="388"/>
      <c r="Q48" s="389"/>
      <c r="R48" s="424"/>
      <c r="S48" s="425"/>
      <c r="T48" s="425"/>
      <c r="U48" s="42"/>
      <c r="AH48" s="61"/>
    </row>
    <row r="49" spans="1:34" ht="18" customHeight="1" thickTop="1" thickBot="1" x14ac:dyDescent="0.3">
      <c r="A49" s="43"/>
      <c r="B49" s="385" t="s">
        <v>10</v>
      </c>
      <c r="C49" s="386"/>
      <c r="D49" s="384"/>
      <c r="E49" s="175">
        <v>11</v>
      </c>
      <c r="F49" s="61"/>
      <c r="G49" s="61"/>
      <c r="H49" s="385" t="s">
        <v>28</v>
      </c>
      <c r="I49" s="386"/>
      <c r="J49" s="384"/>
      <c r="K49" s="231">
        <f>Admin!B308</f>
        <v>42041</v>
      </c>
      <c r="L49" s="230" t="s">
        <v>76</v>
      </c>
      <c r="M49" s="232">
        <f>Admin!B336</f>
        <v>42069</v>
      </c>
      <c r="N49" s="27"/>
      <c r="O49" s="426" t="s">
        <v>64</v>
      </c>
      <c r="P49" s="427"/>
      <c r="Q49" s="427"/>
      <c r="R49" s="428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IF(T$49="Y",'Jan15'!H51,0)</f>
        <v>0</v>
      </c>
      <c r="I51" s="104">
        <f>IF(T$49="Y",'Jan15'!I51,0)</f>
        <v>0</v>
      </c>
      <c r="J51" s="104">
        <f>IF(T$49="Y",'Jan15'!J51,0)</f>
        <v>0</v>
      </c>
      <c r="K51" s="104">
        <f>IF(T$49="Y",'Jan15'!K51,I51*J51)</f>
        <v>0</v>
      </c>
      <c r="L51" s="139">
        <f>IF(T$49="Y",'Jan15'!L51,0)</f>
        <v>0</v>
      </c>
      <c r="M51" s="114" t="str">
        <f>IF(E51=" "," ",IF(T$49="Y",'Jan15'!M51,IF((H51+K51+L51)&gt;0,H51+K51+L51,"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IF(Employee!H$35=E$49,Employee!D$34+SUM(M51)+'Jan15'!V51,SUM(M51)+'Jan15'!V51)</f>
        <v>0</v>
      </c>
      <c r="W51" s="59">
        <f>IF(Employee!H$35=E$49,Employee!D$35+SUM(N51)+'Jan15'!W51,SUM(N51)+'Jan15'!W51)</f>
        <v>0</v>
      </c>
      <c r="X51" s="59">
        <f>IF(O51=" ",'Jan15'!X51,O51+'Jan15'!X51)</f>
        <v>0</v>
      </c>
      <c r="Y51" s="59">
        <f>IF(P51=" ",'Jan15'!Y51,P51+'Jan15'!Y51)</f>
        <v>0</v>
      </c>
      <c r="Z51" s="59">
        <f>IF(Q51=" ",'Jan15'!Z51,Q51+'Jan15'!Z51)</f>
        <v>0</v>
      </c>
      <c r="AA51" s="59">
        <f>IF(R51=" ",'Jan15'!AA51,R51+'Jan15'!AA51)</f>
        <v>0</v>
      </c>
      <c r="AB51" s="60"/>
      <c r="AC51" s="59">
        <f>IF(T51=" ",'Jan15'!AC51,T51+'Jan15'!AC51)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IF(T$49="Y",'Jan15'!H52,0)</f>
        <v>0</v>
      </c>
      <c r="I52" s="107">
        <f>IF(T$49="Y",'Jan15'!I52,0)</f>
        <v>0</v>
      </c>
      <c r="J52" s="107">
        <f>IF(T$49="Y",'Jan15'!J52,0)</f>
        <v>0</v>
      </c>
      <c r="K52" s="107">
        <f>IF(T$49="Y",'Jan15'!K52,I52*J52)</f>
        <v>0</v>
      </c>
      <c r="L52" s="140">
        <f>IF(T$49="Y",'Jan15'!L52,0)</f>
        <v>0</v>
      </c>
      <c r="M52" s="115" t="str">
        <f>IF(E52=" "," ",IF(T$49="Y",'Jan15'!M52,IF((H52+K52+L52)&gt;0,H52+K52+L52,"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IF(Employee!H$61=E$49,Employee!D$60+SUM(M52)+'Jan15'!V52,SUM(M52)+'Jan15'!V52)</f>
        <v>0</v>
      </c>
      <c r="W52" s="59">
        <f>IF(Employee!H$61=E$49,Employee!D$61+SUM(N52)+'Jan15'!W52,SUM(N52)+'Jan15'!W52)</f>
        <v>0</v>
      </c>
      <c r="X52" s="59">
        <f>IF(O52=" ",'Jan15'!X52,O52+'Jan15'!X52)</f>
        <v>0</v>
      </c>
      <c r="Y52" s="59">
        <f>IF(P52=" ",'Jan15'!Y52,P52+'Jan15'!Y52)</f>
        <v>0</v>
      </c>
      <c r="Z52" s="59">
        <f>IF(Q52=" ",'Jan15'!Z52,Q52+'Jan15'!Z52)</f>
        <v>0</v>
      </c>
      <c r="AA52" s="59">
        <f>IF(R52=" ",'Jan15'!AA52,R52+'Jan15'!AA52)</f>
        <v>0</v>
      </c>
      <c r="AB52" s="60"/>
      <c r="AC52" s="59">
        <f>IF(T52=" ",'Jan15'!AC52,T52+'Jan15'!AC52)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IF(T$49="Y",'Jan15'!H53,0)</f>
        <v>0</v>
      </c>
      <c r="I53" s="107">
        <f>IF(T$49="Y",'Jan15'!I53,0)</f>
        <v>0</v>
      </c>
      <c r="J53" s="107">
        <f>IF(T$49="Y",'Jan15'!J53,0)</f>
        <v>0</v>
      </c>
      <c r="K53" s="107">
        <f>IF(T$49="Y",'Jan15'!K53,I53*J53)</f>
        <v>0</v>
      </c>
      <c r="L53" s="140">
        <f>IF(T$49="Y",'Jan15'!L53,0)</f>
        <v>0</v>
      </c>
      <c r="M53" s="115" t="str">
        <f>IF(E53=" "," ",IF(T$49="Y",'Jan15'!M53,IF((H53+K53+L53)&gt;0,H53+K53+L53,"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IF(Employee!H$87=E$49,Employee!D$86+SUM(M53)+'Jan15'!V53,SUM(M53)+'Jan15'!V53)</f>
        <v>0</v>
      </c>
      <c r="W53" s="59">
        <f>IF(Employee!H$87=E$49,Employee!D$87+SUM(N53)+'Jan15'!W53,SUM(N53)+'Jan15'!W53)</f>
        <v>0</v>
      </c>
      <c r="X53" s="59">
        <f>IF(O53=" ",'Jan15'!X53,O53+'Jan15'!X53)</f>
        <v>0</v>
      </c>
      <c r="Y53" s="59">
        <f>IF(P53=" ",'Jan15'!Y53,P53+'Jan15'!Y53)</f>
        <v>0</v>
      </c>
      <c r="Z53" s="59">
        <f>IF(Q53=" ",'Jan15'!Z53,Q53+'Jan15'!Z53)</f>
        <v>0</v>
      </c>
      <c r="AA53" s="59">
        <f>IF(R53=" ",'Jan15'!AA53,R53+'Jan15'!AA53)</f>
        <v>0</v>
      </c>
      <c r="AB53" s="60"/>
      <c r="AC53" s="59">
        <f>IF(T53=" ",'Jan15'!AC53,T53+'Jan15'!AC53)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IF(T$49="Y",'Jan15'!H54,0)</f>
        <v>0</v>
      </c>
      <c r="I54" s="107">
        <f>IF(T$49="Y",'Jan15'!I54,0)</f>
        <v>0</v>
      </c>
      <c r="J54" s="107">
        <f>IF(T$49="Y",'Jan15'!J54,0)</f>
        <v>0</v>
      </c>
      <c r="K54" s="107">
        <f>IF(T$49="Y",'Jan15'!K54,I54*J54)</f>
        <v>0</v>
      </c>
      <c r="L54" s="140">
        <f>IF(T$49="Y",'Jan15'!L54,0)</f>
        <v>0</v>
      </c>
      <c r="M54" s="115" t="str">
        <f>IF(E54=" "," ",IF(T$49="Y",'Jan15'!M54,IF((H54+K54+L54)&gt;0,H54+K54+L54,"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IF(Employee!H$113=E$49,Employee!D$112+SUM(M54)+'Jan15'!V54,SUM(M54)+'Jan15'!V54)</f>
        <v>0</v>
      </c>
      <c r="W54" s="59">
        <f>IF(Employee!H$113=E$49,Employee!D$113+SUM(N54)+'Jan15'!W54,SUM(N54)+'Jan15'!W54)</f>
        <v>0</v>
      </c>
      <c r="X54" s="59">
        <f>IF(O54=" ",'Jan15'!X54,O54+'Jan15'!X54)</f>
        <v>0</v>
      </c>
      <c r="Y54" s="59">
        <f>IF(P54=" ",'Jan15'!Y54,P54+'Jan15'!Y54)</f>
        <v>0</v>
      </c>
      <c r="Z54" s="59">
        <f>IF(Q54=" ",'Jan15'!Z54,Q54+'Jan15'!Z54)</f>
        <v>0</v>
      </c>
      <c r="AA54" s="59">
        <f>IF(R54=" ",'Jan15'!AA54,R54+'Jan15'!AA54)</f>
        <v>0</v>
      </c>
      <c r="AB54" s="60"/>
      <c r="AC54" s="59">
        <f>IF(T54=" ",'Jan15'!AC54,T54+'Jan15'!AC54)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IF(T$49="Y",'Jan15'!H55,0)</f>
        <v>0</v>
      </c>
      <c r="I55" s="272">
        <f>IF(T$49="Y",'Jan15'!I55,0)</f>
        <v>0</v>
      </c>
      <c r="J55" s="272">
        <f>IF(T$49="Y",'Jan15'!J55,0)</f>
        <v>0</v>
      </c>
      <c r="K55" s="272">
        <f>IF(T$49="Y",'Jan15'!K55,I55*J55)</f>
        <v>0</v>
      </c>
      <c r="L55" s="273">
        <f>IF(T$49="Y",'Jan15'!L55,0)</f>
        <v>0</v>
      </c>
      <c r="M55" s="115" t="str">
        <f>IF(E55=" "," ",IF(T$49="Y",'Jan15'!M55,IF((H55+K55+L55)&gt;0,H55+K55+L55,"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IF(Employee!H$139=E$49,Employee!D$138+SUM(M55)+'Jan15'!V55,SUM(M55)+'Jan15'!V55)</f>
        <v>0</v>
      </c>
      <c r="W55" s="59">
        <f>IF(Employee!H$139=E$49,Employee!D$139+SUM(N55)+'Jan15'!W55,SUM(N55)+'Jan15'!W55)</f>
        <v>0</v>
      </c>
      <c r="X55" s="59">
        <f>IF(O55=" ",'Jan15'!X55,O55+'Jan15'!X55)</f>
        <v>0</v>
      </c>
      <c r="Y55" s="59">
        <f>IF(P55=" ",'Jan15'!Y55,P55+'Jan15'!Y55)</f>
        <v>0</v>
      </c>
      <c r="Z55" s="59">
        <f>IF(Q55=" ",'Jan15'!Z55,Q55+'Jan15'!Z55)</f>
        <v>0</v>
      </c>
      <c r="AA55" s="59">
        <f>IF(R55=" ",'Jan15'!AA55,R55+'Jan15'!AA55)</f>
        <v>0</v>
      </c>
      <c r="AB55" s="60"/>
      <c r="AC55" s="59">
        <f>IF(T55=" ",'Jan15'!AC55,T55+'Jan15'!AC55)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3" t="s">
        <v>7</v>
      </c>
      <c r="G56" s="384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40" t="s">
        <v>74</v>
      </c>
      <c r="N59" s="441"/>
      <c r="O59" s="441"/>
      <c r="P59" s="441"/>
      <c r="Q59" s="441"/>
      <c r="R59" s="441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AD60+'Jan15'!AD65</f>
        <v>0</v>
      </c>
      <c r="AE65" s="177">
        <f>AE60+'Jan15'!AE65</f>
        <v>0</v>
      </c>
      <c r="AF65" s="177">
        <f>AF60+'Jan15'!AF65</f>
        <v>0</v>
      </c>
      <c r="AG65" s="177">
        <f>AG60+'Jan15'!AG65</f>
        <v>0</v>
      </c>
    </row>
    <row r="66" spans="6:33" ht="13.8" thickTop="1" x14ac:dyDescent="0.25"/>
    <row r="67" spans="6:33" x14ac:dyDescent="0.25">
      <c r="AD67" s="184"/>
      <c r="AE67" s="177">
        <f>AE62+'Jan15'!AE67</f>
        <v>0</v>
      </c>
      <c r="AF67" s="177">
        <f>AF62+'Jan15'!AF67</f>
        <v>0</v>
      </c>
      <c r="AG67" s="177">
        <f>AG62+'Jan15'!AG67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H8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6"/>
      <c r="B1" s="447" t="s">
        <v>66</v>
      </c>
      <c r="C1" s="448"/>
      <c r="D1" s="448"/>
      <c r="E1" s="448"/>
      <c r="F1" s="449"/>
      <c r="G1" s="460">
        <f>SUM(AD80:AG80)+SUM(AE82:AG82)</f>
        <v>0</v>
      </c>
      <c r="H1" s="461"/>
      <c r="I1" s="458" t="s">
        <v>4</v>
      </c>
      <c r="J1" s="469"/>
      <c r="K1" s="469"/>
      <c r="L1" s="470"/>
      <c r="M1" s="102">
        <f t="shared" ref="M1:R1" si="0">M16+M26+M36+M46+M56+M66+M76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T16+T26+T36+T46+T56+T66+T76</f>
        <v>0</v>
      </c>
      <c r="U1" s="438"/>
      <c r="V1" s="442" t="s">
        <v>25</v>
      </c>
      <c r="W1" s="443"/>
      <c r="X1" s="443"/>
      <c r="Y1" s="443"/>
      <c r="Z1" s="443"/>
      <c r="AA1" s="443"/>
      <c r="AB1" s="443"/>
      <c r="AC1" s="444"/>
      <c r="AD1" s="429" t="s">
        <v>62</v>
      </c>
      <c r="AE1" s="429"/>
      <c r="AF1" s="429"/>
      <c r="AG1" s="429"/>
      <c r="AH1" s="179"/>
    </row>
    <row r="2" spans="1:34" s="7" customFormat="1" ht="15" customHeight="1" thickBot="1" x14ac:dyDescent="0.3">
      <c r="A2" s="456"/>
      <c r="B2" s="450"/>
      <c r="C2" s="451"/>
      <c r="D2" s="451"/>
      <c r="E2" s="451"/>
      <c r="F2" s="452"/>
      <c r="G2" s="413"/>
      <c r="H2" s="414"/>
      <c r="I2" s="418" t="s">
        <v>70</v>
      </c>
      <c r="J2" s="418"/>
      <c r="K2" s="418"/>
      <c r="L2" s="419"/>
      <c r="M2" s="202">
        <f t="shared" ref="M2:R2" si="1">M85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T85</f>
        <v>0</v>
      </c>
      <c r="U2" s="438"/>
      <c r="V2" s="445"/>
      <c r="W2" s="430"/>
      <c r="X2" s="430"/>
      <c r="Y2" s="430"/>
      <c r="Z2" s="430"/>
      <c r="AA2" s="430"/>
      <c r="AB2" s="430"/>
      <c r="AC2" s="446"/>
      <c r="AD2" s="430"/>
      <c r="AE2" s="430"/>
      <c r="AF2" s="430"/>
      <c r="AG2" s="430"/>
      <c r="AH2" s="179"/>
    </row>
    <row r="3" spans="1:34" s="12" customFormat="1" ht="15" customHeight="1" thickTop="1" x14ac:dyDescent="0.25">
      <c r="A3" s="406"/>
      <c r="B3" s="415" t="s">
        <v>72</v>
      </c>
      <c r="C3" s="415" t="s">
        <v>45</v>
      </c>
      <c r="D3" s="415" t="s">
        <v>6</v>
      </c>
      <c r="E3" s="420" t="s">
        <v>38</v>
      </c>
      <c r="F3" s="423" t="s">
        <v>0</v>
      </c>
      <c r="G3" s="120" t="s">
        <v>39</v>
      </c>
      <c r="H3" s="390" t="str">
        <f>'Apr14'!H3:H6</f>
        <v>Statutory Pay</v>
      </c>
      <c r="I3" s="390" t="str">
        <f>'Apr14'!I3:I6</f>
        <v>Basic hours</v>
      </c>
      <c r="J3" s="390" t="str">
        <f>'Apr14'!J3:J6</f>
        <v>Hourly rate</v>
      </c>
      <c r="K3" s="390" t="str">
        <f>'Apr14'!K3:K6</f>
        <v>Basic    wages</v>
      </c>
      <c r="L3" s="390" t="str">
        <f>'Apr14'!L3:L6</f>
        <v>Overtime Bonus Gratuities</v>
      </c>
      <c r="M3" s="453" t="str">
        <f>'Apr14'!M3:M6</f>
        <v>GROSS WAGES</v>
      </c>
      <c r="N3" s="390" t="str">
        <f>'Apr14'!N3:N6</f>
        <v>Income Tax</v>
      </c>
      <c r="O3" s="390" t="str">
        <f>'Apr14'!O3:O6</f>
        <v>Employees National Insurance</v>
      </c>
      <c r="P3" s="390" t="str">
        <f>'Apr14'!P3:P6</f>
        <v>Student Loans</v>
      </c>
      <c r="Q3" s="390" t="str">
        <f>'Apr14'!Q3:Q6</f>
        <v>Other Deductions</v>
      </c>
      <c r="R3" s="453" t="str">
        <f>'Apr14'!R3:R6</f>
        <v>NET      PAY</v>
      </c>
      <c r="S3" s="51"/>
      <c r="T3" s="390" t="str">
        <f>'Apr14'!T3:T6</f>
        <v>Employers National Insurance</v>
      </c>
      <c r="U3" s="439"/>
      <c r="V3" s="434" t="s">
        <v>5</v>
      </c>
      <c r="W3" s="434" t="s">
        <v>1</v>
      </c>
      <c r="X3" s="434" t="s">
        <v>26</v>
      </c>
      <c r="Y3" s="435" t="s">
        <v>22</v>
      </c>
      <c r="Z3" s="434" t="s">
        <v>2</v>
      </c>
      <c r="AA3" s="434" t="s">
        <v>3</v>
      </c>
      <c r="AB3" s="51"/>
      <c r="AC3" s="434" t="s">
        <v>27</v>
      </c>
      <c r="AD3" s="431" t="s">
        <v>58</v>
      </c>
      <c r="AE3" s="431" t="s">
        <v>59</v>
      </c>
      <c r="AF3" s="431" t="s">
        <v>60</v>
      </c>
      <c r="AG3" s="431" t="s">
        <v>61</v>
      </c>
      <c r="AH3" s="180"/>
    </row>
    <row r="4" spans="1:34" s="13" customFormat="1" ht="15" customHeight="1" x14ac:dyDescent="0.25">
      <c r="A4" s="406"/>
      <c r="B4" s="416"/>
      <c r="C4" s="416"/>
      <c r="D4" s="416"/>
      <c r="E4" s="421"/>
      <c r="F4" s="399"/>
      <c r="G4" s="121" t="s">
        <v>40</v>
      </c>
      <c r="H4" s="393"/>
      <c r="I4" s="393"/>
      <c r="J4" s="393"/>
      <c r="K4" s="393"/>
      <c r="L4" s="393"/>
      <c r="M4" s="454"/>
      <c r="N4" s="393"/>
      <c r="O4" s="393"/>
      <c r="P4" s="393"/>
      <c r="Q4" s="393"/>
      <c r="R4" s="454"/>
      <c r="S4" s="51"/>
      <c r="T4" s="393"/>
      <c r="U4" s="439"/>
      <c r="V4" s="399"/>
      <c r="W4" s="399"/>
      <c r="X4" s="399"/>
      <c r="Y4" s="436"/>
      <c r="Z4" s="399"/>
      <c r="AA4" s="399"/>
      <c r="AB4" s="51"/>
      <c r="AC4" s="399"/>
      <c r="AD4" s="432"/>
      <c r="AE4" s="432"/>
      <c r="AF4" s="432"/>
      <c r="AG4" s="432"/>
      <c r="AH4" s="180"/>
    </row>
    <row r="5" spans="1:34" s="13" customFormat="1" ht="15" customHeight="1" x14ac:dyDescent="0.25">
      <c r="A5" s="406"/>
      <c r="B5" s="416"/>
      <c r="C5" s="416"/>
      <c r="D5" s="416"/>
      <c r="E5" s="421"/>
      <c r="F5" s="399"/>
      <c r="G5" s="121" t="s">
        <v>41</v>
      </c>
      <c r="H5" s="393"/>
      <c r="I5" s="393"/>
      <c r="J5" s="393"/>
      <c r="K5" s="393"/>
      <c r="L5" s="393"/>
      <c r="M5" s="454"/>
      <c r="N5" s="393"/>
      <c r="O5" s="393"/>
      <c r="P5" s="393"/>
      <c r="Q5" s="393"/>
      <c r="R5" s="454"/>
      <c r="S5" s="51"/>
      <c r="T5" s="393"/>
      <c r="U5" s="439"/>
      <c r="V5" s="399"/>
      <c r="W5" s="399"/>
      <c r="X5" s="399"/>
      <c r="Y5" s="436"/>
      <c r="Z5" s="399"/>
      <c r="AA5" s="399"/>
      <c r="AB5" s="51"/>
      <c r="AC5" s="399"/>
      <c r="AD5" s="432"/>
      <c r="AE5" s="432"/>
      <c r="AF5" s="432"/>
      <c r="AG5" s="432"/>
      <c r="AH5" s="180"/>
    </row>
    <row r="6" spans="1:34" s="14" customFormat="1" ht="15" customHeight="1" x14ac:dyDescent="0.2">
      <c r="A6" s="406"/>
      <c r="B6" s="417"/>
      <c r="C6" s="417"/>
      <c r="D6" s="417"/>
      <c r="E6" s="422"/>
      <c r="F6" s="399"/>
      <c r="G6" s="122" t="s">
        <v>42</v>
      </c>
      <c r="H6" s="394"/>
      <c r="I6" s="394"/>
      <c r="J6" s="394"/>
      <c r="K6" s="394"/>
      <c r="L6" s="394"/>
      <c r="M6" s="455"/>
      <c r="N6" s="394"/>
      <c r="O6" s="394"/>
      <c r="P6" s="394"/>
      <c r="Q6" s="394"/>
      <c r="R6" s="455"/>
      <c r="S6" s="50"/>
      <c r="T6" s="394"/>
      <c r="U6" s="439"/>
      <c r="V6" s="399"/>
      <c r="W6" s="399"/>
      <c r="X6" s="399"/>
      <c r="Y6" s="437"/>
      <c r="Z6" s="399"/>
      <c r="AA6" s="399"/>
      <c r="AB6" s="50"/>
      <c r="AC6" s="399"/>
      <c r="AD6" s="433"/>
      <c r="AE6" s="433"/>
      <c r="AF6" s="433"/>
      <c r="AG6" s="433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400" t="s">
        <v>23</v>
      </c>
      <c r="C8" s="386"/>
      <c r="D8" s="386"/>
      <c r="E8" s="384"/>
      <c r="F8" s="40"/>
      <c r="G8" s="100"/>
      <c r="H8" s="101"/>
      <c r="I8" s="101"/>
      <c r="J8" s="101"/>
      <c r="K8" s="56"/>
      <c r="L8" s="56"/>
      <c r="M8" s="53"/>
      <c r="N8" s="41"/>
      <c r="O8" s="387" t="s">
        <v>28</v>
      </c>
      <c r="P8" s="388"/>
      <c r="Q8" s="389"/>
      <c r="R8" s="424"/>
      <c r="S8" s="425"/>
      <c r="T8" s="425"/>
      <c r="U8" s="42"/>
      <c r="AH8" s="61"/>
    </row>
    <row r="9" spans="1:34" ht="18" customHeight="1" thickTop="1" thickBot="1" x14ac:dyDescent="0.3">
      <c r="A9" s="43"/>
      <c r="B9" s="385" t="s">
        <v>9</v>
      </c>
      <c r="C9" s="386"/>
      <c r="D9" s="384"/>
      <c r="E9" s="175">
        <v>48</v>
      </c>
      <c r="F9" s="61"/>
      <c r="G9" s="61"/>
      <c r="H9" s="385" t="s">
        <v>28</v>
      </c>
      <c r="I9" s="386"/>
      <c r="J9" s="384"/>
      <c r="K9" s="231">
        <f>Admin!B331</f>
        <v>42064</v>
      </c>
      <c r="L9" s="230" t="s">
        <v>76</v>
      </c>
      <c r="M9" s="232">
        <f>Admin!B337</f>
        <v>42070</v>
      </c>
      <c r="N9" s="27"/>
      <c r="O9" s="426" t="s">
        <v>63</v>
      </c>
      <c r="P9" s="427"/>
      <c r="Q9" s="427"/>
      <c r="R9" s="428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IF(T$9="Y",'Feb15'!H41,0)</f>
        <v>0</v>
      </c>
      <c r="I11" s="104">
        <f>IF(T$9="Y",'Feb15'!I41,0)</f>
        <v>0</v>
      </c>
      <c r="J11" s="104">
        <f>IF(T$9="Y",'Feb15'!J41,0)</f>
        <v>0</v>
      </c>
      <c r="K11" s="104">
        <f>IF(T$9="Y",'Feb15'!K41,I11*J11)</f>
        <v>0</v>
      </c>
      <c r="L11" s="139">
        <f>IF(T$9="Y",'Feb15'!L41,0)</f>
        <v>0</v>
      </c>
      <c r="M11" s="125" t="str">
        <f>IF(E11=" "," ",IF(T$9="Y",'Feb15'!M41,IF((H11+K11+L11)&gt;0,H11+K11+L11,"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IF(Employee!H$34=E$9,Employee!D$34+SUM(M11)+'Feb15'!V41,SUM(M11)+'Feb15'!V41)</f>
        <v>0</v>
      </c>
      <c r="W11" s="59">
        <f>IF(Employee!H$34=E$9,Employee!D$35+SUM(N11)+'Feb15'!W41,SUM(N11)+'Feb15'!W41)</f>
        <v>0</v>
      </c>
      <c r="X11" s="59">
        <f>IF(O11=" ",'Feb15'!X41,O11+'Feb15'!X41)</f>
        <v>0</v>
      </c>
      <c r="Y11" s="59">
        <f>IF(P11=" ",'Feb15'!Y41,P11+'Feb15'!Y41)</f>
        <v>0</v>
      </c>
      <c r="Z11" s="59">
        <f>IF(Q11=" ",'Feb15'!Z41,Q11+'Feb15'!Z41)</f>
        <v>0</v>
      </c>
      <c r="AA11" s="59">
        <f>IF(R11=" ",'Feb15'!AA41,R11+'Feb15'!AA41)</f>
        <v>0</v>
      </c>
      <c r="AB11" s="60"/>
      <c r="AC11" s="59">
        <f>IF(T11=" ",'Feb15'!AC41,T11+'Feb15'!AC41)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IF(T$9="Y",'Feb15'!H42,0)</f>
        <v>0</v>
      </c>
      <c r="I12" s="107">
        <f>IF(T$9="Y",'Feb15'!I42,0)</f>
        <v>0</v>
      </c>
      <c r="J12" s="107">
        <f>IF(T$9="Y",'Feb15'!J42,0)</f>
        <v>0</v>
      </c>
      <c r="K12" s="107">
        <f>IF(T$9="Y",'Feb15'!K42,I12*J12)</f>
        <v>0</v>
      </c>
      <c r="L12" s="140">
        <f>IF(T$9="Y",'Feb15'!L42,0)</f>
        <v>0</v>
      </c>
      <c r="M12" s="126" t="str">
        <f>IF(E12=" "," ",IF(T$9="Y",'Feb15'!M42,IF((H12+K12+L12)&gt;0,H12+K12+L12,"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IF(Employee!H$60=E$9,Employee!D$60+SUM(M12)+'Feb15'!V42,SUM(M12)+'Feb15'!V42)</f>
        <v>0</v>
      </c>
      <c r="W12" s="59">
        <f>IF(Employee!H$60=E$9,Employee!D$61+SUM(N12)+'Feb15'!W42,SUM(N12)+'Feb15'!W42)</f>
        <v>0</v>
      </c>
      <c r="X12" s="59">
        <f>IF(O12=" ",'Feb15'!X42,O12+'Feb15'!X42)</f>
        <v>0</v>
      </c>
      <c r="Y12" s="59">
        <f>IF(P12=" ",'Feb15'!Y42,P12+'Feb15'!Y42)</f>
        <v>0</v>
      </c>
      <c r="Z12" s="59">
        <f>IF(Q12=" ",'Feb15'!Z42,Q12+'Feb15'!Z42)</f>
        <v>0</v>
      </c>
      <c r="AA12" s="59">
        <f>IF(R12=" ",'Feb15'!AA42,R12+'Feb15'!AA42)</f>
        <v>0</v>
      </c>
      <c r="AB12" s="60"/>
      <c r="AC12" s="59">
        <f>IF(T12=" ",'Feb15'!AC42,T12+'Feb15'!AC42)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IF(T$9="Y",'Feb15'!H43,0)</f>
        <v>0</v>
      </c>
      <c r="I13" s="107">
        <f>IF(T$9="Y",'Feb15'!I43,0)</f>
        <v>0</v>
      </c>
      <c r="J13" s="107">
        <f>IF(T$9="Y",'Feb15'!J43,0)</f>
        <v>0</v>
      </c>
      <c r="K13" s="107">
        <f>IF(T$9="Y",'Feb15'!K43,I13*J13)</f>
        <v>0</v>
      </c>
      <c r="L13" s="140">
        <f>IF(T$9="Y",'Feb15'!L43,0)</f>
        <v>0</v>
      </c>
      <c r="M13" s="126" t="str">
        <f>IF(E13=" "," ",IF(T$9="Y",'Feb15'!M43,IF((H13+K13+L13)&gt;0,H13+K13+L13,"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IF(Employee!H$86=E$9,Employee!D$86+SUM(M13)+'Feb15'!V43,SUM(M13)+'Feb15'!V43)</f>
        <v>0</v>
      </c>
      <c r="W13" s="59">
        <f>IF(Employee!H$86=E$9,Employee!D$87+SUM(N13)+'Feb15'!W43,SUM(N13)+'Feb15'!W43)</f>
        <v>0</v>
      </c>
      <c r="X13" s="59">
        <f>IF(O13=" ",'Feb15'!X43,O13+'Feb15'!X43)</f>
        <v>0</v>
      </c>
      <c r="Y13" s="59">
        <f>IF(P13=" ",'Feb15'!Y43,P13+'Feb15'!Y43)</f>
        <v>0</v>
      </c>
      <c r="Z13" s="59">
        <f>IF(Q13=" ",'Feb15'!Z43,Q13+'Feb15'!Z43)</f>
        <v>0</v>
      </c>
      <c r="AA13" s="59">
        <f>IF(R13=" ",'Feb15'!AA43,R13+'Feb15'!AA43)</f>
        <v>0</v>
      </c>
      <c r="AB13" s="60"/>
      <c r="AC13" s="59">
        <f>IF(T13=" ",'Feb15'!AC43,T13+'Feb15'!AC43)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IF(T$9="Y",'Feb15'!H44,0)</f>
        <v>0</v>
      </c>
      <c r="I14" s="107">
        <f>IF(T$9="Y",'Feb15'!I44,0)</f>
        <v>0</v>
      </c>
      <c r="J14" s="107">
        <f>IF(T$9="Y",'Feb15'!J44,0)</f>
        <v>0</v>
      </c>
      <c r="K14" s="107">
        <f>IF(T$9="Y",'Feb15'!K44,I14*J14)</f>
        <v>0</v>
      </c>
      <c r="L14" s="140">
        <f>IF(T$9="Y",'Feb15'!L44,0)</f>
        <v>0</v>
      </c>
      <c r="M14" s="126" t="str">
        <f>IF(E14=" "," ",IF(T$9="Y",'Feb15'!M44,IF((H14+K14+L14)&gt;0,H14+K14+L14,"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IF(Employee!H$112=E$9,Employee!D$112+SUM(M14)+'Feb15'!V44,SUM(M14)+'Feb15'!V44)</f>
        <v>0</v>
      </c>
      <c r="W14" s="59">
        <f>IF(Employee!H$112=E$9,Employee!D$113+SUM(N14)+'Feb15'!W44,SUM(N14)+'Feb15'!W44)</f>
        <v>0</v>
      </c>
      <c r="X14" s="59">
        <f>IF(O14=" ",'Feb15'!X44,O14+'Feb15'!X44)</f>
        <v>0</v>
      </c>
      <c r="Y14" s="59">
        <f>IF(P14=" ",'Feb15'!Y44,P14+'Feb15'!Y44)</f>
        <v>0</v>
      </c>
      <c r="Z14" s="59">
        <f>IF(Q14=" ",'Feb15'!Z44,Q14+'Feb15'!Z44)</f>
        <v>0</v>
      </c>
      <c r="AA14" s="59">
        <f>IF(R14=" ",'Feb15'!AA44,R14+'Feb15'!AA44)</f>
        <v>0</v>
      </c>
      <c r="AB14" s="60"/>
      <c r="AC14" s="59">
        <f>IF(T14=" ",'Feb15'!AC44,T14+'Feb15'!AC44)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IF(T$9="Y",'Feb15'!H45,0)</f>
        <v>0</v>
      </c>
      <c r="I15" s="272">
        <f>IF(T$9="Y",'Feb15'!I45,0)</f>
        <v>0</v>
      </c>
      <c r="J15" s="272">
        <f>IF(T$9="Y",'Feb15'!J45,0)</f>
        <v>0</v>
      </c>
      <c r="K15" s="272">
        <f>IF(T$9="Y",'Feb15'!K45,I15*J15)</f>
        <v>0</v>
      </c>
      <c r="L15" s="273">
        <f>IF(T$9="Y",'Feb15'!L45,0)</f>
        <v>0</v>
      </c>
      <c r="M15" s="126" t="str">
        <f>IF(E15=" "," ",IF(T$9="Y",'Feb15'!M45,IF((H15+K15+L15)&gt;0,H15+K15+L15,"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IF(Employee!H$138=E$9,Employee!D$138+SUM(M15)+'Feb15'!V45,SUM(M15)+'Feb15'!V45)</f>
        <v>0</v>
      </c>
      <c r="W15" s="59">
        <f>IF(Employee!H$138=E$9,Employee!D$139+SUM(N15)+'Feb15'!W45,SUM(N15)+'Feb15'!W45)</f>
        <v>0</v>
      </c>
      <c r="X15" s="59">
        <f>IF(O15=" ",'Feb15'!X45,O15+'Feb15'!X45)</f>
        <v>0</v>
      </c>
      <c r="Y15" s="59">
        <f>IF(P15=" ",'Feb15'!Y45,P15+'Feb15'!Y45)</f>
        <v>0</v>
      </c>
      <c r="Z15" s="59">
        <f>IF(Q15=" ",'Feb15'!Z45,Q15+'Feb15'!Z45)</f>
        <v>0</v>
      </c>
      <c r="AA15" s="59">
        <f>IF(R15=" ",'Feb15'!AA45,R15+'Feb15'!AA45)</f>
        <v>0</v>
      </c>
      <c r="AB15" s="60"/>
      <c r="AC15" s="59">
        <f>IF(T15=" ",'Feb15'!AC45,T15+'Feb15'!AC45)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3" t="s">
        <v>7</v>
      </c>
      <c r="G16" s="386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400" t="s">
        <v>23</v>
      </c>
      <c r="C18" s="386"/>
      <c r="D18" s="386"/>
      <c r="E18" s="384"/>
      <c r="F18" s="40"/>
      <c r="G18" s="40"/>
      <c r="H18" s="53"/>
      <c r="I18" s="53"/>
      <c r="J18" s="53"/>
      <c r="K18" s="56"/>
      <c r="L18" s="56"/>
      <c r="M18" s="53"/>
      <c r="N18" s="41"/>
      <c r="O18" s="387" t="s">
        <v>28</v>
      </c>
      <c r="P18" s="388"/>
      <c r="Q18" s="389"/>
      <c r="R18" s="424"/>
      <c r="S18" s="425"/>
      <c r="T18" s="425"/>
      <c r="U18" s="42"/>
      <c r="AH18" s="61"/>
    </row>
    <row r="19" spans="1:34" ht="18" customHeight="1" thickTop="1" thickBot="1" x14ac:dyDescent="0.3">
      <c r="A19" s="43"/>
      <c r="B19" s="385" t="s">
        <v>9</v>
      </c>
      <c r="C19" s="386"/>
      <c r="D19" s="384"/>
      <c r="E19" s="175">
        <v>49</v>
      </c>
      <c r="F19" s="61"/>
      <c r="G19" s="61"/>
      <c r="H19" s="385" t="s">
        <v>28</v>
      </c>
      <c r="I19" s="386"/>
      <c r="J19" s="384"/>
      <c r="K19" s="231">
        <f>Admin!B338</f>
        <v>42071</v>
      </c>
      <c r="L19" s="230" t="s">
        <v>76</v>
      </c>
      <c r="M19" s="232">
        <f>Admin!B344</f>
        <v>42077</v>
      </c>
      <c r="N19" s="27"/>
      <c r="O19" s="426" t="s">
        <v>63</v>
      </c>
      <c r="P19" s="427"/>
      <c r="Q19" s="427"/>
      <c r="R19" s="428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3" t="s">
        <v>7</v>
      </c>
      <c r="G26" s="384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400" t="s">
        <v>23</v>
      </c>
      <c r="C28" s="386"/>
      <c r="D28" s="386"/>
      <c r="E28" s="384"/>
      <c r="F28" s="40"/>
      <c r="G28" s="40"/>
      <c r="H28" s="53"/>
      <c r="I28" s="53"/>
      <c r="J28" s="53"/>
      <c r="K28" s="56"/>
      <c r="L28" s="56"/>
      <c r="M28" s="53"/>
      <c r="N28" s="41"/>
      <c r="O28" s="387" t="s">
        <v>28</v>
      </c>
      <c r="P28" s="388"/>
      <c r="Q28" s="389"/>
      <c r="R28" s="424"/>
      <c r="S28" s="425"/>
      <c r="T28" s="425"/>
      <c r="U28" s="42"/>
      <c r="AH28" s="61"/>
    </row>
    <row r="29" spans="1:34" ht="18" customHeight="1" thickTop="1" thickBot="1" x14ac:dyDescent="0.3">
      <c r="A29" s="43"/>
      <c r="B29" s="385" t="s">
        <v>9</v>
      </c>
      <c r="C29" s="386"/>
      <c r="D29" s="384"/>
      <c r="E29" s="175">
        <v>50</v>
      </c>
      <c r="F29" s="61"/>
      <c r="G29" s="61"/>
      <c r="H29" s="385" t="s">
        <v>28</v>
      </c>
      <c r="I29" s="386"/>
      <c r="J29" s="384"/>
      <c r="K29" s="231">
        <f>Admin!B345</f>
        <v>42078</v>
      </c>
      <c r="L29" s="230" t="s">
        <v>76</v>
      </c>
      <c r="M29" s="232">
        <f>Admin!B351</f>
        <v>42084</v>
      </c>
      <c r="N29" s="27"/>
      <c r="O29" s="426" t="s">
        <v>63</v>
      </c>
      <c r="P29" s="427"/>
      <c r="Q29" s="427"/>
      <c r="R29" s="428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3" t="s">
        <v>7</v>
      </c>
      <c r="G36" s="384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400" t="s">
        <v>23</v>
      </c>
      <c r="C38" s="465"/>
      <c r="D38" s="465"/>
      <c r="E38" s="466"/>
      <c r="F38" s="40"/>
      <c r="G38" s="40"/>
      <c r="H38" s="41"/>
      <c r="I38" s="41"/>
      <c r="J38" s="41"/>
      <c r="K38" s="56"/>
      <c r="L38" s="56"/>
      <c r="M38" s="53"/>
      <c r="N38" s="41"/>
      <c r="O38" s="387" t="s">
        <v>28</v>
      </c>
      <c r="P38" s="388"/>
      <c r="Q38" s="389"/>
      <c r="R38" s="424"/>
      <c r="S38" s="425"/>
      <c r="T38" s="425"/>
      <c r="U38" s="42"/>
      <c r="AH38" s="61"/>
    </row>
    <row r="39" spans="1:34" ht="18" customHeight="1" thickTop="1" thickBot="1" x14ac:dyDescent="0.3">
      <c r="A39" s="43"/>
      <c r="B39" s="385" t="s">
        <v>9</v>
      </c>
      <c r="C39" s="467"/>
      <c r="D39" s="468"/>
      <c r="E39" s="175">
        <v>51</v>
      </c>
      <c r="F39" s="61"/>
      <c r="G39" s="61"/>
      <c r="H39" s="385" t="s">
        <v>28</v>
      </c>
      <c r="I39" s="467"/>
      <c r="J39" s="468"/>
      <c r="K39" s="231">
        <f>Admin!B352</f>
        <v>42085</v>
      </c>
      <c r="L39" s="230" t="s">
        <v>76</v>
      </c>
      <c r="M39" s="232">
        <f>Admin!B358</f>
        <v>42091</v>
      </c>
      <c r="N39" s="27"/>
      <c r="O39" s="426" t="s">
        <v>63</v>
      </c>
      <c r="P39" s="462"/>
      <c r="Q39" s="462"/>
      <c r="R39" s="463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3" t="s">
        <v>7</v>
      </c>
      <c r="G46" s="464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400" t="s">
        <v>23</v>
      </c>
      <c r="C48" s="465"/>
      <c r="D48" s="465"/>
      <c r="E48" s="466"/>
      <c r="F48" s="40"/>
      <c r="G48" s="40"/>
      <c r="H48" s="41"/>
      <c r="I48" s="41"/>
      <c r="J48" s="41"/>
      <c r="K48" s="56"/>
      <c r="L48" s="56"/>
      <c r="M48" s="53"/>
      <c r="N48" s="41"/>
      <c r="O48" s="387" t="s">
        <v>28</v>
      </c>
      <c r="P48" s="388"/>
      <c r="Q48" s="389"/>
      <c r="R48" s="424"/>
      <c r="S48" s="425"/>
      <c r="T48" s="425"/>
      <c r="U48" s="42"/>
      <c r="AH48" s="61"/>
    </row>
    <row r="49" spans="1:34" ht="18" customHeight="1" thickTop="1" thickBot="1" x14ac:dyDescent="0.3">
      <c r="A49" s="43"/>
      <c r="B49" s="385" t="s">
        <v>9</v>
      </c>
      <c r="C49" s="467"/>
      <c r="D49" s="468"/>
      <c r="E49" s="175">
        <v>52</v>
      </c>
      <c r="F49" s="61"/>
      <c r="G49" s="61"/>
      <c r="H49" s="385" t="s">
        <v>28</v>
      </c>
      <c r="I49" s="467"/>
      <c r="J49" s="468"/>
      <c r="K49" s="231">
        <f>Admin!B359</f>
        <v>42092</v>
      </c>
      <c r="L49" s="230" t="s">
        <v>76</v>
      </c>
      <c r="M49" s="232">
        <f>Admin!B365</f>
        <v>42098</v>
      </c>
      <c r="N49" s="27"/>
      <c r="O49" s="426" t="s">
        <v>63</v>
      </c>
      <c r="P49" s="462"/>
      <c r="Q49" s="462"/>
      <c r="R49" s="463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3" t="s">
        <v>7</v>
      </c>
      <c r="G56" s="464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400" t="s">
        <v>23</v>
      </c>
      <c r="C58" s="465"/>
      <c r="D58" s="465"/>
      <c r="E58" s="466"/>
      <c r="F58" s="40"/>
      <c r="G58" s="40"/>
      <c r="H58" s="41"/>
      <c r="I58" s="41"/>
      <c r="J58" s="41"/>
      <c r="K58" s="56"/>
      <c r="L58" s="56"/>
      <c r="M58" s="53"/>
      <c r="N58" s="41"/>
      <c r="O58" s="387" t="s">
        <v>28</v>
      </c>
      <c r="P58" s="388"/>
      <c r="Q58" s="389"/>
      <c r="R58" s="424"/>
      <c r="S58" s="425"/>
      <c r="T58" s="425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5" t="s">
        <v>9</v>
      </c>
      <c r="C59" s="467"/>
      <c r="D59" s="468"/>
      <c r="E59" s="175">
        <v>53</v>
      </c>
      <c r="F59" s="61"/>
      <c r="G59" s="61"/>
      <c r="H59" s="385" t="s">
        <v>28</v>
      </c>
      <c r="I59" s="467"/>
      <c r="J59" s="468"/>
      <c r="K59" s="231">
        <f>Admin!B366</f>
        <v>42099</v>
      </c>
      <c r="L59" s="230" t="s">
        <v>76</v>
      </c>
      <c r="M59" s="232">
        <f>Admin!B367</f>
        <v>42100</v>
      </c>
      <c r="N59" s="27"/>
      <c r="O59" s="426" t="s">
        <v>63</v>
      </c>
      <c r="P59" s="462"/>
      <c r="Q59" s="462"/>
      <c r="R59" s="463"/>
      <c r="S59" s="44"/>
      <c r="T59" s="186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472" t="s">
        <v>65</v>
      </c>
      <c r="C60" s="473"/>
      <c r="D60" s="473"/>
      <c r="E60" s="473"/>
      <c r="F60" s="61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IF(Employee!D$28="m","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IF(T$49="Y",H51,0)</f>
        <v>0</v>
      </c>
      <c r="I61" s="104">
        <f>IF(T$49="Y",I51,0)</f>
        <v>0</v>
      </c>
      <c r="J61" s="104">
        <f>IF(T$49="Y",J51,0)</f>
        <v>0</v>
      </c>
      <c r="K61" s="104">
        <f>IF(T$49="Y",K51,I61*J61)</f>
        <v>0</v>
      </c>
      <c r="L61" s="139">
        <f>IF(T$49="Y",L51,0)</f>
        <v>0</v>
      </c>
      <c r="M61" s="114" t="str">
        <f>IF(E61=" "," ",IF(T$59="Y",M51,IF((H61+K61+L61)&gt;0,H61+K61+L61,"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18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IF(Employee!H$34=E$59,Employee!D$34+SUM(M61)+V51,SUM(M61)+V51)</f>
        <v>0</v>
      </c>
      <c r="W61" s="59">
        <f>IF(Employee!H$34=E$59,Employee!D$35+SUM(N61)+W51,SUM(N61)+W51)</f>
        <v>0</v>
      </c>
      <c r="X61" s="59">
        <f>IF(O61=" ",X51,O61+X51)</f>
        <v>0</v>
      </c>
      <c r="Y61" s="59">
        <f t="shared" ref="Y61:Z65" si="11">IF(P61=0,Y51,P61+Y51)</f>
        <v>0</v>
      </c>
      <c r="Z61" s="59">
        <f t="shared" si="11"/>
        <v>0</v>
      </c>
      <c r="AA61" s="59">
        <f>IF(R61=" ",AA51,AA51+R61)</f>
        <v>0</v>
      </c>
      <c r="AC61" s="59">
        <f>IF(T61=" ",AC51,T61+AC51)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IF(Employee!D$54="m","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IF(T$49="Y",H52,0)</f>
        <v>0</v>
      </c>
      <c r="I62" s="107">
        <f>IF(T$49="Y",I52,0)</f>
        <v>0</v>
      </c>
      <c r="J62" s="107">
        <f>IF(T$49="Y",J52,0)</f>
        <v>0</v>
      </c>
      <c r="K62" s="107">
        <f>IF(T$49="Y",K52,I62*J62)</f>
        <v>0</v>
      </c>
      <c r="L62" s="140">
        <f>IF(T$49="Y",L52,0)</f>
        <v>0</v>
      </c>
      <c r="M62" s="115" t="str">
        <f>IF(E62=" "," ",IF(T$59="Y",M52,IF((H62+K62+L62)&gt;0,H62+K62+L62,"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19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IF(Employee!H$60=E$59,Employee!D$60+SUM(M62)+V52,SUM(M62)+V52)</f>
        <v>0</v>
      </c>
      <c r="W62" s="59">
        <f>IF(Employee!H$60=E$59,Employee!D$61+SUM(N62)+W52,SUM(N62)+W52)</f>
        <v>0</v>
      </c>
      <c r="X62" s="59">
        <f>IF(O62=" ",X52,O62+X52)</f>
        <v>0</v>
      </c>
      <c r="Y62" s="59">
        <f t="shared" si="11"/>
        <v>0</v>
      </c>
      <c r="Z62" s="59">
        <f t="shared" si="11"/>
        <v>0</v>
      </c>
      <c r="AA62" s="59">
        <f>IF(R62=" ",AA52,AA52+R62)</f>
        <v>0</v>
      </c>
      <c r="AC62" s="59">
        <f>IF(T62=" ",AC52,T62+AC52)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IF(Employee!D$80="m","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IF(T$49="Y",H53,0)</f>
        <v>0</v>
      </c>
      <c r="I63" s="107">
        <f>IF(T$49="Y",I53,0)</f>
        <v>0</v>
      </c>
      <c r="J63" s="107">
        <f>IF(T$49="Y",J53,0)</f>
        <v>0</v>
      </c>
      <c r="K63" s="107">
        <f>IF(T$49="Y",K53,I63*J63)</f>
        <v>0</v>
      </c>
      <c r="L63" s="140">
        <f>IF(T$49="Y",L53,0)</f>
        <v>0</v>
      </c>
      <c r="M63" s="115" t="str">
        <f>IF(E63=" "," ",IF(T$59="Y",M53,IF((H63+K63+L63)&gt;0,H63+K63+L63,"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19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IF(Employee!H$86=E$59,Employee!D$86+SUM(M63)+V53,SUM(M63)+V53)</f>
        <v>0</v>
      </c>
      <c r="W63" s="59">
        <f>IF(Employee!H$86=E$59,Employee!D$87+SUM(N63)+W53,SUM(N63)+W53)</f>
        <v>0</v>
      </c>
      <c r="X63" s="59">
        <f>IF(O63=" ",X53,O63+X53)</f>
        <v>0</v>
      </c>
      <c r="Y63" s="59">
        <f t="shared" si="11"/>
        <v>0</v>
      </c>
      <c r="Z63" s="59">
        <f t="shared" si="11"/>
        <v>0</v>
      </c>
      <c r="AA63" s="59">
        <f>IF(R63=" ",AA53,AA53+R63)</f>
        <v>0</v>
      </c>
      <c r="AC63" s="59">
        <f>IF(T63=" ",AC53,T63+AC53)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IF(Employee!D$106="m","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IF(T$49="Y",H54,0)</f>
        <v>0</v>
      </c>
      <c r="I64" s="107">
        <f>IF(T$49="Y",I54,0)</f>
        <v>0</v>
      </c>
      <c r="J64" s="107">
        <f>IF(T$49="Y",J54,0)</f>
        <v>0</v>
      </c>
      <c r="K64" s="107">
        <f>IF(T$49="Y",K54,I64*J64)</f>
        <v>0</v>
      </c>
      <c r="L64" s="140">
        <f>IF(T$49="Y",L54,0)</f>
        <v>0</v>
      </c>
      <c r="M64" s="115" t="str">
        <f>IF(E64=" "," ",IF(T$59="Y",M54,IF((H64+K64+L64)&gt;0,H64+K64+L64,"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19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IF(Employee!H$112=E$59,Employee!D$112+SUM(M64)+V54,SUM(M64)+V54)</f>
        <v>0</v>
      </c>
      <c r="W64" s="59">
        <f>IF(Employee!H$112=E$59,Employee!D$113+SUM(N64)+W54,SUM(N64)+W54)</f>
        <v>0</v>
      </c>
      <c r="X64" s="59">
        <f>IF(O64=" ",X54,O64+X54)</f>
        <v>0</v>
      </c>
      <c r="Y64" s="59">
        <f t="shared" si="11"/>
        <v>0</v>
      </c>
      <c r="Z64" s="59">
        <f t="shared" si="11"/>
        <v>0</v>
      </c>
      <c r="AA64" s="59">
        <f>IF(R64=" ",AA54,AA54+R64)</f>
        <v>0</v>
      </c>
      <c r="AC64" s="59">
        <f>IF(T64=" ",AC54,T64+AC54)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IF(Employee!D$132="m","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IF(T$49="Y",H55,0)</f>
        <v>0</v>
      </c>
      <c r="I65" s="272">
        <f>IF(T$49="Y",I55,0)</f>
        <v>0</v>
      </c>
      <c r="J65" s="272">
        <f>IF(T$49="Y",J55,0)</f>
        <v>0</v>
      </c>
      <c r="K65" s="272">
        <f>IF(T$49="Y",K55,I65*J65)</f>
        <v>0</v>
      </c>
      <c r="L65" s="273">
        <f>IF(T$49="Y",L55,0)</f>
        <v>0</v>
      </c>
      <c r="M65" s="115" t="str">
        <f>IF(E65=" "," ",IF(T$59="Y",M55,IF((H65+K65+L65)&gt;0,H65+K65+L65,"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19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IF(Employee!H$138=E$59,Employee!D$138+SUM(M65)+V55,SUM(M65)+V55)</f>
        <v>0</v>
      </c>
      <c r="W65" s="59">
        <f>IF(Employee!H$138=E$59,Employee!D$139+SUM(N65)+W55,SUM(N65)+W55)</f>
        <v>0</v>
      </c>
      <c r="X65" s="59">
        <f>IF(O65=" ",X55,O65+X55)</f>
        <v>0</v>
      </c>
      <c r="Y65" s="59">
        <f t="shared" si="11"/>
        <v>0</v>
      </c>
      <c r="Z65" s="59">
        <f t="shared" si="11"/>
        <v>0</v>
      </c>
      <c r="AA65" s="59">
        <f>IF(R65=" ",AA55,AA55+R65)</f>
        <v>0</v>
      </c>
      <c r="AC65" s="59">
        <f>IF(T65=" ",AC55,T65+AC55)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3" t="s">
        <v>7</v>
      </c>
      <c r="G66" s="464"/>
      <c r="H66" s="116"/>
      <c r="I66" s="117"/>
      <c r="J66" s="117"/>
      <c r="K66" s="151"/>
      <c r="L66" s="151"/>
      <c r="M66" s="144">
        <f t="shared" ref="M66:R66" si="12">SUM(M61:M65)</f>
        <v>0</v>
      </c>
      <c r="N66" s="144">
        <f t="shared" si="12"/>
        <v>0</v>
      </c>
      <c r="O66" s="144">
        <f t="shared" si="12"/>
        <v>0</v>
      </c>
      <c r="P66" s="144">
        <f t="shared" si="12"/>
        <v>0</v>
      </c>
      <c r="Q66" s="144">
        <f t="shared" si="12"/>
        <v>0</v>
      </c>
      <c r="R66" s="144">
        <f t="shared" si="12"/>
        <v>0</v>
      </c>
      <c r="S66" s="109"/>
      <c r="T66" s="144">
        <f>SUM(T61:T65)</f>
        <v>0</v>
      </c>
      <c r="U66" s="49"/>
      <c r="V66" s="59"/>
      <c r="AH66" s="61"/>
    </row>
    <row r="67" spans="1:34" s="52" customFormat="1" ht="24" customHeight="1" thickBot="1" x14ac:dyDescent="0.3">
      <c r="A67" s="123"/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187"/>
      <c r="V67" s="80"/>
      <c r="W67" s="80"/>
      <c r="X67" s="80"/>
      <c r="Y67" s="188"/>
      <c r="Z67" s="80"/>
      <c r="AA67" s="80"/>
      <c r="AB67" s="81"/>
      <c r="AC67" s="80"/>
      <c r="AD67" s="90"/>
      <c r="AE67" s="90"/>
      <c r="AF67" s="90"/>
      <c r="AG67" s="90"/>
      <c r="AH67" s="61"/>
    </row>
    <row r="68" spans="1:34" ht="18" customHeight="1" thickTop="1" thickBot="1" x14ac:dyDescent="0.3">
      <c r="A68" s="39"/>
      <c r="B68" s="400" t="s">
        <v>24</v>
      </c>
      <c r="C68" s="386"/>
      <c r="D68" s="386"/>
      <c r="E68" s="384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24"/>
      <c r="S68" s="425"/>
      <c r="T68" s="425"/>
      <c r="U68" s="42"/>
      <c r="AH68" s="61"/>
    </row>
    <row r="69" spans="1:34" ht="18" customHeight="1" thickTop="1" thickBot="1" x14ac:dyDescent="0.3">
      <c r="A69" s="43"/>
      <c r="B69" s="385" t="s">
        <v>10</v>
      </c>
      <c r="C69" s="386"/>
      <c r="D69" s="384"/>
      <c r="E69" s="175">
        <v>12</v>
      </c>
      <c r="F69" s="61"/>
      <c r="G69" s="61"/>
      <c r="H69" s="385" t="s">
        <v>28</v>
      </c>
      <c r="I69" s="386"/>
      <c r="J69" s="384"/>
      <c r="K69" s="231">
        <f>Admin!B336</f>
        <v>42069</v>
      </c>
      <c r="L69" s="230" t="s">
        <v>76</v>
      </c>
      <c r="M69" s="232">
        <f>Admin!B367</f>
        <v>42100</v>
      </c>
      <c r="N69" s="27"/>
      <c r="O69" s="426" t="s">
        <v>64</v>
      </c>
      <c r="P69" s="427"/>
      <c r="Q69" s="427"/>
      <c r="R69" s="428"/>
      <c r="S69" s="44"/>
      <c r="T69" s="149"/>
      <c r="U69" s="46"/>
      <c r="AH69" s="61"/>
    </row>
    <row r="70" spans="1:34" ht="18" customHeight="1" thickTop="1" x14ac:dyDescent="0.25">
      <c r="A70" s="43"/>
      <c r="B70" s="86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3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28" t="str">
        <f>IF(E71=" "," ",IF(Employee!F$24&gt;E$69," ",IF(Employee!F$26&lt;E$69," ",Employee!D$30)))</f>
        <v xml:space="preserve"> </v>
      </c>
      <c r="C71" s="328"/>
      <c r="D71" s="328" t="s">
        <v>107</v>
      </c>
      <c r="E71" s="135" t="str">
        <f>IF(Employee!D$28="w"," ",IF(Employee!F$24&gt;E$69," ",IF(Employee!F$26&lt;E$69," ",Employee!D$29)))</f>
        <v xml:space="preserve"> </v>
      </c>
      <c r="F71" s="132" t="str">
        <f>IF(E71=" "," ",IF(Employee!F$24&gt;E$69," ",IF(Employee!F$26&lt;E$69," ",Employee!D$15)))</f>
        <v xml:space="preserve"> </v>
      </c>
      <c r="G71" s="147"/>
      <c r="H71" s="110">
        <f>IF(T$69="Y",'Feb15'!H51,0)</f>
        <v>0</v>
      </c>
      <c r="I71" s="104">
        <f>IF(T$69="Y",'Feb15'!I51,0)</f>
        <v>0</v>
      </c>
      <c r="J71" s="104">
        <f>IF(T$69="Y",'Feb15'!J51,0)</f>
        <v>0</v>
      </c>
      <c r="K71" s="104">
        <f>IF(T$69="Y",'Feb15'!K51,I71*J71)</f>
        <v>0</v>
      </c>
      <c r="L71" s="139">
        <f>IF(T$69="Y",'Feb15'!L51,0)</f>
        <v>0</v>
      </c>
      <c r="M71" s="114" t="str">
        <f>IF(E71=" "," ",IF(T$69="Y",'Feb15'!M51,IF((H71+K71+L71)&gt;0,H71+K71+L71," ")))</f>
        <v xml:space="preserve"> </v>
      </c>
      <c r="N71" s="110">
        <v>0</v>
      </c>
      <c r="O71" s="104">
        <v>0</v>
      </c>
      <c r="P71" s="104">
        <v>0</v>
      </c>
      <c r="Q71" s="139">
        <v>0</v>
      </c>
      <c r="R71" s="196" t="str">
        <f>IF(M71=" "," ",IF(M71=0," ",M71-SUM(N71:Q71)))</f>
        <v xml:space="preserve"> </v>
      </c>
      <c r="S71" s="109"/>
      <c r="T71" s="274">
        <v>0</v>
      </c>
      <c r="U71" s="48"/>
      <c r="V71" s="59">
        <f>IF(Employee!H$35=E$69,Employee!D$34+SUM(M71)+'Feb15'!V51,SUM(M71)+'Feb15'!V51)</f>
        <v>0</v>
      </c>
      <c r="W71" s="59">
        <f>IF(Employee!H$35=E$69,Employee!D$35+SUM(N71)+'Feb15'!W51,SUM(N71)+'Feb15'!W51)</f>
        <v>0</v>
      </c>
      <c r="X71" s="59">
        <f>IF(O71=" ",'Feb15'!X51,O71+'Feb15'!X51)</f>
        <v>0</v>
      </c>
      <c r="Y71" s="59">
        <f>IF(P71=" ",'Feb15'!Y51,P71+'Feb15'!Y51)</f>
        <v>0</v>
      </c>
      <c r="Z71" s="59">
        <f>IF(Q71=" ",'Feb15'!Z51,Q71+'Feb15'!Z51)</f>
        <v>0</v>
      </c>
      <c r="AA71" s="59">
        <f>IF(R71=" ",'Feb15'!AA51,R71+'Feb15'!AA51)</f>
        <v>0</v>
      </c>
      <c r="AB71" s="60"/>
      <c r="AC71" s="59">
        <f>IF(T71=" ",'Feb15'!AC51,T71+'Feb15'!AC51)</f>
        <v>0</v>
      </c>
      <c r="AD71" s="90">
        <f>IF(G71="SSP",H71,0)</f>
        <v>0</v>
      </c>
      <c r="AE71" s="90">
        <f>IF(G71="SMP",H71,0)</f>
        <v>0</v>
      </c>
      <c r="AF71" s="90">
        <f>IF(G71="SPP",H71,0)</f>
        <v>0</v>
      </c>
      <c r="AG71" s="90">
        <f>IF(G71="SAP",H71,0)</f>
        <v>0</v>
      </c>
      <c r="AH71" s="61"/>
    </row>
    <row r="72" spans="1:34" ht="18" customHeight="1" x14ac:dyDescent="0.25">
      <c r="A72" s="43"/>
      <c r="B72" s="130" t="str">
        <f>IF(E72=" "," ",IF(Employee!F$50&gt;E$69," ",IF(Employee!F$52&lt;E$69," ",Employee!D$56)))</f>
        <v xml:space="preserve"> </v>
      </c>
      <c r="C72" s="328"/>
      <c r="D72" s="328" t="s">
        <v>107</v>
      </c>
      <c r="E72" s="127" t="str">
        <f>IF(Employee!D$54="w"," ",IF(Employee!F$50&gt;E$69," ",IF(Employee!F$52&lt;E$69," ",Employee!D$55)))</f>
        <v xml:space="preserve"> </v>
      </c>
      <c r="F72" s="133" t="str">
        <f>IF(E72=" "," ",IF(Employee!F$50&gt;E$69," ",IF(Employee!F$52&lt;E$69," ",Employee!D$41)))</f>
        <v xml:space="preserve"> </v>
      </c>
      <c r="G72" s="147"/>
      <c r="H72" s="111">
        <f>IF(T$69="Y",'Feb15'!H52,0)</f>
        <v>0</v>
      </c>
      <c r="I72" s="107">
        <f>IF(T$69="Y",'Feb15'!I52,0)</f>
        <v>0</v>
      </c>
      <c r="J72" s="107">
        <f>IF(T$69="Y",'Feb15'!J52,0)</f>
        <v>0</v>
      </c>
      <c r="K72" s="107">
        <f>IF(T$69="Y",'Feb15'!K52,I72*J72)</f>
        <v>0</v>
      </c>
      <c r="L72" s="140">
        <f>IF(T$69="Y",'Feb15'!L52,0)</f>
        <v>0</v>
      </c>
      <c r="M72" s="115" t="str">
        <f>IF(E72=" "," ",IF(T$69="Y",'Feb15'!M52,IF((H72+K72+L72)&gt;0,H72+K72+L72," ")))</f>
        <v xml:space="preserve"> </v>
      </c>
      <c r="N72" s="111">
        <v>0</v>
      </c>
      <c r="O72" s="107">
        <v>0</v>
      </c>
      <c r="P72" s="107">
        <v>0</v>
      </c>
      <c r="Q72" s="140">
        <v>0</v>
      </c>
      <c r="R72" s="197" t="str">
        <f>IF(M72=" "," ",IF(M72=0," ",M72-SUM(N72:Q72)))</f>
        <v xml:space="preserve"> </v>
      </c>
      <c r="S72" s="109"/>
      <c r="T72" s="275">
        <v>0</v>
      </c>
      <c r="U72" s="48"/>
      <c r="V72" s="59">
        <f>IF(Employee!H$61=E$69,Employee!D$60+SUM(M72)+'Feb15'!V52,SUM(M72)+'Feb15'!V52)</f>
        <v>0</v>
      </c>
      <c r="W72" s="59">
        <f>IF(Employee!H$61=E$69,Employee!D$61+SUM(N72)+'Feb15'!W52,SUM(N72)+'Feb15'!W52)</f>
        <v>0</v>
      </c>
      <c r="X72" s="59">
        <f>IF(O72=" ",'Feb15'!X52,O72+'Feb15'!X52)</f>
        <v>0</v>
      </c>
      <c r="Y72" s="59">
        <f>IF(P72=" ",'Feb15'!Y52,P72+'Feb15'!Y52)</f>
        <v>0</v>
      </c>
      <c r="Z72" s="59">
        <f>IF(Q72=" ",'Feb15'!Z52,Q72+'Feb15'!Z52)</f>
        <v>0</v>
      </c>
      <c r="AA72" s="59">
        <f>IF(R72=" ",'Feb15'!AA52,R72+'Feb15'!AA52)</f>
        <v>0</v>
      </c>
      <c r="AB72" s="60"/>
      <c r="AC72" s="59">
        <f>IF(T72=" ",'Feb15'!AC52,T72+'Feb15'!AC52)</f>
        <v>0</v>
      </c>
      <c r="AD72" s="90">
        <f>IF(G72="SSP",H72,0)</f>
        <v>0</v>
      </c>
      <c r="AE72" s="90">
        <f>IF(G72="SMP",H72,0)</f>
        <v>0</v>
      </c>
      <c r="AF72" s="90">
        <f>IF(G72="SPP",H72,0)</f>
        <v>0</v>
      </c>
      <c r="AG72" s="90">
        <f>IF(G72="SAP",H72,0)</f>
        <v>0</v>
      </c>
      <c r="AH72" s="61"/>
    </row>
    <row r="73" spans="1:34" ht="18" customHeight="1" x14ac:dyDescent="0.25">
      <c r="A73" s="43"/>
      <c r="B73" s="130" t="str">
        <f>IF(E73=" "," ",IF(Employee!F$76&gt;E$69," ",IF(Employee!F$78&lt;E$69," ",Employee!D$82)))</f>
        <v xml:space="preserve"> </v>
      </c>
      <c r="C73" s="328"/>
      <c r="D73" s="328" t="s">
        <v>107</v>
      </c>
      <c r="E73" s="127" t="str">
        <f>IF(Employee!D$80="w"," ",IF(Employee!F$76&gt;E$69," ",IF(Employee!F$78&lt;E$69," ",Employee!D$81)))</f>
        <v xml:space="preserve"> </v>
      </c>
      <c r="F73" s="133" t="str">
        <f>IF(E73=" "," ",IF(Employee!F$76&gt;E$69," ",IF(Employee!F$78&lt;E$69," ",Employee!D$67)))</f>
        <v xml:space="preserve"> </v>
      </c>
      <c r="G73" s="147"/>
      <c r="H73" s="111">
        <f>IF(T$69="Y",'Feb15'!H53,0)</f>
        <v>0</v>
      </c>
      <c r="I73" s="107">
        <f>IF(T$69="Y",'Feb15'!I53,0)</f>
        <v>0</v>
      </c>
      <c r="J73" s="107">
        <f>IF(T$69="Y",'Feb15'!J53,0)</f>
        <v>0</v>
      </c>
      <c r="K73" s="107">
        <f>IF(T$69="Y",'Feb15'!K53,I73*J73)</f>
        <v>0</v>
      </c>
      <c r="L73" s="140">
        <f>IF(T$69="Y",'Feb15'!L53,0)</f>
        <v>0</v>
      </c>
      <c r="M73" s="115" t="str">
        <f>IF(E73=" "," ",IF(T$69="Y",'Feb15'!M53,IF((H73+K73+L73)&gt;0,H73+K73+L73," ")))</f>
        <v xml:space="preserve"> </v>
      </c>
      <c r="N73" s="111">
        <v>0</v>
      </c>
      <c r="O73" s="107">
        <v>0</v>
      </c>
      <c r="P73" s="107">
        <v>0</v>
      </c>
      <c r="Q73" s="140">
        <v>0</v>
      </c>
      <c r="R73" s="197" t="str">
        <f>IF(M73=" "," ",IF(M73=0," ",M73-SUM(N73:Q73)))</f>
        <v xml:space="preserve"> </v>
      </c>
      <c r="S73" s="109"/>
      <c r="T73" s="275">
        <v>0</v>
      </c>
      <c r="U73" s="48"/>
      <c r="V73" s="59">
        <f>IF(Employee!H$87=E$69,Employee!D$86+SUM(M73)+'Feb15'!V53,SUM(M73)+'Feb15'!V53)</f>
        <v>0</v>
      </c>
      <c r="W73" s="59">
        <f>IF(Employee!H$87=E$69,Employee!D$87+SUM(N73)+'Feb15'!W53,SUM(N73)+'Feb15'!W53)</f>
        <v>0</v>
      </c>
      <c r="X73" s="59">
        <f>IF(O73=" ",'Feb15'!X53,O73+'Feb15'!X53)</f>
        <v>0</v>
      </c>
      <c r="Y73" s="59">
        <f>IF(P73=" ",'Feb15'!Y53,P73+'Feb15'!Y53)</f>
        <v>0</v>
      </c>
      <c r="Z73" s="59">
        <f>IF(Q73=" ",'Feb15'!Z53,Q73+'Feb15'!Z53)</f>
        <v>0</v>
      </c>
      <c r="AA73" s="59">
        <f>IF(R73=" ",'Feb15'!AA53,R73+'Feb15'!AA53)</f>
        <v>0</v>
      </c>
      <c r="AB73" s="60"/>
      <c r="AC73" s="59">
        <f>IF(T73=" ",'Feb15'!AC53,T73+'Feb15'!AC53)</f>
        <v>0</v>
      </c>
      <c r="AD73" s="90">
        <f>IF(G73="SSP",H73,0)</f>
        <v>0</v>
      </c>
      <c r="AE73" s="90">
        <f>IF(G73="SMP",H73,0)</f>
        <v>0</v>
      </c>
      <c r="AF73" s="90">
        <f>IF(G73="SPP",H73,0)</f>
        <v>0</v>
      </c>
      <c r="AG73" s="90">
        <f>IF(G73="SAP",H73,0)</f>
        <v>0</v>
      </c>
      <c r="AH73" s="61"/>
    </row>
    <row r="74" spans="1:34" ht="18" customHeight="1" x14ac:dyDescent="0.25">
      <c r="A74" s="43"/>
      <c r="B74" s="130" t="str">
        <f>IF(E74=" "," ",IF(Employee!F$102&gt;E$69," ",IF(Employee!F$104&lt;E$69," ",Employee!D$108)))</f>
        <v xml:space="preserve"> </v>
      </c>
      <c r="C74" s="328"/>
      <c r="D74" s="328" t="s">
        <v>107</v>
      </c>
      <c r="E74" s="127" t="str">
        <f>IF(Employee!D$106="w"," ",IF(Employee!F$102&gt;E$69," ",IF(Employee!F$104&lt;E$69," ",Employee!D$107)))</f>
        <v xml:space="preserve"> </v>
      </c>
      <c r="F74" s="133" t="str">
        <f>IF(E74=" "," ",IF(Employee!F$102&gt;E$69," ",IF(Employee!F$104&lt;E$69," ",Employee!D$93)))</f>
        <v xml:space="preserve"> </v>
      </c>
      <c r="G74" s="147"/>
      <c r="H74" s="111">
        <f>IF(T$69="Y",'Feb15'!H54,0)</f>
        <v>0</v>
      </c>
      <c r="I74" s="107">
        <f>IF(T$69="Y",'Feb15'!I54,0)</f>
        <v>0</v>
      </c>
      <c r="J74" s="107">
        <f>IF(T$69="Y",'Feb15'!J54,0)</f>
        <v>0</v>
      </c>
      <c r="K74" s="107">
        <f>IF(T$69="Y",'Feb15'!K54,I74*J74)</f>
        <v>0</v>
      </c>
      <c r="L74" s="140">
        <f>IF(T$69="Y",'Feb15'!L54,0)</f>
        <v>0</v>
      </c>
      <c r="M74" s="115" t="str">
        <f>IF(E74=" "," ",IF(T$69="Y",'Feb15'!M54,IF((H74+K74+L74)&gt;0,H74+K74+L74," ")))</f>
        <v xml:space="preserve"> </v>
      </c>
      <c r="N74" s="111">
        <v>0</v>
      </c>
      <c r="O74" s="107">
        <v>0</v>
      </c>
      <c r="P74" s="107">
        <v>0</v>
      </c>
      <c r="Q74" s="140">
        <v>0</v>
      </c>
      <c r="R74" s="197" t="str">
        <f>IF(M74=" "," ",IF(M74=0," ",M74-SUM(N74:Q74)))</f>
        <v xml:space="preserve"> </v>
      </c>
      <c r="S74" s="109"/>
      <c r="T74" s="275">
        <v>0</v>
      </c>
      <c r="U74" s="48"/>
      <c r="V74" s="59">
        <f>IF(Employee!H$113=E$69,Employee!D$112+SUM(M74)+'Feb15'!V54,SUM(M74)+'Feb15'!V54)</f>
        <v>0</v>
      </c>
      <c r="W74" s="59">
        <f>IF(Employee!H$113=E$69,Employee!D$113+SUM(N74)+'Feb15'!W54,SUM(N74)+'Feb15'!W54)</f>
        <v>0</v>
      </c>
      <c r="X74" s="59">
        <f>IF(O74=" ",'Feb15'!X54,O74+'Feb15'!X54)</f>
        <v>0</v>
      </c>
      <c r="Y74" s="59">
        <f>IF(P74=" ",'Feb15'!Y54,P74+'Feb15'!Y54)</f>
        <v>0</v>
      </c>
      <c r="Z74" s="59">
        <f>IF(Q74=" ",'Feb15'!Z54,Q74+'Feb15'!Z54)</f>
        <v>0</v>
      </c>
      <c r="AA74" s="59">
        <f>IF(R74=" ",'Feb15'!AA54,R74+'Feb15'!AA54)</f>
        <v>0</v>
      </c>
      <c r="AB74" s="60"/>
      <c r="AC74" s="59">
        <f>IF(T74=" ",'Feb15'!AC54,T74+'Feb15'!AC54)</f>
        <v>0</v>
      </c>
      <c r="AD74" s="90">
        <f>IF(G74="SSP",H74,0)</f>
        <v>0</v>
      </c>
      <c r="AE74" s="90">
        <f>IF(G74="SMP",H74,0)</f>
        <v>0</v>
      </c>
      <c r="AF74" s="90">
        <f>IF(G74="SPP",H74,0)</f>
        <v>0</v>
      </c>
      <c r="AG74" s="90">
        <f>IF(G74="SAP",H74,0)</f>
        <v>0</v>
      </c>
      <c r="AH74" s="61"/>
    </row>
    <row r="75" spans="1:34" ht="18" customHeight="1" thickBot="1" x14ac:dyDescent="0.3">
      <c r="A75" s="43"/>
      <c r="B75" s="130" t="str">
        <f>IF(E75=" "," ",IF(Employee!F$128&gt;E$69," ",IF(Employee!F$130&lt;E$69," ",Employee!D$134)))</f>
        <v xml:space="preserve"> </v>
      </c>
      <c r="C75" s="328"/>
      <c r="D75" s="328" t="s">
        <v>107</v>
      </c>
      <c r="E75" s="127" t="str">
        <f>IF(Employee!D$132="w"," ",IF(Employee!F$128&gt;E$69," ",IF(Employee!F$130&lt;E$69," ",Employee!D$133)))</f>
        <v xml:space="preserve"> </v>
      </c>
      <c r="F75" s="133" t="str">
        <f>IF(E75=" "," ",IF(Employee!F$128&gt;E$69," ",IF(Employee!F$130&lt;E$69," ",Employee!D$119)))</f>
        <v xml:space="preserve"> </v>
      </c>
      <c r="G75" s="147"/>
      <c r="H75" s="271">
        <f>IF(T$69="Y",'Feb15'!H55,0)</f>
        <v>0</v>
      </c>
      <c r="I75" s="272">
        <f>IF(T$69="Y",'Feb15'!I55,0)</f>
        <v>0</v>
      </c>
      <c r="J75" s="272">
        <f>IF(T$69="Y",'Feb15'!J55,0)</f>
        <v>0</v>
      </c>
      <c r="K75" s="272">
        <f>IF(T$69="Y",'Feb15'!K55,I75*J75)</f>
        <v>0</v>
      </c>
      <c r="L75" s="273">
        <f>IF(T$69="Y",'Feb15'!L55,0)</f>
        <v>0</v>
      </c>
      <c r="M75" s="115" t="str">
        <f>IF(E75=" "," ",IF(T$69="Y",'Feb15'!M55,IF((H75+K75+L75)&gt;0,H75+K75+L75," ")))</f>
        <v xml:space="preserve"> </v>
      </c>
      <c r="N75" s="271">
        <v>0</v>
      </c>
      <c r="O75" s="272">
        <v>0</v>
      </c>
      <c r="P75" s="272">
        <v>0</v>
      </c>
      <c r="Q75" s="273">
        <v>0</v>
      </c>
      <c r="R75" s="197" t="str">
        <f>IF(M75=" "," ",IF(M75=0," ",M75-SUM(N75:Q75)))</f>
        <v xml:space="preserve"> </v>
      </c>
      <c r="S75" s="109"/>
      <c r="T75" s="276">
        <v>0</v>
      </c>
      <c r="U75" s="48"/>
      <c r="V75" s="59">
        <f>IF(Employee!H$139=E$69,Employee!D$138+SUM(M75)+'Feb15'!V55,SUM(M75)+'Feb15'!V55)</f>
        <v>0</v>
      </c>
      <c r="W75" s="59">
        <f>IF(Employee!H$139=E$69,Employee!D$139+SUM(N75)+'Feb15'!W55,SUM(N75)+'Feb15'!W55)</f>
        <v>0</v>
      </c>
      <c r="X75" s="59">
        <f>IF(O75=" ",'Feb15'!X55,O75+'Feb15'!X55)</f>
        <v>0</v>
      </c>
      <c r="Y75" s="59">
        <f>IF(P75=" ",'Feb15'!Y55,P75+'Feb15'!Y55)</f>
        <v>0</v>
      </c>
      <c r="Z75" s="59">
        <f>IF(Q75=" ",'Feb15'!Z55,Q75+'Feb15'!Z55)</f>
        <v>0</v>
      </c>
      <c r="AA75" s="59">
        <f>IF(R75=" ",'Feb15'!AA55,R75+'Feb15'!AA55)</f>
        <v>0</v>
      </c>
      <c r="AB75" s="60"/>
      <c r="AC75" s="59">
        <f>IF(T75=" ",'Feb15'!AC55,T75+'Feb15'!AC55)</f>
        <v>0</v>
      </c>
      <c r="AD75" s="90">
        <f>IF(G75="SSP",H75,0)</f>
        <v>0</v>
      </c>
      <c r="AE75" s="90">
        <f>IF(G75="SMP",H75,0)</f>
        <v>0</v>
      </c>
      <c r="AF75" s="90">
        <f>IF(G75="SPP",H75,0)</f>
        <v>0</v>
      </c>
      <c r="AG75" s="90">
        <f>IF(G75="SAP",H75,0)</f>
        <v>0</v>
      </c>
      <c r="AH75" s="61"/>
    </row>
    <row r="76" spans="1:34" ht="18" customHeight="1" thickTop="1" thickBot="1" x14ac:dyDescent="0.3">
      <c r="A76" s="47"/>
      <c r="B76" s="138"/>
      <c r="C76" s="136"/>
      <c r="D76" s="136"/>
      <c r="E76" s="137"/>
      <c r="F76" s="383" t="s">
        <v>7</v>
      </c>
      <c r="G76" s="384"/>
      <c r="H76" s="116"/>
      <c r="I76" s="117"/>
      <c r="J76" s="117"/>
      <c r="K76" s="151"/>
      <c r="L76" s="151"/>
      <c r="M76" s="144">
        <f t="shared" ref="M76:R76" si="13">SUM(M71:M75)</f>
        <v>0</v>
      </c>
      <c r="N76" s="144">
        <f t="shared" si="13"/>
        <v>0</v>
      </c>
      <c r="O76" s="144">
        <f t="shared" si="13"/>
        <v>0</v>
      </c>
      <c r="P76" s="144">
        <f t="shared" si="13"/>
        <v>0</v>
      </c>
      <c r="Q76" s="144">
        <f t="shared" si="13"/>
        <v>0</v>
      </c>
      <c r="R76" s="144">
        <f t="shared" si="13"/>
        <v>0</v>
      </c>
      <c r="S76" s="109"/>
      <c r="T76" s="144">
        <f>SUM(T71:T75)</f>
        <v>0</v>
      </c>
      <c r="U76" s="49"/>
      <c r="V76" s="59"/>
      <c r="AH76" s="61"/>
    </row>
    <row r="77" spans="1:34" ht="24" customHeight="1" x14ac:dyDescent="0.25">
      <c r="A77" s="207"/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44"/>
    </row>
    <row r="78" spans="1:34" ht="12.75" customHeight="1" x14ac:dyDescent="0.25">
      <c r="AD78" s="176">
        <f>SUM(AD11:AD76)</f>
        <v>0</v>
      </c>
      <c r="AE78" s="176">
        <f>SUM(AE11:AE76)</f>
        <v>0</v>
      </c>
      <c r="AF78" s="176">
        <f>SUM(AF11:AF76)</f>
        <v>0</v>
      </c>
      <c r="AG78" s="176">
        <f>SUM(AG11:AG76)</f>
        <v>0</v>
      </c>
    </row>
    <row r="79" spans="1:34" ht="13.5" customHeight="1" thickBot="1" x14ac:dyDescent="0.3">
      <c r="F79" s="208" t="s">
        <v>71</v>
      </c>
      <c r="G79" s="206"/>
      <c r="H79" s="206"/>
      <c r="M79" s="440" t="s">
        <v>74</v>
      </c>
      <c r="N79" s="441"/>
      <c r="O79" s="441"/>
      <c r="P79" s="441"/>
      <c r="Q79" s="441"/>
      <c r="R79" s="441"/>
      <c r="T79" s="210"/>
    </row>
    <row r="80" spans="1:34" ht="12.75" customHeight="1" x14ac:dyDescent="0.25">
      <c r="F80" s="225" t="str">
        <f>IF(B71="D",Employee!D15," ")</f>
        <v xml:space="preserve"> </v>
      </c>
      <c r="M80" s="212" t="str">
        <f>IF(B71="D",M71," ")</f>
        <v xml:space="preserve"> </v>
      </c>
      <c r="N80" s="213" t="str">
        <f>IF(B71="D",N71," ")</f>
        <v xml:space="preserve"> </v>
      </c>
      <c r="O80" s="213" t="str">
        <f>IF(B71="D",O71," ")</f>
        <v xml:space="preserve"> </v>
      </c>
      <c r="P80" s="213" t="str">
        <f>IF(B71="D",P71," ")</f>
        <v xml:space="preserve"> </v>
      </c>
      <c r="Q80" s="213" t="str">
        <f>IF(B71="D",Q71," ")</f>
        <v xml:space="preserve"> </v>
      </c>
      <c r="R80" s="214" t="str">
        <f>IF(B71="D",R71," ")</f>
        <v xml:space="preserve"> </v>
      </c>
      <c r="S80" s="215"/>
      <c r="T80" s="216" t="str">
        <f>IF(B71="D",T71," ")</f>
        <v xml:space="preserve"> </v>
      </c>
      <c r="AD80" s="178">
        <f>IF((AD78-(O1+T1)*0.13)&gt;0,AD78-(Q1+T1)*0.13,0)</f>
        <v>0</v>
      </c>
      <c r="AE80" s="178">
        <f>AE78</f>
        <v>0</v>
      </c>
      <c r="AF80" s="178">
        <f>AF78</f>
        <v>0</v>
      </c>
      <c r="AG80" s="178">
        <f>AG78</f>
        <v>0</v>
      </c>
    </row>
    <row r="81" spans="6:33" x14ac:dyDescent="0.25">
      <c r="F81" s="225" t="str">
        <f>IF(B72="D",Employee!D41," ")</f>
        <v xml:space="preserve"> </v>
      </c>
      <c r="M81" s="217" t="str">
        <f>IF(B72="D",M72," ")</f>
        <v xml:space="preserve"> </v>
      </c>
      <c r="N81" s="218" t="str">
        <f>IF(B72="D",N72," ")</f>
        <v xml:space="preserve"> </v>
      </c>
      <c r="O81" s="218" t="str">
        <f>IF(B72="D",O72," ")</f>
        <v xml:space="preserve"> </v>
      </c>
      <c r="P81" s="218" t="str">
        <f>IF(B72="D",P72," ")</f>
        <v xml:space="preserve"> </v>
      </c>
      <c r="Q81" s="218" t="str">
        <f>IF(B72="D",Q72," ")</f>
        <v xml:space="preserve"> </v>
      </c>
      <c r="R81" s="219" t="str">
        <f>IF(B72="D",R72," ")</f>
        <v xml:space="preserve"> </v>
      </c>
      <c r="S81" s="215"/>
      <c r="T81" s="220" t="str">
        <f>IF(B72="D",T72," ")</f>
        <v xml:space="preserve"> </v>
      </c>
    </row>
    <row r="82" spans="6:33" ht="12.75" customHeight="1" x14ac:dyDescent="0.25">
      <c r="F82" s="225" t="str">
        <f>IF(B73="D",Employee!D67," ")</f>
        <v xml:space="preserve"> </v>
      </c>
      <c r="M82" s="217" t="str">
        <f>IF(B73="D",M73," ")</f>
        <v xml:space="preserve"> </v>
      </c>
      <c r="N82" s="218" t="str">
        <f>IF(B73="D",N73," ")</f>
        <v xml:space="preserve"> </v>
      </c>
      <c r="O82" s="218" t="str">
        <f>IF(B73="D",O73," ")</f>
        <v xml:space="preserve"> </v>
      </c>
      <c r="P82" s="218" t="str">
        <f>IF(B73="D",P73," ")</f>
        <v xml:space="preserve"> </v>
      </c>
      <c r="Q82" s="218" t="str">
        <f>IF(B73="D",Q73," ")</f>
        <v xml:space="preserve"> </v>
      </c>
      <c r="R82" s="219" t="str">
        <f>IF(B73="D",R73," ")</f>
        <v xml:space="preserve"> </v>
      </c>
      <c r="S82" s="215"/>
      <c r="T82" s="220" t="str">
        <f>IF(B73="D",T73," ")</f>
        <v xml:space="preserve"> </v>
      </c>
      <c r="AD82" s="184"/>
      <c r="AE82" s="178">
        <f>AE80*0.045</f>
        <v>0</v>
      </c>
      <c r="AF82" s="178">
        <f>AF80*0.045</f>
        <v>0</v>
      </c>
      <c r="AG82" s="178">
        <f>AG80*0.045</f>
        <v>0</v>
      </c>
    </row>
    <row r="83" spans="6:33" x14ac:dyDescent="0.25">
      <c r="F83" s="225" t="str">
        <f>IF(B74="D",Employee!D93," ")</f>
        <v xml:space="preserve"> </v>
      </c>
      <c r="M83" s="217" t="str">
        <f>IF(B74="D",M74," ")</f>
        <v xml:space="preserve"> </v>
      </c>
      <c r="N83" s="218" t="str">
        <f>IF(B74="D",N74," ")</f>
        <v xml:space="preserve"> </v>
      </c>
      <c r="O83" s="218" t="str">
        <f>IF(B74="D",O74," ")</f>
        <v xml:space="preserve"> </v>
      </c>
      <c r="P83" s="218" t="str">
        <f>IF(B74="D",P74," ")</f>
        <v xml:space="preserve"> </v>
      </c>
      <c r="Q83" s="218" t="str">
        <f>IF(B74="D",Q74," ")</f>
        <v xml:space="preserve"> </v>
      </c>
      <c r="R83" s="219" t="str">
        <f>IF(B74="D",R74," ")</f>
        <v xml:space="preserve"> </v>
      </c>
      <c r="S83" s="215"/>
      <c r="T83" s="220" t="str">
        <f>IF(B74="D",T74," ")</f>
        <v xml:space="preserve"> </v>
      </c>
    </row>
    <row r="84" spans="6:33" ht="13.8" thickBot="1" x14ac:dyDescent="0.3">
      <c r="F84" s="225" t="str">
        <f>IF(B75="D",Employee!D119," ")</f>
        <v xml:space="preserve"> </v>
      </c>
      <c r="M84" s="221" t="str">
        <f>IF(B75="D",M75," ")</f>
        <v xml:space="preserve"> </v>
      </c>
      <c r="N84" s="222" t="str">
        <f>IF(B75="D",N75," ")</f>
        <v xml:space="preserve"> </v>
      </c>
      <c r="O84" s="222" t="str">
        <f>IF(B75="D",O75," ")</f>
        <v xml:space="preserve"> </v>
      </c>
      <c r="P84" s="222" t="str">
        <f>IF(B75="D",P75," ")</f>
        <v xml:space="preserve"> </v>
      </c>
      <c r="Q84" s="222" t="str">
        <f>IF(B75="D",Q75," ")</f>
        <v xml:space="preserve"> </v>
      </c>
      <c r="R84" s="223" t="str">
        <f>IF(B75="D",R75," ")</f>
        <v xml:space="preserve"> </v>
      </c>
      <c r="S84" s="215"/>
      <c r="T84" s="224" t="str">
        <f>IF(B75="D",T75," ")</f>
        <v xml:space="preserve"> </v>
      </c>
    </row>
    <row r="85" spans="6:33" ht="13.8" thickBot="1" x14ac:dyDescent="0.3">
      <c r="F85" s="209" t="s">
        <v>73</v>
      </c>
      <c r="M85" s="211">
        <f t="shared" ref="M85:R85" si="14">SUM(M80:M84)</f>
        <v>0</v>
      </c>
      <c r="N85" s="211">
        <f t="shared" si="14"/>
        <v>0</v>
      </c>
      <c r="O85" s="211">
        <f t="shared" si="14"/>
        <v>0</v>
      </c>
      <c r="P85" s="211">
        <f t="shared" si="14"/>
        <v>0</v>
      </c>
      <c r="Q85" s="211">
        <f t="shared" si="14"/>
        <v>0</v>
      </c>
      <c r="R85" s="211">
        <f t="shared" si="14"/>
        <v>0</v>
      </c>
      <c r="S85" s="215"/>
      <c r="T85" s="211">
        <f>SUM(T80:T84)</f>
        <v>0</v>
      </c>
      <c r="AD85" s="177">
        <f>AD80+'Feb15'!AD65</f>
        <v>0</v>
      </c>
      <c r="AE85" s="177">
        <f>AE80+'Feb15'!AE65</f>
        <v>0</v>
      </c>
      <c r="AF85" s="177">
        <f>AF80+'Feb15'!AF65</f>
        <v>0</v>
      </c>
      <c r="AG85" s="177">
        <f>AG80+'Feb15'!AG65</f>
        <v>0</v>
      </c>
    </row>
    <row r="86" spans="6:33" ht="13.8" thickTop="1" x14ac:dyDescent="0.25"/>
    <row r="87" spans="6:33" x14ac:dyDescent="0.25">
      <c r="AD87" s="184"/>
      <c r="AE87" s="177">
        <f>AE82+'Feb15'!AE67</f>
        <v>0</v>
      </c>
      <c r="AF87" s="177">
        <f>AF82+'Feb15'!AF67</f>
        <v>0</v>
      </c>
      <c r="AG87" s="177">
        <f>AG82+'Feb15'!AG67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8"/>
  <sheetViews>
    <sheetView workbookViewId="0">
      <selection activeCell="F3" sqref="F3"/>
    </sheetView>
  </sheetViews>
  <sheetFormatPr defaultColWidth="9.109375" defaultRowHeight="10.199999999999999" x14ac:dyDescent="0.2"/>
  <cols>
    <col min="1" max="1" width="2.6640625" style="283" customWidth="1"/>
    <col min="2" max="2" width="12.6640625" style="283" customWidth="1"/>
    <col min="3" max="4" width="10.6640625" style="283" customWidth="1"/>
    <col min="5" max="7" width="12.6640625" style="283" customWidth="1"/>
    <col min="8" max="9" width="10.6640625" style="283" customWidth="1"/>
    <col min="10" max="11" width="5.6640625" style="283" customWidth="1"/>
    <col min="12" max="12" width="10.6640625" style="283" customWidth="1"/>
    <col min="13" max="13" width="12.6640625" style="283" customWidth="1"/>
    <col min="14" max="14" width="2.6640625" style="283" customWidth="1"/>
    <col min="15" max="16384" width="9.109375" style="283"/>
  </cols>
  <sheetData>
    <row r="2" spans="1:14" ht="11.4" x14ac:dyDescent="0.2">
      <c r="B2" s="322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8"/>
    </row>
    <row r="3" spans="1:14" s="284" customFormat="1" ht="12.6" x14ac:dyDescent="0.2">
      <c r="B3" s="323" t="s">
        <v>129</v>
      </c>
      <c r="C3" s="293"/>
      <c r="D3" s="293"/>
      <c r="E3" s="293"/>
      <c r="F3" s="238" t="s">
        <v>80</v>
      </c>
      <c r="G3" s="326" t="s">
        <v>131</v>
      </c>
      <c r="H3" s="326" t="str">
        <f>LOOKUP(F4,IF(F3="W",Admin!C2:C381,IF(F3="M",Admin!D2:D381," ")),Admin!A2:A381)</f>
        <v>Apr14</v>
      </c>
      <c r="I3" s="498" t="str">
        <f>IF(M3="ERROR","Enter W or M in cell F3"," ")</f>
        <v xml:space="preserve"> </v>
      </c>
      <c r="J3" s="498"/>
      <c r="K3" s="498"/>
      <c r="L3" s="498"/>
      <c r="M3" s="325" t="b">
        <f>IF(ISERROR(H3),"ERROR")</f>
        <v>0</v>
      </c>
    </row>
    <row r="4" spans="1:14" s="284" customFormat="1" ht="12.6" x14ac:dyDescent="0.2">
      <c r="B4" s="323" t="s">
        <v>130</v>
      </c>
      <c r="C4" s="293"/>
      <c r="D4" s="293"/>
      <c r="E4" s="293"/>
      <c r="F4" s="237">
        <v>1</v>
      </c>
      <c r="G4" s="326" t="s">
        <v>132</v>
      </c>
      <c r="H4" s="326">
        <f>IF(F$3="W",8+10*(LOOKUP(F4,Admin!C2:C381,Admin!F2:F381)-1),8+10*LOOKUP(F4,Admin!H8:H19,Admin!I8:I19))</f>
        <v>8</v>
      </c>
      <c r="I4" s="498" t="str">
        <f>IF(M3="ERROR","Enter 1 to 53 in cell F4"," ")</f>
        <v xml:space="preserve"> </v>
      </c>
      <c r="J4" s="498"/>
      <c r="K4" s="498"/>
      <c r="L4" s="498"/>
      <c r="M4" s="324"/>
    </row>
    <row r="5" spans="1:14" s="284" customFormat="1" ht="12.6" x14ac:dyDescent="0.2">
      <c r="B5" s="321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20"/>
    </row>
    <row r="6" spans="1:14" ht="21" customHeight="1" x14ac:dyDescent="0.2">
      <c r="A6" s="474"/>
      <c r="B6" s="474"/>
      <c r="C6" s="474"/>
      <c r="D6" s="474"/>
      <c r="E6" s="474"/>
      <c r="F6" s="474"/>
      <c r="G6" s="474"/>
      <c r="H6" s="474"/>
      <c r="I6" s="474"/>
      <c r="J6" s="474"/>
      <c r="K6" s="474"/>
      <c r="L6" s="474"/>
      <c r="M6" s="474"/>
      <c r="N6" s="474"/>
    </row>
    <row r="7" spans="1:14" ht="24.9" customHeight="1" x14ac:dyDescent="0.3">
      <c r="A7" s="285"/>
      <c r="B7" s="492" t="str">
        <f ca="1">IF(M14=" "," ",Employee!$D$5)</f>
        <v xml:space="preserve"> </v>
      </c>
      <c r="C7" s="492"/>
      <c r="D7" s="492"/>
      <c r="E7" s="492"/>
      <c r="F7" s="492"/>
      <c r="G7" s="487" t="str">
        <f ca="1">IF(G14=" "," ",Employee!$D$15)</f>
        <v xml:space="preserve"> </v>
      </c>
      <c r="H7" s="488"/>
      <c r="I7" s="499" t="str">
        <f ca="1">IF(G14=" "," ",Employee!$D$16)</f>
        <v xml:space="preserve"> </v>
      </c>
      <c r="J7" s="500"/>
      <c r="K7" s="500"/>
      <c r="L7" s="479" t="str">
        <f ca="1">INDIRECT($H$3 &amp; "!B" &amp; $H$4)</f>
        <v>WEEKLY PAYROLL</v>
      </c>
      <c r="M7" s="479"/>
      <c r="N7" s="286"/>
    </row>
    <row r="8" spans="1:14" ht="18" customHeight="1" x14ac:dyDescent="0.2">
      <c r="A8" s="287"/>
      <c r="B8" s="483" t="str">
        <f ca="1">IF(M14=" "," ",Employee!$D$6)</f>
        <v xml:space="preserve"> </v>
      </c>
      <c r="C8" s="483"/>
      <c r="D8" s="484"/>
      <c r="E8" s="485"/>
      <c r="F8" s="486"/>
      <c r="G8" s="288"/>
      <c r="H8" s="289"/>
      <c r="I8" s="290"/>
      <c r="J8" s="290"/>
      <c r="K8" s="290"/>
      <c r="L8" s="290"/>
      <c r="M8" s="290" t="str">
        <f ca="1">INDIRECT($H$3 &amp; "!E" &amp; $H$4+2+C10)</f>
        <v xml:space="preserve"> </v>
      </c>
      <c r="N8" s="291"/>
    </row>
    <row r="9" spans="1:14" ht="21" customHeight="1" x14ac:dyDescent="0.2">
      <c r="A9" s="287"/>
      <c r="B9" s="483" t="str">
        <f ca="1">IF(M14=" "," ",Employee!$D$7)</f>
        <v xml:space="preserve"> </v>
      </c>
      <c r="C9" s="483"/>
      <c r="D9" s="483"/>
      <c r="E9" s="292" t="str">
        <f ca="1">IF(M14=" "," ",Employee!$D$9)</f>
        <v xml:space="preserve"> </v>
      </c>
      <c r="F9" s="293"/>
      <c r="G9" s="294"/>
      <c r="H9" s="278" t="s">
        <v>127</v>
      </c>
      <c r="I9" s="295">
        <f ca="1">INDIRECT($H$3 &amp; "!M" &amp; $H$4+1)</f>
        <v>41741</v>
      </c>
      <c r="J9" s="501" t="s">
        <v>6</v>
      </c>
      <c r="K9" s="501"/>
      <c r="L9" s="278" t="s">
        <v>126</v>
      </c>
      <c r="M9" s="290" t="str">
        <f ca="1">IF(M8=" "," ",Employee!$M$15)</f>
        <v xml:space="preserve"> </v>
      </c>
      <c r="N9" s="291"/>
    </row>
    <row r="10" spans="1:14" ht="21" customHeight="1" x14ac:dyDescent="0.2">
      <c r="A10" s="287"/>
      <c r="B10" s="278" t="s">
        <v>125</v>
      </c>
      <c r="C10" s="296">
        <f>Employee!$D$29</f>
        <v>1</v>
      </c>
      <c r="D10" s="507"/>
      <c r="E10" s="508"/>
      <c r="F10" s="505"/>
      <c r="G10" s="505"/>
      <c r="H10" s="282" t="str">
        <f>"Tax "&amp;IF($F$3="W","Week","Month")</f>
        <v>Tax Week</v>
      </c>
      <c r="I10" s="297">
        <f ca="1">INDIRECT($H$3 &amp; "!E" &amp; $H$4+1)</f>
        <v>1</v>
      </c>
      <c r="J10" s="497" t="str">
        <f ca="1">IF(M8=" "," ",INDIRECT($H$3 &amp; "!D" &amp; $H$4+2+C10))</f>
        <v xml:space="preserve"> </v>
      </c>
      <c r="K10" s="497"/>
      <c r="L10" s="278" t="s">
        <v>123</v>
      </c>
      <c r="M10" s="290" t="str">
        <f ca="1">IF(M8=" "," ",INDIRECT($H$3 &amp; "!C" &amp; $H$4+2+C10))</f>
        <v xml:space="preserve"> </v>
      </c>
      <c r="N10" s="291"/>
    </row>
    <row r="11" spans="1:14" ht="6" customHeight="1" x14ac:dyDescent="0.2">
      <c r="A11" s="287"/>
      <c r="B11" s="478"/>
      <c r="C11" s="478"/>
      <c r="D11" s="478"/>
      <c r="E11" s="478"/>
      <c r="F11" s="478"/>
      <c r="G11" s="478"/>
      <c r="H11" s="478"/>
      <c r="I11" s="478"/>
      <c r="J11" s="478"/>
      <c r="K11" s="478"/>
      <c r="L11" s="478"/>
      <c r="M11" s="478"/>
      <c r="N11" s="291"/>
    </row>
    <row r="12" spans="1:14" ht="21" customHeight="1" x14ac:dyDescent="0.2">
      <c r="A12" s="287"/>
      <c r="B12" s="493" t="s">
        <v>122</v>
      </c>
      <c r="C12" s="494"/>
      <c r="D12" s="494"/>
      <c r="E12" s="494"/>
      <c r="F12" s="494"/>
      <c r="G12" s="495" t="s">
        <v>121</v>
      </c>
      <c r="H12" s="502" t="s">
        <v>120</v>
      </c>
      <c r="I12" s="502"/>
      <c r="J12" s="502"/>
      <c r="K12" s="502"/>
      <c r="L12" s="502"/>
      <c r="M12" s="506" t="s">
        <v>119</v>
      </c>
      <c r="N12" s="291"/>
    </row>
    <row r="13" spans="1:14" s="298" customFormat="1" ht="21" customHeight="1" x14ac:dyDescent="0.2">
      <c r="A13" s="287"/>
      <c r="B13" s="281" t="s">
        <v>118</v>
      </c>
      <c r="C13" s="281" t="s">
        <v>117</v>
      </c>
      <c r="D13" s="281" t="s">
        <v>116</v>
      </c>
      <c r="E13" s="281" t="s">
        <v>115</v>
      </c>
      <c r="F13" s="277" t="s">
        <v>114</v>
      </c>
      <c r="G13" s="496"/>
      <c r="H13" s="280" t="s">
        <v>128</v>
      </c>
      <c r="I13" s="281" t="s">
        <v>112</v>
      </c>
      <c r="J13" s="482" t="s">
        <v>111</v>
      </c>
      <c r="K13" s="482"/>
      <c r="L13" s="277" t="s">
        <v>2</v>
      </c>
      <c r="M13" s="495"/>
      <c r="N13" s="291"/>
    </row>
    <row r="14" spans="1:14" s="306" customFormat="1" ht="21" customHeight="1" x14ac:dyDescent="0.2">
      <c r="A14" s="299"/>
      <c r="B14" s="300" t="str">
        <f ca="1">IF(M8=" "," ",INDIRECT($H$3 &amp; "!H" &amp; $H$4+2+C10))</f>
        <v xml:space="preserve"> </v>
      </c>
      <c r="C14" s="300" t="str">
        <f ca="1">IF(M8=" "," ",INDIRECT($H$3 &amp; "!I" &amp; $H$4+2+C10))</f>
        <v xml:space="preserve"> </v>
      </c>
      <c r="D14" s="300" t="str">
        <f ca="1">IF(M8=" "," ",INDIRECT($H$3 &amp; "!J" &amp; $H$4+2+C10))</f>
        <v xml:space="preserve"> </v>
      </c>
      <c r="E14" s="300" t="str">
        <f ca="1">IF(M8=" "," ",INDIRECT($H$3 &amp; "!K" &amp; $H$4+2+C10))</f>
        <v xml:space="preserve"> </v>
      </c>
      <c r="F14" s="301" t="str">
        <f ca="1">IF(M8=" "," ",INDIRECT($H$3 &amp; "!L" &amp; $H$4+2+C10))</f>
        <v xml:space="preserve"> </v>
      </c>
      <c r="G14" s="302" t="str">
        <f ca="1">IF(M8=" "," ",INDIRECT($H$3 &amp; "!M" &amp; $H$4+2+C10))</f>
        <v xml:space="preserve"> </v>
      </c>
      <c r="H14" s="303" t="str">
        <f ca="1">IF(M8=" "," ",INDIRECT($H$3 &amp; "!N" &amp; $H$4+2+C10))</f>
        <v xml:space="preserve"> </v>
      </c>
      <c r="I14" s="300" t="str">
        <f ca="1">IF(M8=" "," ",INDIRECT($H$3 &amp; "!O" &amp; $H$4+2+C10))</f>
        <v xml:space="preserve"> </v>
      </c>
      <c r="J14" s="477" t="str">
        <f ca="1">IF(M8=" "," ",INDIRECT($H$3 &amp; "!P" &amp; $H$4+2+C10))</f>
        <v xml:space="preserve"> </v>
      </c>
      <c r="K14" s="477"/>
      <c r="L14" s="301" t="str">
        <f ca="1">IF(M8=" "," ",INDIRECT($H$3 &amp; "!Q" &amp; $H$4+2+C10))</f>
        <v xml:space="preserve"> </v>
      </c>
      <c r="M14" s="304" t="str">
        <f ca="1">IF(M8=" "," ",INDIRECT($H$3 &amp; "!R" &amp; $H$4+2+C10))</f>
        <v xml:space="preserve"> </v>
      </c>
      <c r="N14" s="305"/>
    </row>
    <row r="15" spans="1:14" s="308" customFormat="1" ht="21" customHeight="1" x14ac:dyDescent="0.2">
      <c r="A15" s="287"/>
      <c r="B15" s="491" t="s">
        <v>110</v>
      </c>
      <c r="C15" s="491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291"/>
    </row>
    <row r="16" spans="1:14" s="308" customFormat="1" ht="21" customHeight="1" x14ac:dyDescent="0.2">
      <c r="A16" s="287"/>
      <c r="B16" s="309"/>
      <c r="C16" s="309"/>
      <c r="D16" s="307"/>
      <c r="E16" s="475" t="s">
        <v>109</v>
      </c>
      <c r="F16" s="476"/>
      <c r="G16" s="300" t="str">
        <f ca="1">IF(M8=" "," ",INDIRECT($H$3 &amp; "!V" &amp; $H$4+2+C10))</f>
        <v xml:space="preserve"> </v>
      </c>
      <c r="H16" s="300" t="str">
        <f ca="1">IF(M8=" "," ",INDIRECT($H$3 &amp; "!W" &amp; $H$4+2+C10))</f>
        <v xml:space="preserve"> </v>
      </c>
      <c r="I16" s="300" t="str">
        <f ca="1">IF(M8=" "," ",INDIRECT($H$3 &amp; "!X" &amp; $H$4+2+C10))</f>
        <v xml:space="preserve"> </v>
      </c>
      <c r="J16" s="477" t="str">
        <f ca="1">IF(M8=" "," ",INDIRECT($H$3 &amp; "!Y" &amp; $H$4+2+C10))</f>
        <v xml:space="preserve"> </v>
      </c>
      <c r="K16" s="477"/>
      <c r="L16" s="300" t="str">
        <f ca="1">IF(M8=" "," ",INDIRECT($H$3 &amp; "!Z" &amp; $H$4+2+C10))</f>
        <v xml:space="preserve"> </v>
      </c>
      <c r="M16" s="300" t="str">
        <f ca="1">IF(M8=" "," ",INDIRECT($H$3 &amp; "!AA" &amp; $H$4+2+C10))</f>
        <v xml:space="preserve"> </v>
      </c>
      <c r="N16" s="291"/>
    </row>
    <row r="17" spans="1:14" ht="6" customHeight="1" x14ac:dyDescent="0.2">
      <c r="A17" s="287"/>
      <c r="B17" s="290"/>
      <c r="C17" s="290"/>
      <c r="D17" s="290"/>
      <c r="E17" s="290"/>
      <c r="F17" s="290"/>
      <c r="G17" s="290"/>
      <c r="H17" s="290"/>
      <c r="I17" s="290"/>
      <c r="J17" s="478"/>
      <c r="K17" s="478"/>
      <c r="L17" s="290"/>
      <c r="M17" s="290"/>
      <c r="N17" s="291"/>
    </row>
    <row r="18" spans="1:14" ht="21" customHeight="1" x14ac:dyDescent="0.2">
      <c r="A18" s="287"/>
      <c r="B18" s="290"/>
      <c r="C18" s="290"/>
      <c r="D18" s="290"/>
      <c r="E18" s="290"/>
      <c r="F18" s="290"/>
      <c r="G18" s="290"/>
      <c r="H18" s="290"/>
      <c r="I18" s="290"/>
      <c r="J18" s="489" t="s">
        <v>108</v>
      </c>
      <c r="K18" s="490"/>
      <c r="L18" s="490"/>
      <c r="M18" s="310" t="str">
        <f ca="1">IF(M8=" "," ",INDIRECT($H$3 &amp; "!R" &amp; $H$4))</f>
        <v xml:space="preserve"> </v>
      </c>
      <c r="N18" s="291"/>
    </row>
    <row r="19" spans="1:14" ht="12" customHeight="1" x14ac:dyDescent="0.2">
      <c r="A19" s="311"/>
      <c r="B19" s="316" t="s">
        <v>66</v>
      </c>
      <c r="C19" s="316"/>
      <c r="D19" s="312"/>
      <c r="E19" s="313"/>
      <c r="F19" s="313"/>
      <c r="G19" s="313"/>
      <c r="H19" s="313"/>
      <c r="I19" s="313"/>
      <c r="J19" s="313"/>
      <c r="K19" s="313"/>
      <c r="L19" s="313"/>
      <c r="M19" s="313"/>
      <c r="N19" s="314"/>
    </row>
    <row r="20" spans="1:14" ht="21" customHeight="1" x14ac:dyDescent="0.2">
      <c r="A20" s="474"/>
      <c r="B20" s="474"/>
      <c r="C20" s="474"/>
      <c r="D20" s="474"/>
      <c r="E20" s="474"/>
      <c r="F20" s="474"/>
      <c r="G20" s="474"/>
      <c r="H20" s="474"/>
      <c r="I20" s="474"/>
      <c r="J20" s="474"/>
      <c r="K20" s="474"/>
      <c r="L20" s="474"/>
      <c r="M20" s="474"/>
      <c r="N20" s="474"/>
    </row>
    <row r="21" spans="1:14" ht="24.9" customHeight="1" x14ac:dyDescent="0.3">
      <c r="A21" s="285"/>
      <c r="B21" s="492" t="str">
        <f ca="1">IF(M28=" "," ",Employee!$D$5)</f>
        <v xml:space="preserve"> </v>
      </c>
      <c r="C21" s="492"/>
      <c r="D21" s="492"/>
      <c r="E21" s="492"/>
      <c r="F21" s="492"/>
      <c r="G21" s="487" t="str">
        <f ca="1">IF(G28=" "," ",Employee!$D$41)</f>
        <v xml:space="preserve"> </v>
      </c>
      <c r="H21" s="488"/>
      <c r="I21" s="499" t="str">
        <f ca="1">IF(G28=" "," ",Employee!$D$42)</f>
        <v xml:space="preserve"> </v>
      </c>
      <c r="J21" s="500"/>
      <c r="K21" s="500"/>
      <c r="L21" s="479" t="s">
        <v>23</v>
      </c>
      <c r="M21" s="479"/>
      <c r="N21" s="286"/>
    </row>
    <row r="22" spans="1:14" ht="18" customHeight="1" x14ac:dyDescent="0.2">
      <c r="A22" s="287"/>
      <c r="B22" s="483" t="str">
        <f ca="1">IF(M28=" "," ",Employee!$D$6)</f>
        <v xml:space="preserve"> </v>
      </c>
      <c r="C22" s="483"/>
      <c r="D22" s="484"/>
      <c r="E22" s="485"/>
      <c r="F22" s="486"/>
      <c r="G22" s="288"/>
      <c r="H22" s="289"/>
      <c r="I22" s="290"/>
      <c r="J22" s="290"/>
      <c r="K22" s="290"/>
      <c r="L22" s="290"/>
      <c r="M22" s="290" t="str">
        <f ca="1">INDIRECT($H$3 &amp; "!E" &amp; $H$4+2+C24)</f>
        <v xml:space="preserve"> </v>
      </c>
      <c r="N22" s="291"/>
    </row>
    <row r="23" spans="1:14" ht="21" customHeight="1" x14ac:dyDescent="0.2">
      <c r="A23" s="287"/>
      <c r="B23" s="483" t="str">
        <f ca="1">IF(M28=" "," ",Employee!$D$7)</f>
        <v xml:space="preserve"> </v>
      </c>
      <c r="C23" s="483"/>
      <c r="D23" s="483"/>
      <c r="E23" s="292" t="str">
        <f ca="1">IF(M28=" "," ",Employee!$D$9)</f>
        <v xml:space="preserve"> </v>
      </c>
      <c r="F23" s="293"/>
      <c r="G23" s="294"/>
      <c r="H23" s="278" t="s">
        <v>127</v>
      </c>
      <c r="I23" s="295">
        <f ca="1">I9</f>
        <v>41741</v>
      </c>
      <c r="J23" s="501" t="s">
        <v>6</v>
      </c>
      <c r="K23" s="501"/>
      <c r="L23" s="278" t="s">
        <v>126</v>
      </c>
      <c r="M23" s="290" t="str">
        <f ca="1">IF(M22=" "," ",Employee!$M$41)</f>
        <v xml:space="preserve"> </v>
      </c>
      <c r="N23" s="291"/>
    </row>
    <row r="24" spans="1:14" ht="21" customHeight="1" x14ac:dyDescent="0.2">
      <c r="A24" s="287"/>
      <c r="B24" s="278" t="s">
        <v>125</v>
      </c>
      <c r="C24" s="296">
        <f>Employee!$D$55</f>
        <v>2</v>
      </c>
      <c r="D24" s="279"/>
      <c r="E24" s="315"/>
      <c r="F24" s="478"/>
      <c r="G24" s="478"/>
      <c r="H24" s="282" t="s">
        <v>124</v>
      </c>
      <c r="I24" s="297">
        <f ca="1">I10</f>
        <v>1</v>
      </c>
      <c r="J24" s="497" t="str">
        <f ca="1">IF(M22=" "," ",INDIRECT($H$3 &amp; "!D" &amp; $H$4+2+C24))</f>
        <v xml:space="preserve"> </v>
      </c>
      <c r="K24" s="497"/>
      <c r="L24" s="278" t="s">
        <v>123</v>
      </c>
      <c r="M24" s="290" t="str">
        <f ca="1">IF(M22=" "," ",INDIRECT($H$3 &amp; "!C" &amp; $H$4+2+C24))</f>
        <v xml:space="preserve"> </v>
      </c>
      <c r="N24" s="291"/>
    </row>
    <row r="25" spans="1:14" ht="6" customHeight="1" x14ac:dyDescent="0.2">
      <c r="A25" s="287"/>
      <c r="B25" s="478"/>
      <c r="C25" s="478"/>
      <c r="D25" s="478"/>
      <c r="E25" s="478"/>
      <c r="F25" s="478"/>
      <c r="G25" s="478"/>
      <c r="H25" s="478"/>
      <c r="I25" s="478"/>
      <c r="J25" s="478"/>
      <c r="K25" s="478"/>
      <c r="L25" s="478"/>
      <c r="M25" s="478"/>
      <c r="N25" s="291"/>
    </row>
    <row r="26" spans="1:14" ht="21" customHeight="1" x14ac:dyDescent="0.2">
      <c r="A26" s="287"/>
      <c r="B26" s="493" t="s">
        <v>122</v>
      </c>
      <c r="C26" s="494"/>
      <c r="D26" s="494"/>
      <c r="E26" s="494"/>
      <c r="F26" s="494"/>
      <c r="G26" s="495" t="s">
        <v>121</v>
      </c>
      <c r="H26" s="493" t="s">
        <v>120</v>
      </c>
      <c r="I26" s="502"/>
      <c r="J26" s="502"/>
      <c r="K26" s="502"/>
      <c r="L26" s="502"/>
      <c r="M26" s="480" t="s">
        <v>119</v>
      </c>
      <c r="N26" s="291"/>
    </row>
    <row r="27" spans="1:14" s="298" customFormat="1" ht="21" customHeight="1" x14ac:dyDescent="0.2">
      <c r="A27" s="287"/>
      <c r="B27" s="281" t="s">
        <v>118</v>
      </c>
      <c r="C27" s="281" t="s">
        <v>117</v>
      </c>
      <c r="D27" s="281" t="s">
        <v>116</v>
      </c>
      <c r="E27" s="281" t="s">
        <v>115</v>
      </c>
      <c r="F27" s="277" t="s">
        <v>114</v>
      </c>
      <c r="G27" s="496"/>
      <c r="H27" s="281" t="s">
        <v>128</v>
      </c>
      <c r="I27" s="281" t="s">
        <v>112</v>
      </c>
      <c r="J27" s="482" t="s">
        <v>111</v>
      </c>
      <c r="K27" s="482"/>
      <c r="L27" s="277" t="s">
        <v>2</v>
      </c>
      <c r="M27" s="481"/>
      <c r="N27" s="291"/>
    </row>
    <row r="28" spans="1:14" s="308" customFormat="1" ht="21" customHeight="1" x14ac:dyDescent="0.2">
      <c r="A28" s="287"/>
      <c r="B28" s="300" t="str">
        <f ca="1">IF(M22=" "," ",INDIRECT($H$3 &amp; "!H" &amp; $H$4+2+C24))</f>
        <v xml:space="preserve"> </v>
      </c>
      <c r="C28" s="300" t="str">
        <f ca="1">IF(M22=" "," ",INDIRECT($H$3 &amp; "!I" &amp; $H$4+2+C24))</f>
        <v xml:space="preserve"> </v>
      </c>
      <c r="D28" s="300" t="str">
        <f ca="1">IF(M22=" "," ",INDIRECT($H$3 &amp; "!J" &amp; $H$4+2+C24))</f>
        <v xml:space="preserve"> </v>
      </c>
      <c r="E28" s="300" t="str">
        <f ca="1">IF(M22=" "," ",INDIRECT($H$3 &amp; "!K" &amp; $H$4+2+C24))</f>
        <v xml:space="preserve"> </v>
      </c>
      <c r="F28" s="301" t="str">
        <f ca="1">IF(M22=" "," ",INDIRECT($H$3 &amp; "!L" &amp; $H$4+2+C24))</f>
        <v xml:space="preserve"> </v>
      </c>
      <c r="G28" s="302" t="str">
        <f ca="1">IF(M22=" "," ",INDIRECT($H$3 &amp; "!M" &amp; $H$4+2+C24))</f>
        <v xml:space="preserve"> </v>
      </c>
      <c r="H28" s="303" t="str">
        <f ca="1">IF(M22=" "," ",INDIRECT($H$3 &amp; "!N" &amp; $H$4+2+C24))</f>
        <v xml:space="preserve"> </v>
      </c>
      <c r="I28" s="300" t="str">
        <f ca="1">IF(M22=" "," ",INDIRECT($H$3 &amp; "!O" &amp; $H$4+2+C24))</f>
        <v xml:space="preserve"> </v>
      </c>
      <c r="J28" s="477" t="str">
        <f ca="1">IF(M22=" "," ",INDIRECT($H$3 &amp; "!P" &amp; $H$4+2+C24))</f>
        <v xml:space="preserve"> </v>
      </c>
      <c r="K28" s="477"/>
      <c r="L28" s="301" t="str">
        <f ca="1">IF(M22=" "," ",INDIRECT($H$3 &amp; "!Q" &amp; $H$4+2+C24))</f>
        <v xml:space="preserve"> </v>
      </c>
      <c r="M28" s="304" t="str">
        <f ca="1">IF(M22=" "," ",INDIRECT($H$3 &amp; "!R" &amp; $H$4+2+C24))</f>
        <v xml:space="preserve"> </v>
      </c>
      <c r="N28" s="291"/>
    </row>
    <row r="29" spans="1:14" s="308" customFormat="1" ht="21" customHeight="1" x14ac:dyDescent="0.2">
      <c r="A29" s="287"/>
      <c r="B29" s="491" t="s">
        <v>110</v>
      </c>
      <c r="C29" s="491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291"/>
    </row>
    <row r="30" spans="1:14" s="308" customFormat="1" ht="21" customHeight="1" x14ac:dyDescent="0.2">
      <c r="A30" s="287"/>
      <c r="B30" s="309"/>
      <c r="C30" s="309"/>
      <c r="D30" s="307"/>
      <c r="E30" s="475" t="s">
        <v>109</v>
      </c>
      <c r="F30" s="476"/>
      <c r="G30" s="300" t="str">
        <f ca="1">IF(M22=" "," ",INDIRECT($H$3 &amp; "!V" &amp; $H$4+2+C24))</f>
        <v xml:space="preserve"> </v>
      </c>
      <c r="H30" s="300" t="str">
        <f ca="1">IF(M22=" "," ",INDIRECT($H$3 &amp; "!W" &amp; $H$4+2+C24))</f>
        <v xml:space="preserve"> </v>
      </c>
      <c r="I30" s="300" t="str">
        <f ca="1">IF(M22=" "," ",INDIRECT($H$3 &amp; "!X" &amp; $H$4+2+C24))</f>
        <v xml:space="preserve"> </v>
      </c>
      <c r="J30" s="477" t="str">
        <f ca="1">IF(M22=" "," ",INDIRECT($H$3 &amp; "!Y" &amp; $H$4+2+C24))</f>
        <v xml:space="preserve"> </v>
      </c>
      <c r="K30" s="477"/>
      <c r="L30" s="300" t="str">
        <f ca="1">IF(M22=" "," ",INDIRECT($H$3 &amp; "!Z" &amp; $H$4+2+C24))</f>
        <v xml:space="preserve"> </v>
      </c>
      <c r="M30" s="300" t="str">
        <f ca="1">IF(M22=" "," ",INDIRECT($H$3 &amp; "!AA" &amp; $H$4+2+C24))</f>
        <v xml:space="preserve"> </v>
      </c>
      <c r="N30" s="291"/>
    </row>
    <row r="31" spans="1:14" ht="6" customHeight="1" x14ac:dyDescent="0.2">
      <c r="A31" s="287"/>
      <c r="B31" s="290"/>
      <c r="C31" s="290"/>
      <c r="D31" s="290"/>
      <c r="E31" s="290"/>
      <c r="F31" s="290"/>
      <c r="G31" s="290"/>
      <c r="H31" s="290"/>
      <c r="I31" s="290"/>
      <c r="J31" s="478"/>
      <c r="K31" s="478"/>
      <c r="L31" s="290"/>
      <c r="M31" s="290"/>
      <c r="N31" s="291"/>
    </row>
    <row r="32" spans="1:14" ht="21" customHeight="1" x14ac:dyDescent="0.2">
      <c r="A32" s="287"/>
      <c r="B32" s="290"/>
      <c r="C32" s="290"/>
      <c r="D32" s="290"/>
      <c r="E32" s="290"/>
      <c r="F32" s="290"/>
      <c r="G32" s="290"/>
      <c r="H32" s="290"/>
      <c r="I32" s="290"/>
      <c r="J32" s="489" t="s">
        <v>108</v>
      </c>
      <c r="K32" s="490"/>
      <c r="L32" s="490"/>
      <c r="M32" s="310" t="str">
        <f ca="1">M18</f>
        <v xml:space="preserve"> </v>
      </c>
      <c r="N32" s="291"/>
    </row>
    <row r="33" spans="1:14" ht="12" customHeight="1" x14ac:dyDescent="0.2">
      <c r="A33" s="311"/>
      <c r="B33" s="316" t="s">
        <v>66</v>
      </c>
      <c r="C33" s="316"/>
      <c r="D33" s="312"/>
      <c r="E33" s="313"/>
      <c r="F33" s="313"/>
      <c r="G33" s="313"/>
      <c r="H33" s="313"/>
      <c r="I33" s="313"/>
      <c r="J33" s="313"/>
      <c r="K33" s="313"/>
      <c r="L33" s="313"/>
      <c r="M33" s="313"/>
      <c r="N33" s="314"/>
    </row>
    <row r="34" spans="1:14" ht="21" customHeight="1" x14ac:dyDescent="0.2">
      <c r="A34" s="503"/>
      <c r="B34" s="504"/>
      <c r="C34" s="504"/>
      <c r="D34" s="504"/>
      <c r="E34" s="504"/>
      <c r="F34" s="504"/>
      <c r="G34" s="504"/>
      <c r="H34" s="504"/>
      <c r="I34" s="504"/>
      <c r="J34" s="504"/>
      <c r="K34" s="504"/>
      <c r="L34" s="504"/>
      <c r="M34" s="504"/>
      <c r="N34" s="504"/>
    </row>
    <row r="35" spans="1:14" ht="21" customHeight="1" x14ac:dyDescent="0.2">
      <c r="A35" s="474"/>
      <c r="B35" s="474"/>
      <c r="C35" s="474"/>
      <c r="D35" s="474"/>
      <c r="E35" s="474"/>
      <c r="F35" s="474"/>
      <c r="G35" s="474"/>
      <c r="H35" s="474"/>
      <c r="I35" s="474"/>
      <c r="J35" s="474"/>
      <c r="K35" s="474"/>
      <c r="L35" s="474"/>
      <c r="M35" s="474"/>
      <c r="N35" s="474"/>
    </row>
    <row r="36" spans="1:14" ht="24.9" customHeight="1" x14ac:dyDescent="0.3">
      <c r="A36" s="285"/>
      <c r="B36" s="492" t="str">
        <f ca="1">IF(M43=" "," ",Employee!$D$5)</f>
        <v xml:space="preserve"> </v>
      </c>
      <c r="C36" s="492"/>
      <c r="D36" s="492"/>
      <c r="E36" s="492"/>
      <c r="F36" s="492"/>
      <c r="G36" s="487" t="str">
        <f ca="1">IF(G43=" "," ",Employee!$D$67)</f>
        <v xml:space="preserve"> </v>
      </c>
      <c r="H36" s="488"/>
      <c r="I36" s="499" t="str">
        <f ca="1">IF(G43=" "," ",Employee!$D$68)</f>
        <v xml:space="preserve"> </v>
      </c>
      <c r="J36" s="500"/>
      <c r="K36" s="500"/>
      <c r="L36" s="479" t="s">
        <v>23</v>
      </c>
      <c r="M36" s="479"/>
      <c r="N36" s="286"/>
    </row>
    <row r="37" spans="1:14" ht="18" customHeight="1" x14ac:dyDescent="0.2">
      <c r="A37" s="287"/>
      <c r="B37" s="483" t="str">
        <f ca="1">IF(M43=" "," ",Employee!$D$6)</f>
        <v xml:space="preserve"> </v>
      </c>
      <c r="C37" s="483"/>
      <c r="D37" s="484"/>
      <c r="E37" s="485"/>
      <c r="F37" s="486"/>
      <c r="G37" s="288"/>
      <c r="H37" s="289"/>
      <c r="I37" s="290"/>
      <c r="J37" s="290"/>
      <c r="K37" s="290"/>
      <c r="L37" s="290"/>
      <c r="M37" s="290" t="str">
        <f ca="1">INDIRECT($H$3 &amp; "!E" &amp; $H$4+2+C39)</f>
        <v xml:space="preserve"> </v>
      </c>
      <c r="N37" s="291"/>
    </row>
    <row r="38" spans="1:14" ht="21" customHeight="1" x14ac:dyDescent="0.2">
      <c r="A38" s="287"/>
      <c r="B38" s="483" t="str">
        <f ca="1">IF(M43=" "," ",Employee!$D$7)</f>
        <v xml:space="preserve"> </v>
      </c>
      <c r="C38" s="483"/>
      <c r="D38" s="483"/>
      <c r="E38" s="292" t="str">
        <f ca="1">IF(M43=" "," ",Employee!$D$9)</f>
        <v xml:space="preserve"> </v>
      </c>
      <c r="F38" s="293"/>
      <c r="G38" s="294"/>
      <c r="H38" s="278" t="s">
        <v>127</v>
      </c>
      <c r="I38" s="295">
        <f ca="1">I23</f>
        <v>41741</v>
      </c>
      <c r="J38" s="501" t="s">
        <v>6</v>
      </c>
      <c r="K38" s="501"/>
      <c r="L38" s="278" t="s">
        <v>126</v>
      </c>
      <c r="M38" s="290" t="str">
        <f ca="1">IF(M37=" "," ",Employee!$M$67)</f>
        <v xml:space="preserve"> </v>
      </c>
      <c r="N38" s="291"/>
    </row>
    <row r="39" spans="1:14" ht="21" customHeight="1" x14ac:dyDescent="0.2">
      <c r="A39" s="287"/>
      <c r="B39" s="278" t="s">
        <v>125</v>
      </c>
      <c r="C39" s="296">
        <f>Employee!$D$81</f>
        <v>3</v>
      </c>
      <c r="D39" s="279"/>
      <c r="E39" s="315"/>
      <c r="F39" s="478"/>
      <c r="G39" s="478"/>
      <c r="H39" s="282" t="s">
        <v>124</v>
      </c>
      <c r="I39" s="297">
        <f ca="1">I24</f>
        <v>1</v>
      </c>
      <c r="J39" s="497" t="str">
        <f ca="1">IF(M37=" "," ",INDIRECT($H$3 &amp; "!D" &amp; $H$4+2+C39))</f>
        <v xml:space="preserve"> </v>
      </c>
      <c r="K39" s="497"/>
      <c r="L39" s="278" t="s">
        <v>123</v>
      </c>
      <c r="M39" s="290" t="str">
        <f ca="1">IF(M37=" "," ",INDIRECT($H$3 &amp; "!C" &amp; $H$4+2+C39))</f>
        <v xml:space="preserve"> </v>
      </c>
      <c r="N39" s="291"/>
    </row>
    <row r="40" spans="1:14" ht="6" customHeight="1" x14ac:dyDescent="0.2">
      <c r="A40" s="287"/>
      <c r="B40" s="478"/>
      <c r="C40" s="478"/>
      <c r="D40" s="478"/>
      <c r="E40" s="478"/>
      <c r="F40" s="478"/>
      <c r="G40" s="478"/>
      <c r="H40" s="478"/>
      <c r="I40" s="478"/>
      <c r="J40" s="478"/>
      <c r="K40" s="478"/>
      <c r="L40" s="478"/>
      <c r="M40" s="478"/>
      <c r="N40" s="291"/>
    </row>
    <row r="41" spans="1:14" ht="21" customHeight="1" x14ac:dyDescent="0.2">
      <c r="A41" s="287"/>
      <c r="B41" s="493" t="s">
        <v>122</v>
      </c>
      <c r="C41" s="494"/>
      <c r="D41" s="494"/>
      <c r="E41" s="494"/>
      <c r="F41" s="494"/>
      <c r="G41" s="495" t="s">
        <v>121</v>
      </c>
      <c r="H41" s="493" t="s">
        <v>120</v>
      </c>
      <c r="I41" s="502"/>
      <c r="J41" s="502"/>
      <c r="K41" s="502"/>
      <c r="L41" s="502"/>
      <c r="M41" s="480" t="s">
        <v>119</v>
      </c>
      <c r="N41" s="291"/>
    </row>
    <row r="42" spans="1:14" s="298" customFormat="1" ht="21" customHeight="1" x14ac:dyDescent="0.2">
      <c r="A42" s="287"/>
      <c r="B42" s="281" t="s">
        <v>118</v>
      </c>
      <c r="C42" s="281" t="s">
        <v>117</v>
      </c>
      <c r="D42" s="281" t="s">
        <v>116</v>
      </c>
      <c r="E42" s="281" t="s">
        <v>115</v>
      </c>
      <c r="F42" s="277" t="s">
        <v>114</v>
      </c>
      <c r="G42" s="496"/>
      <c r="H42" s="281" t="s">
        <v>128</v>
      </c>
      <c r="I42" s="281" t="s">
        <v>112</v>
      </c>
      <c r="J42" s="482" t="s">
        <v>111</v>
      </c>
      <c r="K42" s="482"/>
      <c r="L42" s="277" t="s">
        <v>2</v>
      </c>
      <c r="M42" s="481"/>
      <c r="N42" s="291"/>
    </row>
    <row r="43" spans="1:14" s="308" customFormat="1" ht="21" customHeight="1" x14ac:dyDescent="0.2">
      <c r="A43" s="287"/>
      <c r="B43" s="300" t="str">
        <f ca="1">IF(M37=" "," ",INDIRECT($H$3 &amp; "!H" &amp; $H$4+2+C39))</f>
        <v xml:space="preserve"> </v>
      </c>
      <c r="C43" s="300" t="str">
        <f ca="1">IF(M37=" "," ",INDIRECT($H$3 &amp; "!I" &amp; $H$4+2+C39))</f>
        <v xml:space="preserve"> </v>
      </c>
      <c r="D43" s="300" t="str">
        <f ca="1">IF(M37=" "," ",INDIRECT($H$3 &amp; "!J" &amp; $H$4+2+C39))</f>
        <v xml:space="preserve"> </v>
      </c>
      <c r="E43" s="300" t="str">
        <f ca="1">IF(M37=" "," ",INDIRECT($H$3 &amp; "!K" &amp; $H$4+2+C39))</f>
        <v xml:space="preserve"> </v>
      </c>
      <c r="F43" s="301" t="str">
        <f ca="1">IF(M37=" "," ",INDIRECT($H$3 &amp; "!L" &amp; $H$4+2+C39))</f>
        <v xml:space="preserve"> </v>
      </c>
      <c r="G43" s="302" t="str">
        <f ca="1">IF(M37=" "," ",INDIRECT($H$3 &amp; "!M" &amp; $H$4+2+C39))</f>
        <v xml:space="preserve"> </v>
      </c>
      <c r="H43" s="303" t="str">
        <f ca="1">IF(M37=" "," ",INDIRECT($H$3 &amp; "!N" &amp; $H$4+2+C39))</f>
        <v xml:space="preserve"> </v>
      </c>
      <c r="I43" s="300" t="str">
        <f ca="1">IF(M37=" "," ",INDIRECT($H$3 &amp; "!O" &amp; $H$4+2+C39))</f>
        <v xml:space="preserve"> </v>
      </c>
      <c r="J43" s="477" t="str">
        <f ca="1">IF(M37=" "," ",INDIRECT($H$3 &amp; "!P" &amp; $H$4+2+C39))</f>
        <v xml:space="preserve"> </v>
      </c>
      <c r="K43" s="477"/>
      <c r="L43" s="301" t="str">
        <f ca="1">IF(M37=" "," ",INDIRECT($H$3 &amp; "!Q" &amp; $H$4+2+C39))</f>
        <v xml:space="preserve"> </v>
      </c>
      <c r="M43" s="304" t="str">
        <f ca="1">IF(M37=" "," ",INDIRECT($H$3 &amp; "!R" &amp; $H$4+2+C39))</f>
        <v xml:space="preserve"> </v>
      </c>
      <c r="N43" s="291"/>
    </row>
    <row r="44" spans="1:14" s="308" customFormat="1" ht="21" customHeight="1" x14ac:dyDescent="0.2">
      <c r="A44" s="287"/>
      <c r="B44" s="491" t="s">
        <v>110</v>
      </c>
      <c r="C44" s="491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291"/>
    </row>
    <row r="45" spans="1:14" s="308" customFormat="1" ht="21" customHeight="1" x14ac:dyDescent="0.2">
      <c r="A45" s="287"/>
      <c r="B45" s="309"/>
      <c r="C45" s="309"/>
      <c r="D45" s="307"/>
      <c r="E45" s="475" t="s">
        <v>109</v>
      </c>
      <c r="F45" s="476"/>
      <c r="G45" s="300" t="str">
        <f ca="1">IF(M37=" "," ",INDIRECT($H$3 &amp; "!V" &amp; $H$4+2+C39))</f>
        <v xml:space="preserve"> </v>
      </c>
      <c r="H45" s="300" t="str">
        <f ca="1">IF(M37=" "," ",INDIRECT($H$3 &amp; "!W" &amp; $H$4+2+C39))</f>
        <v xml:space="preserve"> </v>
      </c>
      <c r="I45" s="300" t="str">
        <f ca="1">IF(M37=" "," ",INDIRECT($H$3 &amp; "!X" &amp; $H$4+2+C39))</f>
        <v xml:space="preserve"> </v>
      </c>
      <c r="J45" s="477" t="str">
        <f ca="1">IF(M37=" "," ",INDIRECT($H$3 &amp; "!Y" &amp; $H$4+2+C39))</f>
        <v xml:space="preserve"> </v>
      </c>
      <c r="K45" s="477"/>
      <c r="L45" s="300" t="str">
        <f ca="1">IF(M37=" "," ",INDIRECT($H$3 &amp; "!Z" &amp; $H$4+2+C39))</f>
        <v xml:space="preserve"> </v>
      </c>
      <c r="M45" s="300" t="str">
        <f ca="1">IF(M37=" "," ",INDIRECT($H$3 &amp; "!AA" &amp; $H$4+2+C39))</f>
        <v xml:space="preserve"> </v>
      </c>
      <c r="N45" s="291"/>
    </row>
    <row r="46" spans="1:14" ht="6" customHeight="1" x14ac:dyDescent="0.2">
      <c r="A46" s="287"/>
      <c r="B46" s="290"/>
      <c r="C46" s="290"/>
      <c r="D46" s="290"/>
      <c r="E46" s="290"/>
      <c r="F46" s="290"/>
      <c r="G46" s="290"/>
      <c r="H46" s="290"/>
      <c r="I46" s="290"/>
      <c r="J46" s="478"/>
      <c r="K46" s="478"/>
      <c r="L46" s="290"/>
      <c r="M46" s="290"/>
      <c r="N46" s="291"/>
    </row>
    <row r="47" spans="1:14" ht="21" customHeight="1" x14ac:dyDescent="0.2">
      <c r="A47" s="287"/>
      <c r="B47" s="290"/>
      <c r="C47" s="290"/>
      <c r="D47" s="290"/>
      <c r="E47" s="290"/>
      <c r="F47" s="290"/>
      <c r="G47" s="290"/>
      <c r="H47" s="290"/>
      <c r="I47" s="290"/>
      <c r="J47" s="489" t="s">
        <v>108</v>
      </c>
      <c r="K47" s="490"/>
      <c r="L47" s="490"/>
      <c r="M47" s="310" t="str">
        <f ca="1">M32</f>
        <v xml:space="preserve"> </v>
      </c>
      <c r="N47" s="291"/>
    </row>
    <row r="48" spans="1:14" ht="12" customHeight="1" x14ac:dyDescent="0.2">
      <c r="A48" s="311"/>
      <c r="B48" s="316" t="s">
        <v>66</v>
      </c>
      <c r="C48" s="316"/>
      <c r="D48" s="312"/>
      <c r="E48" s="313"/>
      <c r="F48" s="313"/>
      <c r="G48" s="313"/>
      <c r="H48" s="313"/>
      <c r="I48" s="313"/>
      <c r="J48" s="313"/>
      <c r="K48" s="313"/>
      <c r="L48" s="313"/>
      <c r="M48" s="313"/>
      <c r="N48" s="314"/>
    </row>
    <row r="49" spans="1:14" ht="21" customHeight="1" x14ac:dyDescent="0.2">
      <c r="A49" s="474"/>
      <c r="B49" s="474"/>
      <c r="C49" s="474"/>
      <c r="D49" s="474"/>
      <c r="E49" s="474"/>
      <c r="F49" s="474"/>
      <c r="G49" s="474"/>
      <c r="H49" s="474"/>
      <c r="I49" s="474"/>
      <c r="J49" s="474"/>
      <c r="K49" s="474"/>
      <c r="L49" s="474"/>
      <c r="M49" s="474"/>
      <c r="N49" s="474"/>
    </row>
    <row r="50" spans="1:14" ht="24.9" customHeight="1" x14ac:dyDescent="0.3">
      <c r="A50" s="285"/>
      <c r="B50" s="492" t="str">
        <f ca="1">IF(M57=" "," ",Employee!$D$5)</f>
        <v xml:space="preserve"> </v>
      </c>
      <c r="C50" s="492"/>
      <c r="D50" s="492"/>
      <c r="E50" s="492"/>
      <c r="F50" s="492"/>
      <c r="G50" s="487" t="str">
        <f ca="1">IF(G57=" "," ",Employee!$D$93)</f>
        <v xml:space="preserve"> </v>
      </c>
      <c r="H50" s="488"/>
      <c r="I50" s="499" t="str">
        <f ca="1">IF(G57=" "," ",Employee!$D$94)</f>
        <v xml:space="preserve"> </v>
      </c>
      <c r="J50" s="500"/>
      <c r="K50" s="500"/>
      <c r="L50" s="479" t="s">
        <v>23</v>
      </c>
      <c r="M50" s="479"/>
      <c r="N50" s="286"/>
    </row>
    <row r="51" spans="1:14" ht="18" customHeight="1" x14ac:dyDescent="0.2">
      <c r="A51" s="287"/>
      <c r="B51" s="483" t="str">
        <f ca="1">IF(M57=" "," ",Employee!$D$6)</f>
        <v xml:space="preserve"> </v>
      </c>
      <c r="C51" s="483"/>
      <c r="D51" s="484"/>
      <c r="E51" s="485"/>
      <c r="F51" s="486"/>
      <c r="G51" s="288"/>
      <c r="H51" s="289"/>
      <c r="I51" s="290"/>
      <c r="J51" s="290"/>
      <c r="K51" s="290"/>
      <c r="L51" s="290"/>
      <c r="M51" s="290" t="str">
        <f ca="1">INDIRECT($H$3 &amp; "!E" &amp; $H$4+2+C53)</f>
        <v xml:space="preserve"> </v>
      </c>
      <c r="N51" s="291"/>
    </row>
    <row r="52" spans="1:14" ht="21" customHeight="1" x14ac:dyDescent="0.2">
      <c r="A52" s="287"/>
      <c r="B52" s="483" t="str">
        <f ca="1">IF(M57=" "," ",Employee!$D$7)</f>
        <v xml:space="preserve"> </v>
      </c>
      <c r="C52" s="483"/>
      <c r="D52" s="483"/>
      <c r="E52" s="292" t="str">
        <f ca="1">IF(M57=" "," ",Employee!$D$9)</f>
        <v xml:space="preserve"> </v>
      </c>
      <c r="F52" s="293"/>
      <c r="G52" s="294"/>
      <c r="H52" s="278" t="s">
        <v>127</v>
      </c>
      <c r="I52" s="295">
        <f ca="1">I38</f>
        <v>41741</v>
      </c>
      <c r="J52" s="501" t="s">
        <v>6</v>
      </c>
      <c r="K52" s="501"/>
      <c r="L52" s="278" t="s">
        <v>126</v>
      </c>
      <c r="M52" s="290" t="str">
        <f ca="1">IF(M51=" "," ",Employee!$M$93)</f>
        <v xml:space="preserve"> </v>
      </c>
      <c r="N52" s="291"/>
    </row>
    <row r="53" spans="1:14" ht="21" customHeight="1" x14ac:dyDescent="0.2">
      <c r="A53" s="287"/>
      <c r="B53" s="278" t="s">
        <v>125</v>
      </c>
      <c r="C53" s="296">
        <f>Employee!$D$107</f>
        <v>4</v>
      </c>
      <c r="D53" s="279"/>
      <c r="E53" s="315"/>
      <c r="F53" s="478"/>
      <c r="G53" s="478"/>
      <c r="H53" s="282" t="s">
        <v>124</v>
      </c>
      <c r="I53" s="297">
        <f ca="1">I39</f>
        <v>1</v>
      </c>
      <c r="J53" s="497" t="str">
        <f ca="1">IF(M51=" "," ",INDIRECT($H$3 &amp; "!D" &amp; $H$4+2+C53))</f>
        <v xml:space="preserve"> </v>
      </c>
      <c r="K53" s="497"/>
      <c r="L53" s="278" t="s">
        <v>123</v>
      </c>
      <c r="M53" s="290" t="str">
        <f ca="1">IF(M51=" "," ",INDIRECT($H$3 &amp; "!C" &amp; $H$4+2+C53))</f>
        <v xml:space="preserve"> </v>
      </c>
      <c r="N53" s="291"/>
    </row>
    <row r="54" spans="1:14" ht="6" customHeight="1" x14ac:dyDescent="0.2">
      <c r="A54" s="287"/>
      <c r="B54" s="478"/>
      <c r="C54" s="478"/>
      <c r="D54" s="478"/>
      <c r="E54" s="478"/>
      <c r="F54" s="478"/>
      <c r="G54" s="478"/>
      <c r="H54" s="478"/>
      <c r="I54" s="478"/>
      <c r="J54" s="478"/>
      <c r="K54" s="478"/>
      <c r="L54" s="478"/>
      <c r="M54" s="478"/>
      <c r="N54" s="291"/>
    </row>
    <row r="55" spans="1:14" ht="21" customHeight="1" x14ac:dyDescent="0.2">
      <c r="A55" s="287"/>
      <c r="B55" s="493" t="s">
        <v>122</v>
      </c>
      <c r="C55" s="494"/>
      <c r="D55" s="494"/>
      <c r="E55" s="494"/>
      <c r="F55" s="494"/>
      <c r="G55" s="495" t="s">
        <v>121</v>
      </c>
      <c r="H55" s="493" t="s">
        <v>120</v>
      </c>
      <c r="I55" s="502"/>
      <c r="J55" s="502"/>
      <c r="K55" s="502"/>
      <c r="L55" s="502"/>
      <c r="M55" s="480" t="s">
        <v>119</v>
      </c>
      <c r="N55" s="291"/>
    </row>
    <row r="56" spans="1:14" s="298" customFormat="1" ht="21" customHeight="1" x14ac:dyDescent="0.2">
      <c r="A56" s="287"/>
      <c r="B56" s="281" t="s">
        <v>118</v>
      </c>
      <c r="C56" s="281" t="s">
        <v>117</v>
      </c>
      <c r="D56" s="281" t="s">
        <v>116</v>
      </c>
      <c r="E56" s="281" t="s">
        <v>115</v>
      </c>
      <c r="F56" s="277" t="s">
        <v>114</v>
      </c>
      <c r="G56" s="496"/>
      <c r="H56" s="281" t="s">
        <v>128</v>
      </c>
      <c r="I56" s="281" t="s">
        <v>112</v>
      </c>
      <c r="J56" s="482" t="s">
        <v>111</v>
      </c>
      <c r="K56" s="482"/>
      <c r="L56" s="277" t="s">
        <v>2</v>
      </c>
      <c r="M56" s="481"/>
      <c r="N56" s="291"/>
    </row>
    <row r="57" spans="1:14" s="308" customFormat="1" ht="21" customHeight="1" x14ac:dyDescent="0.2">
      <c r="A57" s="287"/>
      <c r="B57" s="300" t="str">
        <f ca="1">IF(M51=" "," ",INDIRECT($H$3 &amp; "!H" &amp; $H$4+2+C53))</f>
        <v xml:space="preserve"> </v>
      </c>
      <c r="C57" s="300" t="str">
        <f ca="1">IF(M51=" "," ",INDIRECT($H$3 &amp; "!I" &amp; $H$4+2+C53))</f>
        <v xml:space="preserve"> </v>
      </c>
      <c r="D57" s="300" t="str">
        <f ca="1">IF(M51=" "," ",INDIRECT($H$3 &amp; "!J" &amp; $H$4+2+C53))</f>
        <v xml:space="preserve"> </v>
      </c>
      <c r="E57" s="300" t="str">
        <f ca="1">IF(M51=" "," ",INDIRECT($H$3 &amp; "!K" &amp; $H$4+2+C53))</f>
        <v xml:space="preserve"> </v>
      </c>
      <c r="F57" s="301" t="str">
        <f ca="1">IF(M51=" "," ",INDIRECT($H$3 &amp; "!L" &amp; $H$4+2+C53))</f>
        <v xml:space="preserve"> </v>
      </c>
      <c r="G57" s="302" t="str">
        <f ca="1">IF(M51=" "," ",INDIRECT($H$3 &amp; "!M" &amp; $H$4+2+C53))</f>
        <v xml:space="preserve"> </v>
      </c>
      <c r="H57" s="303" t="str">
        <f ca="1">IF(M51=" "," ",INDIRECT($H$3 &amp; "!N" &amp; $H$4+2+C53))</f>
        <v xml:space="preserve"> </v>
      </c>
      <c r="I57" s="300" t="str">
        <f ca="1">IF(M51=" "," ",INDIRECT($H$3 &amp; "!O" &amp; $H$4+2+C53))</f>
        <v xml:space="preserve"> </v>
      </c>
      <c r="J57" s="477" t="str">
        <f ca="1">IF(M51=" "," ",INDIRECT($H$3 &amp; "!P" &amp; $H$4+2+C53))</f>
        <v xml:space="preserve"> </v>
      </c>
      <c r="K57" s="477"/>
      <c r="L57" s="301" t="str">
        <f ca="1">IF(M51=" "," ",INDIRECT($H$3 &amp; "!Q" &amp; $H$4+2+C53))</f>
        <v xml:space="preserve"> </v>
      </c>
      <c r="M57" s="304" t="str">
        <f ca="1">IF(M51=" "," ",INDIRECT($H$3 &amp; "!R" &amp; $H$4+2+C53))</f>
        <v xml:space="preserve"> </v>
      </c>
      <c r="N57" s="291"/>
    </row>
    <row r="58" spans="1:14" s="308" customFormat="1" ht="21" customHeight="1" x14ac:dyDescent="0.2">
      <c r="A58" s="287"/>
      <c r="B58" s="491" t="s">
        <v>110</v>
      </c>
      <c r="C58" s="491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291"/>
    </row>
    <row r="59" spans="1:14" s="308" customFormat="1" ht="21" customHeight="1" x14ac:dyDescent="0.2">
      <c r="A59" s="287"/>
      <c r="B59" s="309"/>
      <c r="C59" s="309"/>
      <c r="D59" s="307"/>
      <c r="E59" s="475" t="s">
        <v>109</v>
      </c>
      <c r="F59" s="476"/>
      <c r="G59" s="300" t="str">
        <f ca="1">IF(M51=" "," ",INDIRECT($H$3 &amp; "!V" &amp; $H$4+2+C53))</f>
        <v xml:space="preserve"> </v>
      </c>
      <c r="H59" s="300" t="str">
        <f ca="1">IF(M51=" "," ",INDIRECT($H$3 &amp; "!W" &amp; $H$4+2+C53))</f>
        <v xml:space="preserve"> </v>
      </c>
      <c r="I59" s="300" t="str">
        <f ca="1">IF(M51=" "," ",INDIRECT($H$3 &amp; "!X" &amp; $H$4+2+C53))</f>
        <v xml:space="preserve"> </v>
      </c>
      <c r="J59" s="477" t="str">
        <f ca="1">IF(M51=" "," ",INDIRECT($H$3 &amp; "!Y" &amp; $H$4+2+C53))</f>
        <v xml:space="preserve"> </v>
      </c>
      <c r="K59" s="477"/>
      <c r="L59" s="300" t="str">
        <f ca="1">IF(M51=" "," ",INDIRECT($H$3 &amp; "!Z" &amp; $H$4+2+C53))</f>
        <v xml:space="preserve"> </v>
      </c>
      <c r="M59" s="300" t="str">
        <f ca="1">IF(M51=" "," ",INDIRECT($H$3 &amp; "!AA" &amp; $H$4+2+C53))</f>
        <v xml:space="preserve"> </v>
      </c>
      <c r="N59" s="291"/>
    </row>
    <row r="60" spans="1:14" ht="6" customHeight="1" x14ac:dyDescent="0.2">
      <c r="A60" s="287"/>
      <c r="B60" s="290"/>
      <c r="C60" s="290"/>
      <c r="D60" s="290"/>
      <c r="E60" s="290"/>
      <c r="F60" s="290"/>
      <c r="G60" s="290"/>
      <c r="H60" s="290"/>
      <c r="I60" s="290"/>
      <c r="J60" s="478"/>
      <c r="K60" s="478"/>
      <c r="L60" s="290"/>
      <c r="M60" s="290"/>
      <c r="N60" s="291"/>
    </row>
    <row r="61" spans="1:14" ht="21" customHeight="1" x14ac:dyDescent="0.2">
      <c r="A61" s="287"/>
      <c r="B61" s="290"/>
      <c r="C61" s="290"/>
      <c r="D61" s="290"/>
      <c r="E61" s="290"/>
      <c r="F61" s="290"/>
      <c r="G61" s="290"/>
      <c r="H61" s="290"/>
      <c r="I61" s="290"/>
      <c r="J61" s="489" t="s">
        <v>108</v>
      </c>
      <c r="K61" s="490"/>
      <c r="L61" s="490"/>
      <c r="M61" s="310" t="str">
        <f ca="1">M47</f>
        <v xml:space="preserve"> </v>
      </c>
      <c r="N61" s="291"/>
    </row>
    <row r="62" spans="1:14" ht="12" customHeight="1" x14ac:dyDescent="0.2">
      <c r="A62" s="311"/>
      <c r="B62" s="316" t="s">
        <v>66</v>
      </c>
      <c r="C62" s="316"/>
      <c r="D62" s="312"/>
      <c r="E62" s="313"/>
      <c r="F62" s="313"/>
      <c r="G62" s="313"/>
      <c r="H62" s="313"/>
      <c r="I62" s="313"/>
      <c r="J62" s="313"/>
      <c r="K62" s="313"/>
      <c r="L62" s="313"/>
      <c r="M62" s="313"/>
      <c r="N62" s="314"/>
    </row>
    <row r="63" spans="1:14" ht="21" customHeight="1" x14ac:dyDescent="0.2">
      <c r="A63" s="503"/>
      <c r="B63" s="504"/>
      <c r="C63" s="504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</row>
    <row r="64" spans="1:14" ht="21" customHeight="1" x14ac:dyDescent="0.2">
      <c r="A64" s="474"/>
      <c r="B64" s="474"/>
      <c r="C64" s="474"/>
      <c r="D64" s="474"/>
      <c r="E64" s="474"/>
      <c r="F64" s="474"/>
      <c r="G64" s="474"/>
      <c r="H64" s="474"/>
      <c r="I64" s="474"/>
      <c r="J64" s="474"/>
      <c r="K64" s="474"/>
      <c r="L64" s="474"/>
      <c r="M64" s="474"/>
      <c r="N64" s="474"/>
    </row>
    <row r="65" spans="1:14" ht="24.9" customHeight="1" x14ac:dyDescent="0.3">
      <c r="A65" s="285"/>
      <c r="B65" s="492" t="str">
        <f ca="1">IF(M72=" "," ",Employee!$D$5)</f>
        <v xml:space="preserve"> </v>
      </c>
      <c r="C65" s="492"/>
      <c r="D65" s="492"/>
      <c r="E65" s="492"/>
      <c r="F65" s="492"/>
      <c r="G65" s="487" t="str">
        <f ca="1">IF(G72=" "," ",Employee!$D$119)</f>
        <v xml:space="preserve"> </v>
      </c>
      <c r="H65" s="488"/>
      <c r="I65" s="499" t="str">
        <f ca="1">IF(G72=" "," ",Employee!$D$120)</f>
        <v xml:space="preserve"> </v>
      </c>
      <c r="J65" s="500"/>
      <c r="K65" s="500"/>
      <c r="L65" s="479" t="s">
        <v>23</v>
      </c>
      <c r="M65" s="479"/>
      <c r="N65" s="286"/>
    </row>
    <row r="66" spans="1:14" ht="18" customHeight="1" x14ac:dyDescent="0.2">
      <c r="A66" s="287"/>
      <c r="B66" s="483" t="str">
        <f ca="1">IF(M72=" "," ",Employee!$D$6)</f>
        <v xml:space="preserve"> </v>
      </c>
      <c r="C66" s="483"/>
      <c r="D66" s="484"/>
      <c r="E66" s="485"/>
      <c r="F66" s="486"/>
      <c r="G66" s="288"/>
      <c r="H66" s="289"/>
      <c r="I66" s="290"/>
      <c r="J66" s="290"/>
      <c r="K66" s="290"/>
      <c r="L66" s="290"/>
      <c r="M66" s="290" t="str">
        <f ca="1">INDIRECT($H$3 &amp; "!E" &amp; $H$4+2+C68)</f>
        <v xml:space="preserve"> </v>
      </c>
      <c r="N66" s="291"/>
    </row>
    <row r="67" spans="1:14" ht="21" customHeight="1" x14ac:dyDescent="0.2">
      <c r="A67" s="287"/>
      <c r="B67" s="483" t="str">
        <f ca="1">IF(M72=" "," ",Employee!$D$7)</f>
        <v xml:space="preserve"> </v>
      </c>
      <c r="C67" s="483"/>
      <c r="D67" s="483"/>
      <c r="E67" s="292" t="str">
        <f ca="1">IF(M72=" "," ",Employee!$D$9)</f>
        <v xml:space="preserve"> </v>
      </c>
      <c r="F67" s="293"/>
      <c r="G67" s="294"/>
      <c r="H67" s="278" t="s">
        <v>127</v>
      </c>
      <c r="I67" s="295">
        <f ca="1">I52</f>
        <v>41741</v>
      </c>
      <c r="J67" s="501" t="s">
        <v>6</v>
      </c>
      <c r="K67" s="501"/>
      <c r="L67" s="278" t="s">
        <v>126</v>
      </c>
      <c r="M67" s="290" t="str">
        <f ca="1">IF(M66=" "," ",Employee!$M$119)</f>
        <v xml:space="preserve"> </v>
      </c>
      <c r="N67" s="291"/>
    </row>
    <row r="68" spans="1:14" ht="21" customHeight="1" x14ac:dyDescent="0.2">
      <c r="A68" s="287"/>
      <c r="B68" s="278" t="s">
        <v>125</v>
      </c>
      <c r="C68" s="296">
        <f>Employee!$D$133</f>
        <v>5</v>
      </c>
      <c r="D68" s="279"/>
      <c r="E68" s="315"/>
      <c r="F68" s="478"/>
      <c r="G68" s="478"/>
      <c r="H68" s="282" t="s">
        <v>124</v>
      </c>
      <c r="I68" s="297">
        <f ca="1">I53</f>
        <v>1</v>
      </c>
      <c r="J68" s="497" t="str">
        <f ca="1">IF(M66=" "," ",INDIRECT($H$3 &amp; "!D" &amp; $H$4+2+C68))</f>
        <v xml:space="preserve"> </v>
      </c>
      <c r="K68" s="497"/>
      <c r="L68" s="278" t="s">
        <v>123</v>
      </c>
      <c r="M68" s="290" t="str">
        <f ca="1">IF(M66=" "," ",INDIRECT($H$3 &amp; "!C" &amp; $H$4+2+C68))</f>
        <v xml:space="preserve"> </v>
      </c>
      <c r="N68" s="291"/>
    </row>
    <row r="69" spans="1:14" ht="6" customHeight="1" x14ac:dyDescent="0.2">
      <c r="A69" s="287"/>
      <c r="B69" s="478"/>
      <c r="C69" s="478"/>
      <c r="D69" s="478"/>
      <c r="E69" s="478"/>
      <c r="F69" s="478"/>
      <c r="G69" s="478"/>
      <c r="H69" s="478"/>
      <c r="I69" s="478"/>
      <c r="J69" s="478"/>
      <c r="K69" s="478"/>
      <c r="L69" s="478"/>
      <c r="M69" s="478"/>
      <c r="N69" s="291"/>
    </row>
    <row r="70" spans="1:14" ht="21" customHeight="1" x14ac:dyDescent="0.2">
      <c r="A70" s="287"/>
      <c r="B70" s="493" t="s">
        <v>122</v>
      </c>
      <c r="C70" s="494"/>
      <c r="D70" s="494"/>
      <c r="E70" s="494"/>
      <c r="F70" s="494"/>
      <c r="G70" s="495" t="s">
        <v>121</v>
      </c>
      <c r="H70" s="493" t="s">
        <v>120</v>
      </c>
      <c r="I70" s="502"/>
      <c r="J70" s="502"/>
      <c r="K70" s="502"/>
      <c r="L70" s="502"/>
      <c r="M70" s="480" t="s">
        <v>119</v>
      </c>
      <c r="N70" s="291"/>
    </row>
    <row r="71" spans="1:14" s="298" customFormat="1" ht="21" customHeight="1" x14ac:dyDescent="0.2">
      <c r="A71" s="287"/>
      <c r="B71" s="281" t="s">
        <v>118</v>
      </c>
      <c r="C71" s="281" t="s">
        <v>117</v>
      </c>
      <c r="D71" s="281" t="s">
        <v>116</v>
      </c>
      <c r="E71" s="281" t="s">
        <v>115</v>
      </c>
      <c r="F71" s="277" t="s">
        <v>114</v>
      </c>
      <c r="G71" s="496"/>
      <c r="H71" s="281" t="s">
        <v>113</v>
      </c>
      <c r="I71" s="281" t="s">
        <v>112</v>
      </c>
      <c r="J71" s="482" t="s">
        <v>111</v>
      </c>
      <c r="K71" s="482"/>
      <c r="L71" s="277" t="s">
        <v>2</v>
      </c>
      <c r="M71" s="481"/>
      <c r="N71" s="291"/>
    </row>
    <row r="72" spans="1:14" s="308" customFormat="1" ht="21" customHeight="1" x14ac:dyDescent="0.2">
      <c r="A72" s="287"/>
      <c r="B72" s="300" t="str">
        <f ca="1">IF(M66=" "," ",INDIRECT($H$3 &amp; "!H" &amp; $H$4+2+C68))</f>
        <v xml:space="preserve"> </v>
      </c>
      <c r="C72" s="300" t="str">
        <f ca="1">IF(M66=" "," ",INDIRECT($H$3 &amp; "!I" &amp; $H$4+2+C68))</f>
        <v xml:space="preserve"> </v>
      </c>
      <c r="D72" s="300" t="str">
        <f ca="1">IF(M66=" "," ",INDIRECT($H$3 &amp; "!J" &amp; $H$4+2+C68))</f>
        <v xml:space="preserve"> </v>
      </c>
      <c r="E72" s="300" t="str">
        <f ca="1">IF(M66=" "," ",INDIRECT($H$3 &amp; "!K" &amp; $H$4+2+C68))</f>
        <v xml:space="preserve"> </v>
      </c>
      <c r="F72" s="301" t="str">
        <f ca="1">IF(M66=" "," ",INDIRECT($H$3 &amp; "!L" &amp; $H$4+2+C68))</f>
        <v xml:space="preserve"> </v>
      </c>
      <c r="G72" s="302" t="str">
        <f ca="1">IF(M66=" "," ",INDIRECT($H$3 &amp; "!M" &amp; $H$4+2+C68))</f>
        <v xml:space="preserve"> </v>
      </c>
      <c r="H72" s="303" t="str">
        <f ca="1">IF(M66=" "," ",INDIRECT($H$3 &amp; "!N" &amp; $H$4+2+C68))</f>
        <v xml:space="preserve"> </v>
      </c>
      <c r="I72" s="300" t="str">
        <f ca="1">IF(M66=" "," ",INDIRECT($H$3 &amp; "!O" &amp; $H$4+2+C68))</f>
        <v xml:space="preserve"> </v>
      </c>
      <c r="J72" s="477" t="str">
        <f ca="1">IF(M66=" "," ",INDIRECT($H$3 &amp; "!P" &amp; $H$4+2+C68))</f>
        <v xml:space="preserve"> </v>
      </c>
      <c r="K72" s="477"/>
      <c r="L72" s="301" t="str">
        <f ca="1">IF(M66=" "," ",INDIRECT($H$3 &amp; "!Q" &amp; $H$4+2+C68))</f>
        <v xml:space="preserve"> </v>
      </c>
      <c r="M72" s="304" t="str">
        <f ca="1">IF(M66=" "," ",INDIRECT($H$3 &amp; "!R" &amp; $H$4+2+C68))</f>
        <v xml:space="preserve"> </v>
      </c>
      <c r="N72" s="291"/>
    </row>
    <row r="73" spans="1:14" s="308" customFormat="1" ht="21" customHeight="1" x14ac:dyDescent="0.2">
      <c r="A73" s="287"/>
      <c r="B73" s="491" t="s">
        <v>110</v>
      </c>
      <c r="C73" s="491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291"/>
    </row>
    <row r="74" spans="1:14" s="308" customFormat="1" ht="21" customHeight="1" x14ac:dyDescent="0.2">
      <c r="A74" s="287"/>
      <c r="B74" s="309"/>
      <c r="C74" s="309"/>
      <c r="D74" s="307"/>
      <c r="E74" s="475" t="s">
        <v>109</v>
      </c>
      <c r="F74" s="476"/>
      <c r="G74" s="300" t="str">
        <f ca="1">IF(M66=" "," ",INDIRECT($H$3 &amp; "!V" &amp; $H$4+2+C68))</f>
        <v xml:space="preserve"> </v>
      </c>
      <c r="H74" s="300" t="str">
        <f ca="1">IF(M66=" "," ",INDIRECT($H$3 &amp; "!W" &amp; $H$4+2+C68))</f>
        <v xml:space="preserve"> </v>
      </c>
      <c r="I74" s="300" t="str">
        <f ca="1">IF(M66=" "," ",INDIRECT($H$3 &amp; "!X" &amp; $H$4+2+C68))</f>
        <v xml:space="preserve"> </v>
      </c>
      <c r="J74" s="477" t="str">
        <f ca="1">IF(M66=" "," ",INDIRECT($H$3 &amp; "!Y" &amp; $H$4+2+C68))</f>
        <v xml:space="preserve"> </v>
      </c>
      <c r="K74" s="477"/>
      <c r="L74" s="300" t="str">
        <f ca="1">IF(M66=" "," ",INDIRECT($H$3 &amp; "!Z" &amp; $H$4+2+C68))</f>
        <v xml:space="preserve"> </v>
      </c>
      <c r="M74" s="300" t="str">
        <f ca="1">IF(M66=" "," ",INDIRECT($H$3 &amp; "!AA" &amp; $H$4+2+C68))</f>
        <v xml:space="preserve"> </v>
      </c>
      <c r="N74" s="291"/>
    </row>
    <row r="75" spans="1:14" ht="6" customHeight="1" x14ac:dyDescent="0.2">
      <c r="A75" s="287"/>
      <c r="B75" s="290"/>
      <c r="C75" s="290"/>
      <c r="D75" s="290"/>
      <c r="E75" s="290"/>
      <c r="F75" s="290"/>
      <c r="G75" s="290"/>
      <c r="H75" s="290"/>
      <c r="I75" s="290"/>
      <c r="J75" s="478"/>
      <c r="K75" s="478"/>
      <c r="L75" s="290"/>
      <c r="M75" s="290"/>
      <c r="N75" s="291"/>
    </row>
    <row r="76" spans="1:14" ht="21" customHeight="1" x14ac:dyDescent="0.2">
      <c r="A76" s="287"/>
      <c r="B76" s="290"/>
      <c r="C76" s="290"/>
      <c r="D76" s="290"/>
      <c r="E76" s="290"/>
      <c r="F76" s="290"/>
      <c r="G76" s="290"/>
      <c r="H76" s="290"/>
      <c r="I76" s="290"/>
      <c r="J76" s="489" t="s">
        <v>108</v>
      </c>
      <c r="K76" s="490"/>
      <c r="L76" s="490"/>
      <c r="M76" s="310" t="str">
        <f ca="1">M61</f>
        <v xml:space="preserve"> </v>
      </c>
      <c r="N76" s="291"/>
    </row>
    <row r="77" spans="1:14" ht="12" customHeight="1" x14ac:dyDescent="0.2">
      <c r="A77" s="311"/>
      <c r="B77" s="316" t="s">
        <v>66</v>
      </c>
      <c r="C77" s="316"/>
      <c r="D77" s="312"/>
      <c r="E77" s="313"/>
      <c r="F77" s="313"/>
      <c r="G77" s="313"/>
      <c r="H77" s="313"/>
      <c r="I77" s="313"/>
      <c r="J77" s="313"/>
      <c r="K77" s="313"/>
      <c r="L77" s="313"/>
      <c r="M77" s="313"/>
      <c r="N77" s="314"/>
    </row>
    <row r="78" spans="1:14" ht="21" customHeight="1" x14ac:dyDescent="0.2">
      <c r="A78" s="474"/>
      <c r="B78" s="474"/>
      <c r="C78" s="474"/>
      <c r="D78" s="474"/>
      <c r="E78" s="474"/>
      <c r="F78" s="474"/>
      <c r="G78" s="474"/>
      <c r="H78" s="474"/>
      <c r="I78" s="474"/>
      <c r="J78" s="474"/>
      <c r="K78" s="474"/>
      <c r="L78" s="474"/>
      <c r="M78" s="474"/>
      <c r="N78" s="474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/>
    <hyperlink ref="B33" r:id="rId2"/>
    <hyperlink ref="B48" r:id="rId3"/>
    <hyperlink ref="B62" r:id="rId4"/>
    <hyperlink ref="B77" r:id="rId5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B1" workbookViewId="0">
      <selection activeCell="J4" sqref="J4"/>
    </sheetView>
  </sheetViews>
  <sheetFormatPr defaultColWidth="9.109375" defaultRowHeight="12" x14ac:dyDescent="0.25"/>
  <cols>
    <col min="1" max="1" width="1.6640625" style="239" customWidth="1"/>
    <col min="2" max="2" width="9.6640625" style="240" customWidth="1"/>
    <col min="3" max="9" width="11.6640625" style="239" customWidth="1"/>
    <col min="10" max="10" width="9.6640625" style="239" customWidth="1"/>
    <col min="11" max="14" width="11.6640625" style="239" customWidth="1"/>
    <col min="15" max="15" width="1.6640625" style="239" customWidth="1"/>
    <col min="16" max="16384" width="9.109375" style="239"/>
  </cols>
  <sheetData>
    <row r="1" spans="1:15" ht="9" customHeight="1" thickBot="1" x14ac:dyDescent="0.3">
      <c r="A1" s="270"/>
      <c r="B1" s="269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7"/>
    </row>
    <row r="2" spans="1:15" s="262" customFormat="1" ht="37.200000000000003" thickTop="1" thickBot="1" x14ac:dyDescent="0.3">
      <c r="A2" s="266"/>
      <c r="B2" s="264" t="s">
        <v>103</v>
      </c>
      <c r="C2" s="265" t="s">
        <v>102</v>
      </c>
      <c r="D2" s="264" t="s">
        <v>101</v>
      </c>
      <c r="E2" s="264" t="s">
        <v>100</v>
      </c>
      <c r="F2" s="264" t="s">
        <v>99</v>
      </c>
      <c r="G2" s="264" t="s">
        <v>98</v>
      </c>
      <c r="H2" s="264" t="s">
        <v>97</v>
      </c>
      <c r="I2" s="264" t="s">
        <v>96</v>
      </c>
      <c r="J2" s="264" t="s">
        <v>95</v>
      </c>
      <c r="K2" s="264" t="s">
        <v>94</v>
      </c>
      <c r="L2" s="265" t="s">
        <v>93</v>
      </c>
      <c r="M2" s="265" t="s">
        <v>104</v>
      </c>
      <c r="N2" s="264" t="s">
        <v>92</v>
      </c>
      <c r="O2" s="263"/>
    </row>
    <row r="3" spans="1:15" ht="15" customHeight="1" thickTop="1" x14ac:dyDescent="0.25">
      <c r="A3" s="258"/>
      <c r="B3" s="261"/>
      <c r="C3" s="260"/>
      <c r="D3" s="260"/>
      <c r="E3" s="260"/>
      <c r="F3" s="260"/>
      <c r="G3" s="260"/>
      <c r="H3" s="260"/>
      <c r="I3" s="260"/>
      <c r="N3" s="259"/>
      <c r="O3" s="252"/>
    </row>
    <row r="4" spans="1:15" ht="15" customHeight="1" x14ac:dyDescent="0.25">
      <c r="A4" s="258"/>
      <c r="B4" s="257">
        <f>Admin!$B$26</f>
        <v>41759</v>
      </c>
      <c r="C4" s="256">
        <f>Admin!$B$45</f>
        <v>41778</v>
      </c>
      <c r="D4" s="254">
        <f>'Apr14'!T1+'Apr14'!O1</f>
        <v>0</v>
      </c>
      <c r="E4" s="255">
        <f>'Apr14'!N1</f>
        <v>0</v>
      </c>
      <c r="F4" s="255">
        <f>'Apr14'!AD60+'Apr14'!AE60+'Apr14'!AF60+'Apr14'!AG60</f>
        <v>0</v>
      </c>
      <c r="G4" s="255">
        <f>'Apr14'!AE62+'Apr14'!AF62+'Apr14'!AG62</f>
        <v>0</v>
      </c>
      <c r="H4" s="255">
        <f>'Apr14'!P1</f>
        <v>0</v>
      </c>
      <c r="I4" s="254">
        <f t="shared" ref="I4:I15" si="0">D4+E4-F4-G4+H4</f>
        <v>0</v>
      </c>
      <c r="M4" s="354">
        <f>(YEAR(Admin!B2)-1999)*100+1</f>
        <v>1501</v>
      </c>
      <c r="N4" s="253">
        <f t="shared" ref="N4:N15" si="1">N3+I4-L4</f>
        <v>0</v>
      </c>
      <c r="O4" s="252"/>
    </row>
    <row r="5" spans="1:15" ht="15" customHeight="1" x14ac:dyDescent="0.25">
      <c r="A5" s="258"/>
      <c r="B5" s="257">
        <f>Admin!$B$57</f>
        <v>41790</v>
      </c>
      <c r="C5" s="256">
        <f>Admin!$B$76</f>
        <v>41809</v>
      </c>
      <c r="D5" s="254">
        <f>'May14'!T1+'May14'!O1</f>
        <v>0</v>
      </c>
      <c r="E5" s="255">
        <f>'May14'!N1</f>
        <v>0</v>
      </c>
      <c r="F5" s="255">
        <f>'May14'!AD60+'May14'!AE60+'May14'!AF60+'May14'!AG60</f>
        <v>0</v>
      </c>
      <c r="G5" s="255">
        <f>'May14'!AE62+'May14'!AF62+'May14'!AG62</f>
        <v>0</v>
      </c>
      <c r="H5" s="255">
        <f>'May14'!P1</f>
        <v>0</v>
      </c>
      <c r="I5" s="254">
        <f t="shared" si="0"/>
        <v>0</v>
      </c>
      <c r="M5" s="354">
        <f>M4+1</f>
        <v>1502</v>
      </c>
      <c r="N5" s="253">
        <f t="shared" si="1"/>
        <v>0</v>
      </c>
      <c r="O5" s="252"/>
    </row>
    <row r="6" spans="1:15" ht="15" customHeight="1" x14ac:dyDescent="0.25">
      <c r="A6" s="258"/>
      <c r="B6" s="257">
        <f>Admin!$B$87</f>
        <v>41820</v>
      </c>
      <c r="C6" s="256">
        <f>Admin!$B$106</f>
        <v>41839</v>
      </c>
      <c r="D6" s="254">
        <f>'Jun14'!T1+'Jun14'!O1</f>
        <v>0</v>
      </c>
      <c r="E6" s="255">
        <f>'Jun14'!N1</f>
        <v>0</v>
      </c>
      <c r="F6" s="255">
        <f>'Jun14'!AD70+'Jun14'!AE70+'Jun14'!AF70+'Jun14'!AG70</f>
        <v>0</v>
      </c>
      <c r="G6" s="255">
        <f>'Jun14'!AE72+'Jun14'!AF72+'Jun14'!AG72</f>
        <v>0</v>
      </c>
      <c r="H6" s="255">
        <f>'Jun14'!P1</f>
        <v>0</v>
      </c>
      <c r="I6" s="254">
        <f t="shared" si="0"/>
        <v>0</v>
      </c>
      <c r="M6" s="354">
        <f t="shared" ref="M6:M15" si="2">M5+1</f>
        <v>1503</v>
      </c>
      <c r="N6" s="253">
        <f t="shared" si="1"/>
        <v>0</v>
      </c>
      <c r="O6" s="252"/>
    </row>
    <row r="7" spans="1:15" ht="15" customHeight="1" x14ac:dyDescent="0.25">
      <c r="A7" s="258"/>
      <c r="B7" s="257">
        <f>Admin!$B$118</f>
        <v>41851</v>
      </c>
      <c r="C7" s="256">
        <f>Admin!$B$137</f>
        <v>41870</v>
      </c>
      <c r="D7" s="254">
        <f>'Jul14'!T1+'Jul14'!O1</f>
        <v>0</v>
      </c>
      <c r="E7" s="255">
        <f>'Jul14'!N1</f>
        <v>0</v>
      </c>
      <c r="F7" s="255">
        <f>'Jul14'!AD60+'Jul14'!AE60+'Jul14'!AF60+'Jul14'!AG60</f>
        <v>0</v>
      </c>
      <c r="G7" s="255">
        <f>'Jul14'!AE62+'Jul14'!AF62+'Jul14'!AG62</f>
        <v>0</v>
      </c>
      <c r="H7" s="255">
        <f>'Jul14'!P1</f>
        <v>0</v>
      </c>
      <c r="I7" s="254">
        <f t="shared" si="0"/>
        <v>0</v>
      </c>
      <c r="M7" s="354">
        <f t="shared" si="2"/>
        <v>1504</v>
      </c>
      <c r="N7" s="253">
        <f t="shared" si="1"/>
        <v>0</v>
      </c>
      <c r="O7" s="252"/>
    </row>
    <row r="8" spans="1:15" ht="15" customHeight="1" x14ac:dyDescent="0.25">
      <c r="A8" s="258"/>
      <c r="B8" s="257">
        <f>Admin!$B$149</f>
        <v>41882</v>
      </c>
      <c r="C8" s="256">
        <f>Admin!$B$168</f>
        <v>41901</v>
      </c>
      <c r="D8" s="254">
        <f>'Aug14'!T1+'Aug14'!O1</f>
        <v>0</v>
      </c>
      <c r="E8" s="255">
        <f>'Aug14'!N1</f>
        <v>0</v>
      </c>
      <c r="F8" s="255">
        <f>'Aug14'!AD60+'Aug14'!AE60+'Aug14'!AF60+'Aug14'!AG60</f>
        <v>0</v>
      </c>
      <c r="G8" s="255">
        <f>'Aug14'!AE62+'Aug14'!AF62+'Aug14'!AG62</f>
        <v>0</v>
      </c>
      <c r="H8" s="255">
        <f>'Aug14'!P1</f>
        <v>0</v>
      </c>
      <c r="I8" s="254">
        <f t="shared" si="0"/>
        <v>0</v>
      </c>
      <c r="M8" s="354">
        <f t="shared" si="2"/>
        <v>1505</v>
      </c>
      <c r="N8" s="253">
        <f t="shared" si="1"/>
        <v>0</v>
      </c>
      <c r="O8" s="252"/>
    </row>
    <row r="9" spans="1:15" ht="15" customHeight="1" x14ac:dyDescent="0.25">
      <c r="A9" s="258"/>
      <c r="B9" s="257">
        <f>Admin!$B$179</f>
        <v>41912</v>
      </c>
      <c r="C9" s="256">
        <f>Admin!$B$198</f>
        <v>41931</v>
      </c>
      <c r="D9" s="254">
        <f>'Sep14'!T1+'Sep14'!O1</f>
        <v>0</v>
      </c>
      <c r="E9" s="255">
        <f>'Sep14'!N1</f>
        <v>0</v>
      </c>
      <c r="F9" s="255">
        <f>'Sep14'!AD70+'Sep14'!AE70+'Sep14'!AF70+'Sep14'!AG70</f>
        <v>0</v>
      </c>
      <c r="G9" s="255">
        <f>'Sep14'!AE72+'Sep14'!AF72+'Sep14'!AG72</f>
        <v>0</v>
      </c>
      <c r="H9" s="255">
        <f>'Sep14'!P1</f>
        <v>0</v>
      </c>
      <c r="I9" s="254">
        <f t="shared" si="0"/>
        <v>0</v>
      </c>
      <c r="M9" s="354">
        <f t="shared" si="2"/>
        <v>1506</v>
      </c>
      <c r="N9" s="253">
        <f t="shared" si="1"/>
        <v>0</v>
      </c>
      <c r="O9" s="252"/>
    </row>
    <row r="10" spans="1:15" ht="15" customHeight="1" x14ac:dyDescent="0.25">
      <c r="A10" s="258"/>
      <c r="B10" s="257">
        <f>Admin!$B$210</f>
        <v>41943</v>
      </c>
      <c r="C10" s="256">
        <f>Admin!$B$229</f>
        <v>41962</v>
      </c>
      <c r="D10" s="254">
        <f>'Oct14'!T1+'Oct14'!O1</f>
        <v>0</v>
      </c>
      <c r="E10" s="255">
        <f>'Oct14'!N1</f>
        <v>0</v>
      </c>
      <c r="F10" s="255">
        <f>'Oct14'!AD60+'Oct14'!AE60+'Oct14'!AF60+'Oct14'!AG60</f>
        <v>0</v>
      </c>
      <c r="G10" s="255">
        <f>'Oct14'!AE62+'Oct14'!AF62+'Oct14'!AG62</f>
        <v>0</v>
      </c>
      <c r="H10" s="255">
        <f>'Oct14'!P1</f>
        <v>0</v>
      </c>
      <c r="I10" s="254">
        <f t="shared" si="0"/>
        <v>0</v>
      </c>
      <c r="M10" s="354">
        <f t="shared" si="2"/>
        <v>1507</v>
      </c>
      <c r="N10" s="253">
        <f t="shared" si="1"/>
        <v>0</v>
      </c>
      <c r="O10" s="252"/>
    </row>
    <row r="11" spans="1:15" ht="15" customHeight="1" x14ac:dyDescent="0.25">
      <c r="A11" s="258"/>
      <c r="B11" s="257">
        <f>Admin!$B$240</f>
        <v>41973</v>
      </c>
      <c r="C11" s="256">
        <f>Admin!$B$259</f>
        <v>41992</v>
      </c>
      <c r="D11" s="254">
        <f>'Nov14'!T1+'Nov14'!O1</f>
        <v>0</v>
      </c>
      <c r="E11" s="255">
        <f>'Nov14'!N1</f>
        <v>0</v>
      </c>
      <c r="F11" s="255">
        <f>'Nov14'!AD60+'Nov14'!AE60+'Nov14'!AF60+'Nov14'!AG60</f>
        <v>0</v>
      </c>
      <c r="G11" s="255">
        <f>'Nov14'!AE62+'Nov14'!AF62+'Nov14'!AG62</f>
        <v>0</v>
      </c>
      <c r="H11" s="255">
        <f>'Nov14'!P1</f>
        <v>0</v>
      </c>
      <c r="I11" s="254">
        <f t="shared" si="0"/>
        <v>0</v>
      </c>
      <c r="M11" s="354">
        <f t="shared" si="2"/>
        <v>1508</v>
      </c>
      <c r="N11" s="253">
        <f t="shared" si="1"/>
        <v>0</v>
      </c>
      <c r="O11" s="252"/>
    </row>
    <row r="12" spans="1:15" ht="15" customHeight="1" x14ac:dyDescent="0.25">
      <c r="A12" s="258"/>
      <c r="B12" s="257">
        <f>Admin!$B$271</f>
        <v>42004</v>
      </c>
      <c r="C12" s="256">
        <f>Admin!$B$290</f>
        <v>42023</v>
      </c>
      <c r="D12" s="254">
        <f>'Dec14'!T1+'Dec14'!O1</f>
        <v>0</v>
      </c>
      <c r="E12" s="255">
        <f>'Dec14'!N1</f>
        <v>0</v>
      </c>
      <c r="F12" s="255">
        <f>'Dec14'!AD70+'Dec14'!AE70+'Dec14'!AF70+'Dec14'!AG70</f>
        <v>0</v>
      </c>
      <c r="G12" s="255">
        <f>'Dec14'!AE72+'Dec14'!AF72+'Dec14'!AG72</f>
        <v>0</v>
      </c>
      <c r="H12" s="255">
        <f>'Dec14'!P1</f>
        <v>0</v>
      </c>
      <c r="I12" s="254">
        <f t="shared" si="0"/>
        <v>0</v>
      </c>
      <c r="M12" s="354">
        <f t="shared" si="2"/>
        <v>1509</v>
      </c>
      <c r="N12" s="253">
        <f t="shared" si="1"/>
        <v>0</v>
      </c>
      <c r="O12" s="252"/>
    </row>
    <row r="13" spans="1:15" ht="15" customHeight="1" x14ac:dyDescent="0.25">
      <c r="A13" s="258"/>
      <c r="B13" s="257">
        <f>Admin!$B$302</f>
        <v>42035</v>
      </c>
      <c r="C13" s="256">
        <f>Admin!$B$321</f>
        <v>42054</v>
      </c>
      <c r="D13" s="254">
        <f>'Jan15'!T1+'Jan15'!O1</f>
        <v>0</v>
      </c>
      <c r="E13" s="255">
        <f>'Jan15'!N1</f>
        <v>0</v>
      </c>
      <c r="F13" s="255">
        <f>'Jan15'!AD60+'Jan15'!AE60+'Jan15'!AF60+'Jan15'!AG60</f>
        <v>0</v>
      </c>
      <c r="G13" s="255">
        <f>'Jan15'!AE62+'Jan15'!AF62+'Jan15'!AG62</f>
        <v>0</v>
      </c>
      <c r="H13" s="255">
        <f>'Jan15'!P1</f>
        <v>0</v>
      </c>
      <c r="I13" s="254">
        <f t="shared" si="0"/>
        <v>0</v>
      </c>
      <c r="M13" s="354">
        <f t="shared" si="2"/>
        <v>1510</v>
      </c>
      <c r="N13" s="253">
        <f t="shared" si="1"/>
        <v>0</v>
      </c>
      <c r="O13" s="252"/>
    </row>
    <row r="14" spans="1:15" ht="15" customHeight="1" x14ac:dyDescent="0.25">
      <c r="A14" s="258"/>
      <c r="B14" s="257">
        <f>Admin!$B$330</f>
        <v>42063</v>
      </c>
      <c r="C14" s="256">
        <f>Admin!$B$350</f>
        <v>42083</v>
      </c>
      <c r="D14" s="254">
        <f>'Feb15'!T1+'Feb15'!O1</f>
        <v>0</v>
      </c>
      <c r="E14" s="255">
        <f>'Feb15'!N1</f>
        <v>0</v>
      </c>
      <c r="F14" s="255">
        <f>'Feb15'!AD60+'Feb15'!AE60+'Feb15'!AF60+'Feb15'!AG60</f>
        <v>0</v>
      </c>
      <c r="G14" s="255">
        <f>'Feb15'!AE62+'Feb15'!AF62+'Feb15'!AG62</f>
        <v>0</v>
      </c>
      <c r="H14" s="255">
        <f>'Feb15'!P1</f>
        <v>0</v>
      </c>
      <c r="I14" s="254">
        <f t="shared" si="0"/>
        <v>0</v>
      </c>
      <c r="M14" s="354">
        <f t="shared" si="2"/>
        <v>1511</v>
      </c>
      <c r="N14" s="253">
        <f t="shared" si="1"/>
        <v>0</v>
      </c>
      <c r="O14" s="252"/>
    </row>
    <row r="15" spans="1:15" ht="15" customHeight="1" thickBot="1" x14ac:dyDescent="0.3">
      <c r="A15" s="258"/>
      <c r="B15" s="257">
        <f>Admin!$B$361</f>
        <v>42094</v>
      </c>
      <c r="C15" s="256">
        <f>Admin!$B$381</f>
        <v>42114</v>
      </c>
      <c r="D15" s="254">
        <f>'Mar15'!T1+'Mar15'!O1</f>
        <v>0</v>
      </c>
      <c r="E15" s="255">
        <f>'Mar15'!N1</f>
        <v>0</v>
      </c>
      <c r="F15" s="255">
        <f>'Mar15'!AD80+'Mar15'!AE80+'Mar15'!AF80+'Mar15'!AG80</f>
        <v>0</v>
      </c>
      <c r="G15" s="255">
        <f>'Mar15'!AE82+'Mar15'!AF82+'Mar15'!AG82</f>
        <v>0</v>
      </c>
      <c r="H15" s="255">
        <f>'Mar15'!P1</f>
        <v>0</v>
      </c>
      <c r="I15" s="254">
        <f t="shared" si="0"/>
        <v>0</v>
      </c>
      <c r="M15" s="354">
        <f t="shared" si="2"/>
        <v>1512</v>
      </c>
      <c r="N15" s="253">
        <f t="shared" si="1"/>
        <v>0</v>
      </c>
      <c r="O15" s="252"/>
    </row>
    <row r="16" spans="1:15" s="240" customFormat="1" ht="15" customHeight="1" thickTop="1" thickBot="1" x14ac:dyDescent="0.3">
      <c r="A16" s="251"/>
      <c r="B16" s="250"/>
      <c r="C16" s="249"/>
      <c r="D16" s="248">
        <f t="shared" ref="D16:I16" si="3">SUM(D4:D15)</f>
        <v>0</v>
      </c>
      <c r="E16" s="248">
        <f t="shared" si="3"/>
        <v>0</v>
      </c>
      <c r="F16" s="248">
        <f t="shared" si="3"/>
        <v>0</v>
      </c>
      <c r="G16" s="248">
        <f t="shared" si="3"/>
        <v>0</v>
      </c>
      <c r="H16" s="248">
        <f t="shared" si="3"/>
        <v>0</v>
      </c>
      <c r="I16" s="248">
        <f t="shared" si="3"/>
        <v>0</v>
      </c>
      <c r="J16" s="247"/>
      <c r="K16" s="247"/>
      <c r="L16" s="246">
        <f>SUM(L4:L15)</f>
        <v>0</v>
      </c>
      <c r="M16" s="249"/>
      <c r="N16" s="245"/>
      <c r="O16" s="244"/>
    </row>
    <row r="17" spans="1:15" ht="9" customHeight="1" thickTop="1" x14ac:dyDescent="0.25">
      <c r="A17" s="243"/>
      <c r="B17" s="509"/>
      <c r="C17" s="509"/>
      <c r="D17" s="509"/>
      <c r="E17" s="509"/>
      <c r="F17" s="509"/>
      <c r="G17" s="509"/>
      <c r="H17" s="509"/>
      <c r="I17" s="509"/>
      <c r="J17" s="509"/>
      <c r="K17" s="509"/>
      <c r="L17" s="509"/>
      <c r="M17" s="509"/>
      <c r="N17" s="509"/>
      <c r="O17" s="242"/>
    </row>
    <row r="18" spans="1:15" x14ac:dyDescent="0.25">
      <c r="B18" s="241" t="s">
        <v>91</v>
      </c>
    </row>
  </sheetData>
  <mergeCells count="1">
    <mergeCell ref="B17:N17"/>
  </mergeCells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82"/>
  <sheetViews>
    <sheetView workbookViewId="0">
      <pane ySplit="1" topLeftCell="A2" activePane="bottomLeft" state="frozen"/>
      <selection pane="bottomLeft" activeCell="H3" sqref="H3:M3"/>
    </sheetView>
  </sheetViews>
  <sheetFormatPr defaultColWidth="9.109375" defaultRowHeight="10.199999999999999" x14ac:dyDescent="0.2"/>
  <cols>
    <col min="1" max="1" width="6" style="335" customWidth="1"/>
    <col min="2" max="2" width="9.109375" style="351"/>
    <col min="3" max="4" width="9.109375" style="352"/>
    <col min="5" max="5" width="5.6640625" style="335" customWidth="1"/>
    <col min="6" max="6" width="9.109375" style="353"/>
    <col min="7" max="7" width="6.33203125" style="335" customWidth="1"/>
    <col min="8" max="9" width="9.109375" style="335"/>
    <col min="10" max="10" width="12.5546875" style="335" customWidth="1"/>
    <col min="11" max="11" width="9.44140625" style="335" customWidth="1"/>
    <col min="12" max="12" width="9.109375" style="335"/>
    <col min="13" max="13" width="8.33203125" style="353" customWidth="1"/>
    <col min="14" max="14" width="10.5546875" style="353" customWidth="1"/>
    <col min="15" max="15" width="4.33203125" style="353" customWidth="1"/>
    <col min="16" max="16" width="9.88671875" style="353" bestFit="1" customWidth="1"/>
    <col min="17" max="17" width="4.33203125" style="353" customWidth="1"/>
    <col min="18" max="18" width="9.88671875" style="353" bestFit="1" customWidth="1"/>
    <col min="19" max="19" width="2" style="335" customWidth="1"/>
    <col min="20" max="16384" width="9.109375" style="335"/>
  </cols>
  <sheetData>
    <row r="1" spans="1:19" ht="23.4" thickBot="1" x14ac:dyDescent="0.25">
      <c r="A1" s="329" t="s">
        <v>84</v>
      </c>
      <c r="B1" s="330" t="s">
        <v>8</v>
      </c>
      <c r="C1" s="329" t="s">
        <v>9</v>
      </c>
      <c r="D1" s="329" t="s">
        <v>10</v>
      </c>
      <c r="E1" s="331" t="s">
        <v>87</v>
      </c>
      <c r="F1" s="331" t="s">
        <v>86</v>
      </c>
      <c r="G1" s="510" t="s">
        <v>77</v>
      </c>
      <c r="H1" s="511"/>
      <c r="I1" s="512">
        <f>B366</f>
        <v>42099</v>
      </c>
      <c r="J1" s="513"/>
      <c r="K1" s="332"/>
      <c r="L1" s="332"/>
      <c r="M1" s="333"/>
      <c r="N1" s="334" t="str">
        <f>TEXT(YEAR(I1)-1,"0") &amp; "-" &amp; TEXT(YEAR(I1)-2000,"0")</f>
        <v>2014-15</v>
      </c>
      <c r="O1" s="333"/>
      <c r="P1" s="333"/>
      <c r="Q1" s="333"/>
      <c r="R1" s="333"/>
      <c r="S1" s="332"/>
    </row>
    <row r="2" spans="1:19" ht="11.4" x14ac:dyDescent="0.2">
      <c r="A2" s="336" t="str">
        <f>TEXT(DATE(YEAR(B$2),MONTH(B$2)+(D2-1),1),"MmmYY")</f>
        <v>Apr14</v>
      </c>
      <c r="B2" s="337">
        <v>41735</v>
      </c>
      <c r="C2" s="338">
        <v>1</v>
      </c>
      <c r="D2" s="338">
        <v>1</v>
      </c>
      <c r="E2" s="339">
        <f>B2</f>
        <v>41735</v>
      </c>
      <c r="F2" s="338">
        <v>1</v>
      </c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</row>
    <row r="3" spans="1:19" ht="12" x14ac:dyDescent="0.2">
      <c r="A3" s="336" t="str">
        <f t="shared" ref="A3:A66" si="0">TEXT(DATE(YEAR(B$2),MONTH(B$2)+(D3-1),1),"MmmYY")</f>
        <v>Apr14</v>
      </c>
      <c r="B3" s="337">
        <f>B2+1</f>
        <v>41736</v>
      </c>
      <c r="C3" s="338">
        <v>1</v>
      </c>
      <c r="D3" s="338">
        <v>1</v>
      </c>
      <c r="E3" s="341"/>
      <c r="F3" s="342">
        <v>1</v>
      </c>
      <c r="G3" s="340"/>
      <c r="H3" s="514" t="s">
        <v>88</v>
      </c>
      <c r="I3" s="515"/>
      <c r="J3" s="515"/>
      <c r="K3" s="515"/>
      <c r="L3" s="515"/>
      <c r="M3" s="516"/>
      <c r="N3" s="340"/>
      <c r="O3" s="340"/>
      <c r="P3" s="340"/>
      <c r="Q3" s="340"/>
      <c r="R3" s="340"/>
      <c r="S3" s="340"/>
    </row>
    <row r="4" spans="1:19" ht="11.4" x14ac:dyDescent="0.2">
      <c r="A4" s="336" t="str">
        <f t="shared" si="0"/>
        <v>Apr14</v>
      </c>
      <c r="B4" s="337">
        <f t="shared" ref="B4:B67" si="1">B3+1</f>
        <v>41737</v>
      </c>
      <c r="C4" s="338">
        <v>1</v>
      </c>
      <c r="D4" s="338">
        <v>1</v>
      </c>
      <c r="E4" s="341"/>
      <c r="F4" s="342">
        <v>1</v>
      </c>
      <c r="G4" s="340"/>
      <c r="H4" s="343"/>
      <c r="I4" s="343"/>
      <c r="J4" s="343"/>
      <c r="K4" s="343"/>
      <c r="L4" s="343"/>
      <c r="M4" s="343"/>
      <c r="N4" s="340"/>
      <c r="O4" s="340"/>
      <c r="P4" s="340"/>
      <c r="Q4" s="340"/>
      <c r="R4" s="340"/>
      <c r="S4" s="340"/>
    </row>
    <row r="5" spans="1:19" ht="11.4" x14ac:dyDescent="0.2">
      <c r="A5" s="336" t="str">
        <f t="shared" si="0"/>
        <v>Apr14</v>
      </c>
      <c r="B5" s="337">
        <f t="shared" si="1"/>
        <v>41738</v>
      </c>
      <c r="C5" s="338">
        <v>1</v>
      </c>
      <c r="D5" s="338">
        <v>1</v>
      </c>
      <c r="E5" s="341"/>
      <c r="F5" s="342">
        <v>1</v>
      </c>
      <c r="G5" s="340"/>
      <c r="H5" s="343"/>
      <c r="I5" s="343"/>
      <c r="J5" s="343"/>
      <c r="K5" s="343"/>
      <c r="L5" s="343"/>
      <c r="M5" s="343"/>
      <c r="N5" s="340"/>
      <c r="O5" s="340"/>
      <c r="P5" s="340"/>
      <c r="Q5" s="340"/>
      <c r="R5" s="340"/>
      <c r="S5" s="340"/>
    </row>
    <row r="6" spans="1:19" ht="11.4" x14ac:dyDescent="0.2">
      <c r="A6" s="336" t="str">
        <f t="shared" si="0"/>
        <v>Apr14</v>
      </c>
      <c r="B6" s="337">
        <f t="shared" si="1"/>
        <v>41739</v>
      </c>
      <c r="C6" s="338">
        <v>1</v>
      </c>
      <c r="D6" s="338">
        <v>1</v>
      </c>
      <c r="E6" s="341"/>
      <c r="F6" s="342">
        <v>1</v>
      </c>
      <c r="G6" s="340"/>
      <c r="H6" s="344" t="s">
        <v>85</v>
      </c>
      <c r="I6" s="344" t="s">
        <v>89</v>
      </c>
      <c r="J6" s="343"/>
      <c r="K6" s="344" t="s">
        <v>90</v>
      </c>
      <c r="L6" s="343"/>
      <c r="M6" s="343"/>
      <c r="N6" s="340"/>
      <c r="O6" s="340"/>
      <c r="P6" s="340"/>
      <c r="Q6" s="340"/>
      <c r="R6" s="340"/>
      <c r="S6" s="340"/>
    </row>
    <row r="7" spans="1:19" ht="11.4" x14ac:dyDescent="0.2">
      <c r="A7" s="336" t="str">
        <f t="shared" si="0"/>
        <v>Apr14</v>
      </c>
      <c r="B7" s="337">
        <f t="shared" si="1"/>
        <v>41740</v>
      </c>
      <c r="C7" s="338">
        <v>1</v>
      </c>
      <c r="D7" s="338">
        <v>1</v>
      </c>
      <c r="E7" s="341"/>
      <c r="F7" s="342">
        <v>1</v>
      </c>
      <c r="G7" s="340"/>
      <c r="H7" s="343"/>
      <c r="I7" s="343"/>
      <c r="J7" s="343"/>
      <c r="K7" s="343"/>
      <c r="L7" s="343"/>
      <c r="M7" s="343"/>
      <c r="N7" s="340"/>
      <c r="O7" s="340"/>
      <c r="P7" s="340"/>
      <c r="Q7" s="340"/>
      <c r="R7" s="340"/>
      <c r="S7" s="340"/>
    </row>
    <row r="8" spans="1:19" ht="11.4" x14ac:dyDescent="0.2">
      <c r="A8" s="336" t="str">
        <f t="shared" si="0"/>
        <v>Apr14</v>
      </c>
      <c r="B8" s="337">
        <f t="shared" si="1"/>
        <v>41741</v>
      </c>
      <c r="C8" s="338">
        <v>1</v>
      </c>
      <c r="D8" s="338">
        <v>1</v>
      </c>
      <c r="E8" s="341"/>
      <c r="F8" s="342">
        <v>1</v>
      </c>
      <c r="G8" s="340"/>
      <c r="H8" s="338">
        <v>1</v>
      </c>
      <c r="I8" s="338">
        <v>4</v>
      </c>
      <c r="J8" s="343"/>
      <c r="K8" s="338">
        <v>5</v>
      </c>
      <c r="L8" s="343"/>
      <c r="M8" s="343"/>
      <c r="N8" s="340"/>
      <c r="O8" s="340"/>
      <c r="P8" s="340"/>
      <c r="Q8" s="340"/>
      <c r="R8" s="340"/>
      <c r="S8" s="340"/>
    </row>
    <row r="9" spans="1:19" ht="11.4" x14ac:dyDescent="0.2">
      <c r="A9" s="336" t="str">
        <f t="shared" si="0"/>
        <v>Apr14</v>
      </c>
      <c r="B9" s="337">
        <f t="shared" si="1"/>
        <v>41742</v>
      </c>
      <c r="C9" s="338">
        <v>2</v>
      </c>
      <c r="D9" s="338">
        <v>1</v>
      </c>
      <c r="E9" s="341"/>
      <c r="F9" s="342">
        <v>2</v>
      </c>
      <c r="G9" s="340"/>
      <c r="H9" s="338">
        <v>2</v>
      </c>
      <c r="I9" s="338">
        <v>4</v>
      </c>
      <c r="J9" s="343"/>
      <c r="K9" s="343"/>
      <c r="L9" s="343"/>
      <c r="M9" s="343"/>
      <c r="N9" s="340"/>
      <c r="O9" s="340"/>
      <c r="P9" s="340"/>
      <c r="Q9" s="340"/>
      <c r="R9" s="340"/>
      <c r="S9" s="340"/>
    </row>
    <row r="10" spans="1:19" ht="11.4" x14ac:dyDescent="0.2">
      <c r="A10" s="336" t="str">
        <f t="shared" si="0"/>
        <v>Apr14</v>
      </c>
      <c r="B10" s="337">
        <f t="shared" si="1"/>
        <v>41743</v>
      </c>
      <c r="C10" s="338">
        <v>2</v>
      </c>
      <c r="D10" s="338">
        <v>1</v>
      </c>
      <c r="E10" s="341"/>
      <c r="F10" s="342">
        <v>2</v>
      </c>
      <c r="G10" s="340"/>
      <c r="H10" s="338">
        <v>3</v>
      </c>
      <c r="I10" s="338">
        <v>5</v>
      </c>
      <c r="J10" s="343"/>
      <c r="K10" s="343"/>
      <c r="L10" s="343"/>
      <c r="M10" s="343"/>
      <c r="N10" s="340"/>
      <c r="O10" s="340"/>
      <c r="P10" s="340"/>
      <c r="Q10" s="340"/>
      <c r="R10" s="340"/>
      <c r="S10" s="340"/>
    </row>
    <row r="11" spans="1:19" ht="11.4" x14ac:dyDescent="0.2">
      <c r="A11" s="336" t="str">
        <f t="shared" si="0"/>
        <v>Apr14</v>
      </c>
      <c r="B11" s="337">
        <f t="shared" si="1"/>
        <v>41744</v>
      </c>
      <c r="C11" s="338">
        <v>2</v>
      </c>
      <c r="D11" s="338">
        <v>1</v>
      </c>
      <c r="E11" s="341"/>
      <c r="F11" s="342">
        <v>2</v>
      </c>
      <c r="G11" s="340"/>
      <c r="H11" s="338">
        <v>4</v>
      </c>
      <c r="I11" s="338">
        <v>4</v>
      </c>
      <c r="J11" s="343"/>
      <c r="K11" s="344" t="s">
        <v>133</v>
      </c>
      <c r="L11" s="338" t="s">
        <v>80</v>
      </c>
      <c r="M11" s="343"/>
      <c r="N11" s="340"/>
      <c r="O11" s="340"/>
      <c r="P11" s="340"/>
      <c r="Q11" s="340"/>
      <c r="R11" s="340"/>
      <c r="S11" s="340"/>
    </row>
    <row r="12" spans="1:19" ht="11.4" x14ac:dyDescent="0.2">
      <c r="A12" s="336" t="str">
        <f t="shared" si="0"/>
        <v>Apr14</v>
      </c>
      <c r="B12" s="337">
        <f t="shared" si="1"/>
        <v>41745</v>
      </c>
      <c r="C12" s="338">
        <v>2</v>
      </c>
      <c r="D12" s="338">
        <v>1</v>
      </c>
      <c r="E12" s="341"/>
      <c r="F12" s="342">
        <v>2</v>
      </c>
      <c r="G12" s="340"/>
      <c r="H12" s="338">
        <v>5</v>
      </c>
      <c r="I12" s="338">
        <v>4</v>
      </c>
      <c r="J12" s="343"/>
      <c r="K12" s="344" t="s">
        <v>134</v>
      </c>
      <c r="L12" s="338" t="s">
        <v>78</v>
      </c>
      <c r="M12" s="343"/>
      <c r="N12" s="340"/>
      <c r="O12" s="340"/>
      <c r="P12" s="340"/>
      <c r="Q12" s="340"/>
      <c r="R12" s="340"/>
      <c r="S12" s="340"/>
    </row>
    <row r="13" spans="1:19" ht="11.4" x14ac:dyDescent="0.2">
      <c r="A13" s="336" t="str">
        <f t="shared" si="0"/>
        <v>Apr14</v>
      </c>
      <c r="B13" s="337">
        <f t="shared" si="1"/>
        <v>41746</v>
      </c>
      <c r="C13" s="338">
        <v>2</v>
      </c>
      <c r="D13" s="338">
        <v>1</v>
      </c>
      <c r="E13" s="341"/>
      <c r="F13" s="342">
        <v>2</v>
      </c>
      <c r="G13" s="340"/>
      <c r="H13" s="338">
        <v>6</v>
      </c>
      <c r="I13" s="338">
        <v>5</v>
      </c>
      <c r="J13" s="343"/>
      <c r="K13" s="343"/>
      <c r="L13" s="343"/>
      <c r="M13" s="343"/>
      <c r="N13" s="340"/>
      <c r="O13" s="340"/>
      <c r="P13" s="340"/>
      <c r="Q13" s="340"/>
      <c r="R13" s="340"/>
      <c r="S13" s="340"/>
    </row>
    <row r="14" spans="1:19" ht="11.4" x14ac:dyDescent="0.2">
      <c r="A14" s="336" t="str">
        <f t="shared" si="0"/>
        <v>Apr14</v>
      </c>
      <c r="B14" s="337">
        <f t="shared" si="1"/>
        <v>41747</v>
      </c>
      <c r="C14" s="338">
        <v>2</v>
      </c>
      <c r="D14" s="338">
        <v>1</v>
      </c>
      <c r="E14" s="341"/>
      <c r="F14" s="342">
        <v>2</v>
      </c>
      <c r="G14" s="340"/>
      <c r="H14" s="338">
        <v>7</v>
      </c>
      <c r="I14" s="338">
        <v>4</v>
      </c>
      <c r="J14" s="343"/>
      <c r="K14" s="343"/>
      <c r="L14" s="343"/>
      <c r="M14" s="343"/>
      <c r="N14" s="340"/>
      <c r="O14" s="340"/>
      <c r="P14" s="340"/>
      <c r="Q14" s="340"/>
      <c r="R14" s="340"/>
      <c r="S14" s="340"/>
    </row>
    <row r="15" spans="1:19" ht="11.4" x14ac:dyDescent="0.2">
      <c r="A15" s="336" t="str">
        <f t="shared" si="0"/>
        <v>Apr14</v>
      </c>
      <c r="B15" s="337">
        <f t="shared" si="1"/>
        <v>41748</v>
      </c>
      <c r="C15" s="338">
        <v>2</v>
      </c>
      <c r="D15" s="338">
        <v>1</v>
      </c>
      <c r="E15" s="341"/>
      <c r="F15" s="342">
        <v>2</v>
      </c>
      <c r="G15" s="340"/>
      <c r="H15" s="338">
        <v>8</v>
      </c>
      <c r="I15" s="338">
        <v>4</v>
      </c>
      <c r="J15" s="343"/>
      <c r="K15" s="343"/>
      <c r="L15" s="343"/>
      <c r="M15" s="343"/>
      <c r="N15" s="340"/>
      <c r="O15" s="340"/>
      <c r="P15" s="340"/>
      <c r="Q15" s="340"/>
      <c r="R15" s="340"/>
      <c r="S15" s="340"/>
    </row>
    <row r="16" spans="1:19" ht="11.4" x14ac:dyDescent="0.2">
      <c r="A16" s="336" t="str">
        <f t="shared" si="0"/>
        <v>Apr14</v>
      </c>
      <c r="B16" s="337">
        <f t="shared" si="1"/>
        <v>41749</v>
      </c>
      <c r="C16" s="338">
        <v>3</v>
      </c>
      <c r="D16" s="338">
        <v>1</v>
      </c>
      <c r="E16" s="341"/>
      <c r="F16" s="342">
        <v>3</v>
      </c>
      <c r="G16" s="340"/>
      <c r="H16" s="338">
        <v>9</v>
      </c>
      <c r="I16" s="338">
        <v>5</v>
      </c>
      <c r="J16" s="343"/>
      <c r="K16" s="343"/>
      <c r="L16" s="343"/>
      <c r="M16" s="343"/>
      <c r="N16" s="340"/>
      <c r="O16" s="340"/>
      <c r="P16" s="340"/>
      <c r="Q16" s="340"/>
      <c r="R16" s="340"/>
      <c r="S16" s="340"/>
    </row>
    <row r="17" spans="1:19" ht="12" customHeight="1" x14ac:dyDescent="0.2">
      <c r="A17" s="336" t="str">
        <f t="shared" si="0"/>
        <v>Apr14</v>
      </c>
      <c r="B17" s="337">
        <f t="shared" si="1"/>
        <v>41750</v>
      </c>
      <c r="C17" s="338">
        <v>3</v>
      </c>
      <c r="D17" s="338">
        <v>1</v>
      </c>
      <c r="E17" s="341"/>
      <c r="F17" s="342">
        <v>3</v>
      </c>
      <c r="G17" s="340"/>
      <c r="H17" s="338">
        <v>10</v>
      </c>
      <c r="I17" s="338">
        <v>4</v>
      </c>
      <c r="J17" s="343"/>
      <c r="K17" s="343"/>
      <c r="L17" s="343"/>
      <c r="M17" s="343"/>
      <c r="N17" s="340"/>
      <c r="O17" s="340"/>
      <c r="P17" s="340"/>
      <c r="Q17" s="340"/>
      <c r="R17" s="340"/>
      <c r="S17" s="340"/>
    </row>
    <row r="18" spans="1:19" ht="11.4" x14ac:dyDescent="0.2">
      <c r="A18" s="336" t="str">
        <f t="shared" si="0"/>
        <v>Apr14</v>
      </c>
      <c r="B18" s="337">
        <f t="shared" si="1"/>
        <v>41751</v>
      </c>
      <c r="C18" s="338">
        <v>3</v>
      </c>
      <c r="D18" s="338">
        <v>1</v>
      </c>
      <c r="E18" s="341"/>
      <c r="F18" s="342">
        <v>3</v>
      </c>
      <c r="G18" s="340"/>
      <c r="H18" s="338">
        <v>11</v>
      </c>
      <c r="I18" s="338">
        <v>4</v>
      </c>
      <c r="J18" s="343"/>
      <c r="K18" s="343"/>
      <c r="L18" s="343"/>
      <c r="M18" s="343"/>
      <c r="N18" s="340"/>
      <c r="O18" s="340"/>
      <c r="P18" s="340"/>
      <c r="Q18" s="340"/>
      <c r="R18" s="340"/>
      <c r="S18" s="340"/>
    </row>
    <row r="19" spans="1:19" ht="11.4" x14ac:dyDescent="0.2">
      <c r="A19" s="336" t="str">
        <f t="shared" si="0"/>
        <v>Apr14</v>
      </c>
      <c r="B19" s="337">
        <f t="shared" si="1"/>
        <v>41752</v>
      </c>
      <c r="C19" s="338">
        <v>3</v>
      </c>
      <c r="D19" s="338">
        <v>1</v>
      </c>
      <c r="E19" s="341"/>
      <c r="F19" s="342">
        <v>3</v>
      </c>
      <c r="G19" s="340"/>
      <c r="H19" s="338">
        <v>12</v>
      </c>
      <c r="I19" s="338">
        <v>6</v>
      </c>
      <c r="J19" s="343"/>
      <c r="K19" s="343"/>
      <c r="L19" s="343"/>
      <c r="M19" s="343"/>
      <c r="N19" s="340"/>
      <c r="O19" s="340"/>
      <c r="P19" s="340"/>
      <c r="Q19" s="340"/>
      <c r="R19" s="340"/>
      <c r="S19" s="340"/>
    </row>
    <row r="20" spans="1:19" ht="11.4" x14ac:dyDescent="0.2">
      <c r="A20" s="336" t="str">
        <f t="shared" si="0"/>
        <v>Apr14</v>
      </c>
      <c r="B20" s="337">
        <f t="shared" si="1"/>
        <v>41753</v>
      </c>
      <c r="C20" s="338">
        <v>3</v>
      </c>
      <c r="D20" s="338">
        <v>1</v>
      </c>
      <c r="E20" s="341"/>
      <c r="F20" s="342">
        <v>3</v>
      </c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</row>
    <row r="21" spans="1:19" ht="11.4" x14ac:dyDescent="0.2">
      <c r="A21" s="336" t="str">
        <f t="shared" si="0"/>
        <v>Apr14</v>
      </c>
      <c r="B21" s="337">
        <f t="shared" si="1"/>
        <v>41754</v>
      </c>
      <c r="C21" s="338">
        <v>3</v>
      </c>
      <c r="D21" s="338">
        <v>1</v>
      </c>
      <c r="E21" s="341"/>
      <c r="F21" s="342">
        <v>3</v>
      </c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</row>
    <row r="22" spans="1:19" ht="11.4" x14ac:dyDescent="0.2">
      <c r="A22" s="336" t="str">
        <f t="shared" si="0"/>
        <v>Apr14</v>
      </c>
      <c r="B22" s="337">
        <f t="shared" si="1"/>
        <v>41755</v>
      </c>
      <c r="C22" s="338">
        <v>3</v>
      </c>
      <c r="D22" s="338">
        <v>1</v>
      </c>
      <c r="E22" s="341"/>
      <c r="F22" s="342">
        <v>3</v>
      </c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</row>
    <row r="23" spans="1:19" ht="11.4" x14ac:dyDescent="0.2">
      <c r="A23" s="336" t="str">
        <f t="shared" si="0"/>
        <v>Apr14</v>
      </c>
      <c r="B23" s="337">
        <f t="shared" si="1"/>
        <v>41756</v>
      </c>
      <c r="C23" s="338">
        <v>4</v>
      </c>
      <c r="D23" s="338">
        <v>1</v>
      </c>
      <c r="E23" s="341"/>
      <c r="F23" s="342">
        <v>4</v>
      </c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</row>
    <row r="24" spans="1:19" ht="11.4" x14ac:dyDescent="0.2">
      <c r="A24" s="336" t="str">
        <f t="shared" si="0"/>
        <v>Apr14</v>
      </c>
      <c r="B24" s="337">
        <f t="shared" si="1"/>
        <v>41757</v>
      </c>
      <c r="C24" s="338">
        <v>4</v>
      </c>
      <c r="D24" s="338">
        <v>1</v>
      </c>
      <c r="E24" s="341"/>
      <c r="F24" s="342">
        <v>4</v>
      </c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</row>
    <row r="25" spans="1:19" ht="11.4" x14ac:dyDescent="0.2">
      <c r="A25" s="336" t="str">
        <f t="shared" si="0"/>
        <v>Apr14</v>
      </c>
      <c r="B25" s="337">
        <f t="shared" si="1"/>
        <v>41758</v>
      </c>
      <c r="C25" s="338">
        <v>4</v>
      </c>
      <c r="D25" s="338">
        <v>1</v>
      </c>
      <c r="E25" s="341"/>
      <c r="F25" s="342">
        <v>4</v>
      </c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</row>
    <row r="26" spans="1:19" ht="12" customHeight="1" x14ac:dyDescent="0.2">
      <c r="A26" s="336" t="str">
        <f t="shared" si="0"/>
        <v>Apr14</v>
      </c>
      <c r="B26" s="337">
        <f t="shared" si="1"/>
        <v>41759</v>
      </c>
      <c r="C26" s="338">
        <v>4</v>
      </c>
      <c r="D26" s="338">
        <v>1</v>
      </c>
      <c r="E26" s="341"/>
      <c r="F26" s="342">
        <v>4</v>
      </c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</row>
    <row r="27" spans="1:19" ht="12" customHeight="1" x14ac:dyDescent="0.2">
      <c r="A27" s="336" t="str">
        <f t="shared" si="0"/>
        <v>Apr14</v>
      </c>
      <c r="B27" s="337">
        <f t="shared" si="1"/>
        <v>41760</v>
      </c>
      <c r="C27" s="338">
        <v>4</v>
      </c>
      <c r="D27" s="338">
        <v>1</v>
      </c>
      <c r="E27" s="340"/>
      <c r="F27" s="342">
        <v>4</v>
      </c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</row>
    <row r="28" spans="1:19" ht="11.4" x14ac:dyDescent="0.2">
      <c r="A28" s="336" t="str">
        <f t="shared" si="0"/>
        <v>Apr14</v>
      </c>
      <c r="B28" s="337">
        <f t="shared" si="1"/>
        <v>41761</v>
      </c>
      <c r="C28" s="338">
        <v>4</v>
      </c>
      <c r="D28" s="338">
        <v>1</v>
      </c>
      <c r="E28" s="341"/>
      <c r="F28" s="342">
        <v>4</v>
      </c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</row>
    <row r="29" spans="1:19" ht="11.4" x14ac:dyDescent="0.2">
      <c r="A29" s="336" t="str">
        <f t="shared" si="0"/>
        <v>Apr14</v>
      </c>
      <c r="B29" s="337">
        <f t="shared" si="1"/>
        <v>41762</v>
      </c>
      <c r="C29" s="338">
        <v>4</v>
      </c>
      <c r="D29" s="338">
        <v>1</v>
      </c>
      <c r="E29" s="341"/>
      <c r="F29" s="342">
        <v>4</v>
      </c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</row>
    <row r="30" spans="1:19" ht="11.4" x14ac:dyDescent="0.2">
      <c r="A30" s="336" t="str">
        <f t="shared" si="0"/>
        <v>Apr14</v>
      </c>
      <c r="B30" s="337">
        <f t="shared" si="1"/>
        <v>41763</v>
      </c>
      <c r="C30" s="338">
        <v>5</v>
      </c>
      <c r="D30" s="338">
        <v>1</v>
      </c>
      <c r="E30" s="341"/>
      <c r="F30" s="338">
        <v>1</v>
      </c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</row>
    <row r="31" spans="1:19" ht="11.4" x14ac:dyDescent="0.2">
      <c r="A31" s="336" t="str">
        <f t="shared" si="0"/>
        <v>Apr14</v>
      </c>
      <c r="B31" s="337">
        <f t="shared" si="1"/>
        <v>41764</v>
      </c>
      <c r="C31" s="338">
        <v>5</v>
      </c>
      <c r="D31" s="338">
        <v>1</v>
      </c>
      <c r="E31" s="341"/>
      <c r="F31" s="342">
        <v>1</v>
      </c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</row>
    <row r="32" spans="1:19" ht="11.4" x14ac:dyDescent="0.2">
      <c r="A32" s="345" t="str">
        <f t="shared" si="0"/>
        <v>May14</v>
      </c>
      <c r="B32" s="337">
        <f t="shared" si="1"/>
        <v>41765</v>
      </c>
      <c r="C32" s="346">
        <v>5</v>
      </c>
      <c r="D32" s="346">
        <v>2</v>
      </c>
      <c r="E32" s="347"/>
      <c r="F32" s="342">
        <v>1</v>
      </c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</row>
    <row r="33" spans="1:19" ht="11.4" x14ac:dyDescent="0.2">
      <c r="A33" s="336" t="str">
        <f t="shared" si="0"/>
        <v>May14</v>
      </c>
      <c r="B33" s="337">
        <f t="shared" si="1"/>
        <v>41766</v>
      </c>
      <c r="C33" s="338">
        <v>5</v>
      </c>
      <c r="D33" s="338">
        <v>2</v>
      </c>
      <c r="E33" s="341"/>
      <c r="F33" s="342">
        <v>1</v>
      </c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</row>
    <row r="34" spans="1:19" ht="11.4" x14ac:dyDescent="0.2">
      <c r="A34" s="336" t="str">
        <f t="shared" si="0"/>
        <v>May14</v>
      </c>
      <c r="B34" s="337">
        <f t="shared" si="1"/>
        <v>41767</v>
      </c>
      <c r="C34" s="338">
        <v>5</v>
      </c>
      <c r="D34" s="338">
        <v>2</v>
      </c>
      <c r="E34" s="341"/>
      <c r="F34" s="342">
        <v>1</v>
      </c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</row>
    <row r="35" spans="1:19" ht="11.4" x14ac:dyDescent="0.2">
      <c r="A35" s="336" t="str">
        <f t="shared" si="0"/>
        <v>May14</v>
      </c>
      <c r="B35" s="337">
        <f t="shared" si="1"/>
        <v>41768</v>
      </c>
      <c r="C35" s="338">
        <v>5</v>
      </c>
      <c r="D35" s="338">
        <v>2</v>
      </c>
      <c r="E35" s="341"/>
      <c r="F35" s="342">
        <v>1</v>
      </c>
      <c r="G35" s="340"/>
      <c r="H35" s="340"/>
      <c r="I35" s="340"/>
      <c r="J35" s="340"/>
      <c r="K35" s="340"/>
      <c r="L35" s="340"/>
      <c r="M35" s="343"/>
      <c r="N35" s="343"/>
      <c r="O35" s="343"/>
      <c r="P35" s="343"/>
      <c r="Q35" s="343"/>
      <c r="R35" s="343"/>
      <c r="S35" s="343"/>
    </row>
    <row r="36" spans="1:19" ht="11.4" x14ac:dyDescent="0.2">
      <c r="A36" s="336" t="str">
        <f t="shared" si="0"/>
        <v>May14</v>
      </c>
      <c r="B36" s="337">
        <f t="shared" si="1"/>
        <v>41769</v>
      </c>
      <c r="C36" s="338">
        <v>5</v>
      </c>
      <c r="D36" s="338">
        <v>2</v>
      </c>
      <c r="E36" s="341"/>
      <c r="F36" s="342">
        <v>1</v>
      </c>
      <c r="G36" s="340"/>
      <c r="H36" s="340"/>
      <c r="I36" s="340"/>
      <c r="J36" s="340"/>
      <c r="K36" s="340"/>
      <c r="L36" s="340"/>
      <c r="M36" s="343"/>
      <c r="N36" s="343"/>
      <c r="O36" s="343"/>
      <c r="P36" s="343"/>
      <c r="Q36" s="343"/>
      <c r="R36" s="343"/>
      <c r="S36" s="343"/>
    </row>
    <row r="37" spans="1:19" ht="11.4" x14ac:dyDescent="0.2">
      <c r="A37" s="336" t="str">
        <f t="shared" si="0"/>
        <v>May14</v>
      </c>
      <c r="B37" s="337">
        <f t="shared" si="1"/>
        <v>41770</v>
      </c>
      <c r="C37" s="338">
        <v>6</v>
      </c>
      <c r="D37" s="338">
        <v>2</v>
      </c>
      <c r="E37" s="341"/>
      <c r="F37" s="342">
        <v>2</v>
      </c>
      <c r="G37" s="340"/>
      <c r="H37" s="340"/>
      <c r="I37" s="340"/>
      <c r="J37" s="340"/>
      <c r="K37" s="340"/>
      <c r="L37" s="340"/>
      <c r="M37" s="343"/>
      <c r="N37" s="343"/>
      <c r="O37" s="343"/>
      <c r="P37" s="343"/>
      <c r="Q37" s="343"/>
      <c r="R37" s="343"/>
      <c r="S37" s="343"/>
    </row>
    <row r="38" spans="1:19" ht="11.4" x14ac:dyDescent="0.2">
      <c r="A38" s="336" t="str">
        <f t="shared" si="0"/>
        <v>May14</v>
      </c>
      <c r="B38" s="337">
        <f t="shared" si="1"/>
        <v>41771</v>
      </c>
      <c r="C38" s="338">
        <v>6</v>
      </c>
      <c r="D38" s="338">
        <v>2</v>
      </c>
      <c r="E38" s="341"/>
      <c r="F38" s="342">
        <v>2</v>
      </c>
      <c r="G38" s="340"/>
      <c r="H38" s="340"/>
      <c r="I38" s="340"/>
      <c r="J38" s="340"/>
      <c r="K38" s="340"/>
      <c r="L38" s="340"/>
      <c r="M38" s="343"/>
      <c r="N38" s="343"/>
      <c r="O38" s="343"/>
      <c r="P38" s="343"/>
      <c r="Q38" s="343"/>
      <c r="R38" s="343"/>
      <c r="S38" s="343"/>
    </row>
    <row r="39" spans="1:19" ht="11.4" x14ac:dyDescent="0.2">
      <c r="A39" s="336" t="str">
        <f t="shared" si="0"/>
        <v>May14</v>
      </c>
      <c r="B39" s="337">
        <f t="shared" si="1"/>
        <v>41772</v>
      </c>
      <c r="C39" s="338">
        <v>6</v>
      </c>
      <c r="D39" s="338">
        <v>2</v>
      </c>
      <c r="E39" s="341"/>
      <c r="F39" s="342">
        <v>2</v>
      </c>
      <c r="G39" s="340"/>
      <c r="H39" s="340"/>
      <c r="I39" s="340"/>
      <c r="J39" s="340"/>
      <c r="K39" s="340"/>
      <c r="L39" s="340"/>
      <c r="M39" s="343"/>
      <c r="N39" s="343"/>
      <c r="O39" s="343"/>
      <c r="P39" s="343"/>
      <c r="Q39" s="343"/>
      <c r="R39" s="343"/>
      <c r="S39" s="343"/>
    </row>
    <row r="40" spans="1:19" ht="11.4" x14ac:dyDescent="0.2">
      <c r="A40" s="336" t="str">
        <f t="shared" si="0"/>
        <v>May14</v>
      </c>
      <c r="B40" s="337">
        <f t="shared" si="1"/>
        <v>41773</v>
      </c>
      <c r="C40" s="338">
        <v>6</v>
      </c>
      <c r="D40" s="338">
        <v>2</v>
      </c>
      <c r="E40" s="341"/>
      <c r="F40" s="342">
        <v>2</v>
      </c>
      <c r="G40" s="340"/>
      <c r="H40" s="340"/>
      <c r="I40" s="340"/>
      <c r="J40" s="340"/>
      <c r="K40" s="340"/>
      <c r="L40" s="340"/>
      <c r="M40" s="343"/>
      <c r="N40" s="343"/>
      <c r="O40" s="343"/>
      <c r="P40" s="343"/>
      <c r="Q40" s="343"/>
      <c r="R40" s="343"/>
      <c r="S40" s="343"/>
    </row>
    <row r="41" spans="1:19" ht="11.4" x14ac:dyDescent="0.2">
      <c r="A41" s="336" t="str">
        <f t="shared" si="0"/>
        <v>May14</v>
      </c>
      <c r="B41" s="337">
        <f t="shared" si="1"/>
        <v>41774</v>
      </c>
      <c r="C41" s="338">
        <v>6</v>
      </c>
      <c r="D41" s="338">
        <v>2</v>
      </c>
      <c r="E41" s="341"/>
      <c r="F41" s="342">
        <v>2</v>
      </c>
      <c r="G41" s="340"/>
      <c r="H41" s="340"/>
      <c r="I41" s="340"/>
      <c r="J41" s="340"/>
      <c r="K41" s="340"/>
      <c r="L41" s="340"/>
      <c r="M41" s="343"/>
      <c r="N41" s="343"/>
      <c r="O41" s="343"/>
      <c r="P41" s="343"/>
      <c r="Q41" s="343"/>
      <c r="R41" s="343"/>
      <c r="S41" s="343"/>
    </row>
    <row r="42" spans="1:19" ht="11.4" x14ac:dyDescent="0.2">
      <c r="A42" s="336" t="str">
        <f t="shared" si="0"/>
        <v>May14</v>
      </c>
      <c r="B42" s="337">
        <f t="shared" si="1"/>
        <v>41775</v>
      </c>
      <c r="C42" s="338">
        <v>6</v>
      </c>
      <c r="D42" s="338">
        <v>2</v>
      </c>
      <c r="E42" s="341"/>
      <c r="F42" s="342">
        <v>2</v>
      </c>
      <c r="G42" s="340"/>
      <c r="H42" s="340"/>
      <c r="I42" s="340"/>
      <c r="J42" s="340"/>
      <c r="K42" s="340"/>
      <c r="L42" s="340"/>
      <c r="M42" s="343"/>
      <c r="N42" s="343"/>
      <c r="O42" s="343"/>
      <c r="P42" s="343"/>
      <c r="Q42" s="343"/>
      <c r="R42" s="343"/>
      <c r="S42" s="343"/>
    </row>
    <row r="43" spans="1:19" ht="11.4" x14ac:dyDescent="0.2">
      <c r="A43" s="336" t="str">
        <f t="shared" si="0"/>
        <v>May14</v>
      </c>
      <c r="B43" s="337">
        <f t="shared" si="1"/>
        <v>41776</v>
      </c>
      <c r="C43" s="338">
        <v>6</v>
      </c>
      <c r="D43" s="338">
        <v>2</v>
      </c>
      <c r="E43" s="341"/>
      <c r="F43" s="342">
        <v>2</v>
      </c>
      <c r="G43" s="340"/>
      <c r="H43" s="340"/>
      <c r="I43" s="340"/>
      <c r="J43" s="340"/>
      <c r="K43" s="340"/>
      <c r="L43" s="340"/>
      <c r="M43" s="343"/>
      <c r="N43" s="343"/>
      <c r="O43" s="343"/>
      <c r="P43" s="343"/>
      <c r="Q43" s="343"/>
      <c r="R43" s="343"/>
      <c r="S43" s="343"/>
    </row>
    <row r="44" spans="1:19" ht="11.4" x14ac:dyDescent="0.2">
      <c r="A44" s="336" t="str">
        <f t="shared" si="0"/>
        <v>May14</v>
      </c>
      <c r="B44" s="337">
        <f t="shared" si="1"/>
        <v>41777</v>
      </c>
      <c r="C44" s="338">
        <v>7</v>
      </c>
      <c r="D44" s="338">
        <v>2</v>
      </c>
      <c r="E44" s="341"/>
      <c r="F44" s="342">
        <v>3</v>
      </c>
      <c r="G44" s="340"/>
      <c r="H44" s="340"/>
      <c r="I44" s="340"/>
      <c r="J44" s="340"/>
      <c r="K44" s="340"/>
      <c r="L44" s="340"/>
      <c r="M44" s="343"/>
      <c r="N44" s="343"/>
      <c r="O44" s="343"/>
      <c r="P44" s="343"/>
      <c r="Q44" s="343"/>
      <c r="R44" s="343"/>
      <c r="S44" s="343"/>
    </row>
    <row r="45" spans="1:19" ht="11.4" x14ac:dyDescent="0.2">
      <c r="A45" s="336" t="str">
        <f t="shared" si="0"/>
        <v>May14</v>
      </c>
      <c r="B45" s="337">
        <f t="shared" si="1"/>
        <v>41778</v>
      </c>
      <c r="C45" s="338">
        <v>7</v>
      </c>
      <c r="D45" s="338">
        <v>2</v>
      </c>
      <c r="E45" s="341"/>
      <c r="F45" s="342">
        <v>3</v>
      </c>
      <c r="G45" s="340"/>
      <c r="H45" s="340"/>
      <c r="I45" s="340"/>
      <c r="J45" s="340"/>
      <c r="K45" s="340"/>
      <c r="L45" s="340"/>
      <c r="M45" s="343"/>
      <c r="N45" s="343"/>
      <c r="O45" s="343"/>
      <c r="P45" s="343"/>
      <c r="Q45" s="343"/>
      <c r="R45" s="343"/>
      <c r="S45" s="343"/>
    </row>
    <row r="46" spans="1:19" ht="11.4" x14ac:dyDescent="0.2">
      <c r="A46" s="336" t="str">
        <f t="shared" si="0"/>
        <v>May14</v>
      </c>
      <c r="B46" s="337">
        <f t="shared" si="1"/>
        <v>41779</v>
      </c>
      <c r="C46" s="338">
        <v>7</v>
      </c>
      <c r="D46" s="338">
        <v>2</v>
      </c>
      <c r="E46" s="341"/>
      <c r="F46" s="342">
        <v>3</v>
      </c>
      <c r="G46" s="340"/>
      <c r="H46" s="340"/>
      <c r="I46" s="340"/>
      <c r="J46" s="340"/>
      <c r="K46" s="340"/>
      <c r="L46" s="340"/>
      <c r="M46" s="343"/>
      <c r="N46" s="343"/>
      <c r="O46" s="343"/>
      <c r="P46" s="343"/>
      <c r="Q46" s="343"/>
      <c r="R46" s="343"/>
      <c r="S46" s="343"/>
    </row>
    <row r="47" spans="1:19" ht="11.4" x14ac:dyDescent="0.2">
      <c r="A47" s="336" t="str">
        <f t="shared" si="0"/>
        <v>May14</v>
      </c>
      <c r="B47" s="337">
        <f t="shared" si="1"/>
        <v>41780</v>
      </c>
      <c r="C47" s="338">
        <v>7</v>
      </c>
      <c r="D47" s="338">
        <v>2</v>
      </c>
      <c r="E47" s="341"/>
      <c r="F47" s="342">
        <v>3</v>
      </c>
      <c r="G47" s="340"/>
      <c r="H47" s="340"/>
      <c r="I47" s="340"/>
      <c r="J47" s="340"/>
      <c r="K47" s="340"/>
      <c r="L47" s="340"/>
      <c r="M47" s="343"/>
      <c r="N47" s="343"/>
      <c r="O47" s="343"/>
      <c r="P47" s="343"/>
      <c r="Q47" s="343"/>
      <c r="R47" s="343"/>
      <c r="S47" s="343"/>
    </row>
    <row r="48" spans="1:19" ht="11.4" x14ac:dyDescent="0.2">
      <c r="A48" s="336" t="str">
        <f t="shared" si="0"/>
        <v>May14</v>
      </c>
      <c r="B48" s="337">
        <f t="shared" si="1"/>
        <v>41781</v>
      </c>
      <c r="C48" s="338">
        <v>7</v>
      </c>
      <c r="D48" s="338">
        <v>2</v>
      </c>
      <c r="E48" s="341"/>
      <c r="F48" s="342">
        <v>3</v>
      </c>
      <c r="G48" s="340"/>
      <c r="H48" s="340"/>
      <c r="I48" s="340"/>
      <c r="J48" s="340"/>
      <c r="K48" s="340"/>
      <c r="L48" s="340"/>
      <c r="M48" s="343"/>
      <c r="N48" s="343"/>
      <c r="O48" s="343"/>
      <c r="P48" s="343"/>
      <c r="Q48" s="343"/>
      <c r="R48" s="343"/>
      <c r="S48" s="343"/>
    </row>
    <row r="49" spans="1:19" ht="11.4" x14ac:dyDescent="0.2">
      <c r="A49" s="336" t="str">
        <f t="shared" si="0"/>
        <v>May14</v>
      </c>
      <c r="B49" s="337">
        <f t="shared" si="1"/>
        <v>41782</v>
      </c>
      <c r="C49" s="338">
        <v>7</v>
      </c>
      <c r="D49" s="338">
        <v>2</v>
      </c>
      <c r="E49" s="341"/>
      <c r="F49" s="342">
        <v>3</v>
      </c>
      <c r="G49" s="340"/>
      <c r="H49" s="340"/>
      <c r="I49" s="340"/>
      <c r="J49" s="340"/>
      <c r="K49" s="340"/>
      <c r="L49" s="340"/>
      <c r="M49" s="343"/>
      <c r="N49" s="343"/>
      <c r="O49" s="343"/>
      <c r="P49" s="343"/>
      <c r="Q49" s="343"/>
      <c r="R49" s="343"/>
      <c r="S49" s="343"/>
    </row>
    <row r="50" spans="1:19" ht="11.4" x14ac:dyDescent="0.2">
      <c r="A50" s="336" t="str">
        <f t="shared" si="0"/>
        <v>May14</v>
      </c>
      <c r="B50" s="337">
        <f t="shared" si="1"/>
        <v>41783</v>
      </c>
      <c r="C50" s="338">
        <v>7</v>
      </c>
      <c r="D50" s="338">
        <v>2</v>
      </c>
      <c r="E50" s="341"/>
      <c r="F50" s="342">
        <v>3</v>
      </c>
      <c r="G50" s="340"/>
      <c r="H50" s="340"/>
      <c r="I50" s="340"/>
      <c r="J50" s="340"/>
      <c r="K50" s="340"/>
      <c r="L50" s="340"/>
      <c r="M50" s="343"/>
      <c r="N50" s="343"/>
      <c r="O50" s="343"/>
      <c r="P50" s="343"/>
      <c r="Q50" s="343"/>
      <c r="R50" s="343"/>
      <c r="S50" s="343"/>
    </row>
    <row r="51" spans="1:19" ht="11.4" x14ac:dyDescent="0.2">
      <c r="A51" s="336" t="str">
        <f t="shared" si="0"/>
        <v>May14</v>
      </c>
      <c r="B51" s="337">
        <f t="shared" si="1"/>
        <v>41784</v>
      </c>
      <c r="C51" s="338">
        <v>8</v>
      </c>
      <c r="D51" s="338">
        <v>2</v>
      </c>
      <c r="E51" s="341"/>
      <c r="F51" s="342">
        <v>4</v>
      </c>
      <c r="G51" s="340"/>
      <c r="H51" s="340"/>
      <c r="I51" s="340"/>
      <c r="J51" s="340"/>
      <c r="K51" s="340"/>
      <c r="L51" s="340"/>
      <c r="M51" s="343"/>
      <c r="N51" s="343"/>
      <c r="O51" s="343"/>
      <c r="P51" s="343"/>
      <c r="Q51" s="343"/>
      <c r="R51" s="343"/>
      <c r="S51" s="343"/>
    </row>
    <row r="52" spans="1:19" ht="11.4" x14ac:dyDescent="0.2">
      <c r="A52" s="336" t="str">
        <f t="shared" si="0"/>
        <v>May14</v>
      </c>
      <c r="B52" s="337">
        <f t="shared" si="1"/>
        <v>41785</v>
      </c>
      <c r="C52" s="338">
        <v>8</v>
      </c>
      <c r="D52" s="338">
        <v>2</v>
      </c>
      <c r="E52" s="341"/>
      <c r="F52" s="342">
        <v>4</v>
      </c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</row>
    <row r="53" spans="1:19" ht="11.4" x14ac:dyDescent="0.2">
      <c r="A53" s="336" t="str">
        <f t="shared" si="0"/>
        <v>May14</v>
      </c>
      <c r="B53" s="337">
        <f t="shared" si="1"/>
        <v>41786</v>
      </c>
      <c r="C53" s="338">
        <v>8</v>
      </c>
      <c r="D53" s="338">
        <v>2</v>
      </c>
      <c r="E53" s="341"/>
      <c r="F53" s="342">
        <v>4</v>
      </c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</row>
    <row r="54" spans="1:19" ht="11.4" x14ac:dyDescent="0.2">
      <c r="A54" s="336" t="str">
        <f t="shared" si="0"/>
        <v>May14</v>
      </c>
      <c r="B54" s="337">
        <f t="shared" si="1"/>
        <v>41787</v>
      </c>
      <c r="C54" s="338">
        <v>8</v>
      </c>
      <c r="D54" s="338">
        <v>2</v>
      </c>
      <c r="E54" s="341"/>
      <c r="F54" s="342">
        <v>4</v>
      </c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</row>
    <row r="55" spans="1:19" ht="11.4" x14ac:dyDescent="0.2">
      <c r="A55" s="336" t="str">
        <f t="shared" si="0"/>
        <v>May14</v>
      </c>
      <c r="B55" s="337">
        <f t="shared" si="1"/>
        <v>41788</v>
      </c>
      <c r="C55" s="338">
        <v>8</v>
      </c>
      <c r="D55" s="338">
        <v>2</v>
      </c>
      <c r="E55" s="341"/>
      <c r="F55" s="342">
        <v>4</v>
      </c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</row>
    <row r="56" spans="1:19" ht="11.4" x14ac:dyDescent="0.2">
      <c r="A56" s="336" t="str">
        <f t="shared" si="0"/>
        <v>May14</v>
      </c>
      <c r="B56" s="337">
        <f t="shared" si="1"/>
        <v>41789</v>
      </c>
      <c r="C56" s="338">
        <v>8</v>
      </c>
      <c r="D56" s="338">
        <v>2</v>
      </c>
      <c r="E56" s="341"/>
      <c r="F56" s="342">
        <v>4</v>
      </c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</row>
    <row r="57" spans="1:19" ht="11.4" x14ac:dyDescent="0.2">
      <c r="A57" s="336" t="str">
        <f t="shared" si="0"/>
        <v>May14</v>
      </c>
      <c r="B57" s="337">
        <f t="shared" si="1"/>
        <v>41790</v>
      </c>
      <c r="C57" s="338">
        <v>8</v>
      </c>
      <c r="D57" s="338">
        <v>2</v>
      </c>
      <c r="E57" s="341"/>
      <c r="F57" s="342">
        <v>4</v>
      </c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</row>
    <row r="58" spans="1:19" x14ac:dyDescent="0.2">
      <c r="A58" s="336" t="str">
        <f t="shared" si="0"/>
        <v>May14</v>
      </c>
      <c r="B58" s="337">
        <f t="shared" si="1"/>
        <v>41791</v>
      </c>
      <c r="C58" s="338">
        <v>9</v>
      </c>
      <c r="D58" s="338">
        <v>2</v>
      </c>
      <c r="E58" s="341"/>
      <c r="F58" s="338">
        <v>1</v>
      </c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</row>
    <row r="59" spans="1:19" ht="11.4" x14ac:dyDescent="0.2">
      <c r="A59" s="336" t="str">
        <f t="shared" si="0"/>
        <v>May14</v>
      </c>
      <c r="B59" s="337">
        <f t="shared" si="1"/>
        <v>41792</v>
      </c>
      <c r="C59" s="338">
        <v>9</v>
      </c>
      <c r="D59" s="338">
        <v>2</v>
      </c>
      <c r="E59" s="341"/>
      <c r="F59" s="342">
        <v>1</v>
      </c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</row>
    <row r="60" spans="1:19" ht="11.4" x14ac:dyDescent="0.2">
      <c r="A60" s="336" t="str">
        <f t="shared" si="0"/>
        <v>May14</v>
      </c>
      <c r="B60" s="337">
        <f t="shared" si="1"/>
        <v>41793</v>
      </c>
      <c r="C60" s="338">
        <v>9</v>
      </c>
      <c r="D60" s="338">
        <v>2</v>
      </c>
      <c r="E60" s="341"/>
      <c r="F60" s="342">
        <v>1</v>
      </c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</row>
    <row r="61" spans="1:19" ht="11.4" x14ac:dyDescent="0.2">
      <c r="A61" s="336" t="str">
        <f t="shared" si="0"/>
        <v>May14</v>
      </c>
      <c r="B61" s="337">
        <f t="shared" si="1"/>
        <v>41794</v>
      </c>
      <c r="C61" s="338">
        <v>9</v>
      </c>
      <c r="D61" s="338">
        <v>2</v>
      </c>
      <c r="E61" s="341"/>
      <c r="F61" s="342">
        <v>1</v>
      </c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</row>
    <row r="62" spans="1:19" ht="11.4" x14ac:dyDescent="0.2">
      <c r="A62" s="336" t="str">
        <f t="shared" si="0"/>
        <v>May14</v>
      </c>
      <c r="B62" s="337">
        <f t="shared" si="1"/>
        <v>41795</v>
      </c>
      <c r="C62" s="338">
        <v>9</v>
      </c>
      <c r="D62" s="338">
        <v>2</v>
      </c>
      <c r="E62" s="341"/>
      <c r="F62" s="342">
        <v>1</v>
      </c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</row>
    <row r="63" spans="1:19" ht="11.4" x14ac:dyDescent="0.2">
      <c r="A63" s="345" t="str">
        <f t="shared" si="0"/>
        <v>Jun14</v>
      </c>
      <c r="B63" s="337">
        <f t="shared" si="1"/>
        <v>41796</v>
      </c>
      <c r="C63" s="346">
        <v>9</v>
      </c>
      <c r="D63" s="346">
        <v>3</v>
      </c>
      <c r="E63" s="347"/>
      <c r="F63" s="342">
        <v>1</v>
      </c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</row>
    <row r="64" spans="1:19" ht="11.4" x14ac:dyDescent="0.2">
      <c r="A64" s="336" t="str">
        <f t="shared" si="0"/>
        <v>Jun14</v>
      </c>
      <c r="B64" s="337">
        <f t="shared" si="1"/>
        <v>41797</v>
      </c>
      <c r="C64" s="338">
        <v>9</v>
      </c>
      <c r="D64" s="338">
        <v>3</v>
      </c>
      <c r="E64" s="341"/>
      <c r="F64" s="342">
        <v>1</v>
      </c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</row>
    <row r="65" spans="1:19" ht="11.4" x14ac:dyDescent="0.2">
      <c r="A65" s="336" t="str">
        <f t="shared" si="0"/>
        <v>Jun14</v>
      </c>
      <c r="B65" s="337">
        <f t="shared" si="1"/>
        <v>41798</v>
      </c>
      <c r="C65" s="338">
        <v>10</v>
      </c>
      <c r="D65" s="338">
        <v>3</v>
      </c>
      <c r="E65" s="341"/>
      <c r="F65" s="342">
        <v>2</v>
      </c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</row>
    <row r="66" spans="1:19" ht="11.4" x14ac:dyDescent="0.2">
      <c r="A66" s="336" t="str">
        <f t="shared" si="0"/>
        <v>Jun14</v>
      </c>
      <c r="B66" s="337">
        <f t="shared" si="1"/>
        <v>41799</v>
      </c>
      <c r="C66" s="338">
        <v>10</v>
      </c>
      <c r="D66" s="338">
        <v>3</v>
      </c>
      <c r="E66" s="341"/>
      <c r="F66" s="342">
        <v>2</v>
      </c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</row>
    <row r="67" spans="1:19" ht="11.4" x14ac:dyDescent="0.2">
      <c r="A67" s="336" t="str">
        <f t="shared" ref="A67:A130" si="2">TEXT(DATE(YEAR(B$2),MONTH(B$2)+(D67-1),1),"MmmYY")</f>
        <v>Jun14</v>
      </c>
      <c r="B67" s="337">
        <f t="shared" si="1"/>
        <v>41800</v>
      </c>
      <c r="C67" s="338">
        <v>10</v>
      </c>
      <c r="D67" s="338">
        <v>3</v>
      </c>
      <c r="E67" s="341"/>
      <c r="F67" s="342">
        <v>2</v>
      </c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</row>
    <row r="68" spans="1:19" ht="11.4" x14ac:dyDescent="0.2">
      <c r="A68" s="336" t="str">
        <f t="shared" si="2"/>
        <v>Jun14</v>
      </c>
      <c r="B68" s="337">
        <f t="shared" ref="B68:B131" si="3">B67+1</f>
        <v>41801</v>
      </c>
      <c r="C68" s="338">
        <v>10</v>
      </c>
      <c r="D68" s="338">
        <v>3</v>
      </c>
      <c r="E68" s="341"/>
      <c r="F68" s="342">
        <v>2</v>
      </c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</row>
    <row r="69" spans="1:19" ht="11.4" x14ac:dyDescent="0.2">
      <c r="A69" s="336" t="str">
        <f t="shared" si="2"/>
        <v>Jun14</v>
      </c>
      <c r="B69" s="337">
        <f t="shared" si="3"/>
        <v>41802</v>
      </c>
      <c r="C69" s="338">
        <v>10</v>
      </c>
      <c r="D69" s="338">
        <v>3</v>
      </c>
      <c r="E69" s="341"/>
      <c r="F69" s="342">
        <v>2</v>
      </c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</row>
    <row r="70" spans="1:19" ht="11.4" x14ac:dyDescent="0.2">
      <c r="A70" s="336" t="str">
        <f t="shared" si="2"/>
        <v>Jun14</v>
      </c>
      <c r="B70" s="337">
        <f t="shared" si="3"/>
        <v>41803</v>
      </c>
      <c r="C70" s="338">
        <v>10</v>
      </c>
      <c r="D70" s="338">
        <v>3</v>
      </c>
      <c r="E70" s="341"/>
      <c r="F70" s="342">
        <v>2</v>
      </c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</row>
    <row r="71" spans="1:19" ht="11.4" x14ac:dyDescent="0.2">
      <c r="A71" s="336" t="str">
        <f t="shared" si="2"/>
        <v>Jun14</v>
      </c>
      <c r="B71" s="337">
        <f t="shared" si="3"/>
        <v>41804</v>
      </c>
      <c r="C71" s="338">
        <v>10</v>
      </c>
      <c r="D71" s="338">
        <v>3</v>
      </c>
      <c r="E71" s="341"/>
      <c r="F71" s="342">
        <v>2</v>
      </c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3"/>
      <c r="R71" s="343"/>
      <c r="S71" s="343"/>
    </row>
    <row r="72" spans="1:19" ht="11.4" x14ac:dyDescent="0.2">
      <c r="A72" s="336" t="str">
        <f t="shared" si="2"/>
        <v>Jun14</v>
      </c>
      <c r="B72" s="337">
        <f t="shared" si="3"/>
        <v>41805</v>
      </c>
      <c r="C72" s="338">
        <v>11</v>
      </c>
      <c r="D72" s="338">
        <v>3</v>
      </c>
      <c r="E72" s="341"/>
      <c r="F72" s="342">
        <v>3</v>
      </c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</row>
    <row r="73" spans="1:19" ht="11.4" x14ac:dyDescent="0.2">
      <c r="A73" s="336" t="str">
        <f t="shared" si="2"/>
        <v>Jun14</v>
      </c>
      <c r="B73" s="337">
        <f t="shared" si="3"/>
        <v>41806</v>
      </c>
      <c r="C73" s="338">
        <v>11</v>
      </c>
      <c r="D73" s="338">
        <v>3</v>
      </c>
      <c r="E73" s="341"/>
      <c r="F73" s="342">
        <v>3</v>
      </c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</row>
    <row r="74" spans="1:19" ht="11.4" x14ac:dyDescent="0.2">
      <c r="A74" s="336" t="str">
        <f t="shared" si="2"/>
        <v>Jun14</v>
      </c>
      <c r="B74" s="337">
        <f t="shared" si="3"/>
        <v>41807</v>
      </c>
      <c r="C74" s="338">
        <v>11</v>
      </c>
      <c r="D74" s="338">
        <v>3</v>
      </c>
      <c r="E74" s="341"/>
      <c r="F74" s="342">
        <v>3</v>
      </c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</row>
    <row r="75" spans="1:19" ht="11.4" x14ac:dyDescent="0.2">
      <c r="A75" s="336" t="str">
        <f t="shared" si="2"/>
        <v>Jun14</v>
      </c>
      <c r="B75" s="337">
        <f t="shared" si="3"/>
        <v>41808</v>
      </c>
      <c r="C75" s="338">
        <v>11</v>
      </c>
      <c r="D75" s="338">
        <v>3</v>
      </c>
      <c r="E75" s="341"/>
      <c r="F75" s="342">
        <v>3</v>
      </c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</row>
    <row r="76" spans="1:19" ht="11.4" x14ac:dyDescent="0.2">
      <c r="A76" s="336" t="str">
        <f t="shared" si="2"/>
        <v>Jun14</v>
      </c>
      <c r="B76" s="337">
        <f t="shared" si="3"/>
        <v>41809</v>
      </c>
      <c r="C76" s="338">
        <v>11</v>
      </c>
      <c r="D76" s="338">
        <v>3</v>
      </c>
      <c r="E76" s="341"/>
      <c r="F76" s="342">
        <v>3</v>
      </c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</row>
    <row r="77" spans="1:19" ht="11.4" x14ac:dyDescent="0.2">
      <c r="A77" s="336" t="str">
        <f t="shared" si="2"/>
        <v>Jun14</v>
      </c>
      <c r="B77" s="337">
        <f t="shared" si="3"/>
        <v>41810</v>
      </c>
      <c r="C77" s="338">
        <v>11</v>
      </c>
      <c r="D77" s="338">
        <v>3</v>
      </c>
      <c r="E77" s="341"/>
      <c r="F77" s="342">
        <v>3</v>
      </c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</row>
    <row r="78" spans="1:19" ht="11.4" x14ac:dyDescent="0.2">
      <c r="A78" s="336" t="str">
        <f t="shared" si="2"/>
        <v>Jun14</v>
      </c>
      <c r="B78" s="337">
        <f t="shared" si="3"/>
        <v>41811</v>
      </c>
      <c r="C78" s="338">
        <v>11</v>
      </c>
      <c r="D78" s="338">
        <v>3</v>
      </c>
      <c r="E78" s="341"/>
      <c r="F78" s="342">
        <v>3</v>
      </c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</row>
    <row r="79" spans="1:19" ht="11.4" x14ac:dyDescent="0.2">
      <c r="A79" s="336" t="str">
        <f t="shared" si="2"/>
        <v>Jun14</v>
      </c>
      <c r="B79" s="337">
        <f t="shared" si="3"/>
        <v>41812</v>
      </c>
      <c r="C79" s="338">
        <v>12</v>
      </c>
      <c r="D79" s="338">
        <v>3</v>
      </c>
      <c r="E79" s="341"/>
      <c r="F79" s="342">
        <v>4</v>
      </c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</row>
    <row r="80" spans="1:19" ht="11.4" x14ac:dyDescent="0.2">
      <c r="A80" s="336" t="str">
        <f t="shared" si="2"/>
        <v>Jun14</v>
      </c>
      <c r="B80" s="337">
        <f t="shared" si="3"/>
        <v>41813</v>
      </c>
      <c r="C80" s="338">
        <v>12</v>
      </c>
      <c r="D80" s="338">
        <v>3</v>
      </c>
      <c r="E80" s="341"/>
      <c r="F80" s="342">
        <v>4</v>
      </c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</row>
    <row r="81" spans="1:19" ht="11.4" x14ac:dyDescent="0.2">
      <c r="A81" s="336" t="str">
        <f t="shared" si="2"/>
        <v>Jun14</v>
      </c>
      <c r="B81" s="337">
        <f t="shared" si="3"/>
        <v>41814</v>
      </c>
      <c r="C81" s="338">
        <v>12</v>
      </c>
      <c r="D81" s="338">
        <v>3</v>
      </c>
      <c r="E81" s="341"/>
      <c r="F81" s="342">
        <v>4</v>
      </c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</row>
    <row r="82" spans="1:19" ht="11.4" x14ac:dyDescent="0.2">
      <c r="A82" s="336" t="str">
        <f t="shared" si="2"/>
        <v>Jun14</v>
      </c>
      <c r="B82" s="337">
        <f t="shared" si="3"/>
        <v>41815</v>
      </c>
      <c r="C82" s="338">
        <v>12</v>
      </c>
      <c r="D82" s="338">
        <v>3</v>
      </c>
      <c r="E82" s="341"/>
      <c r="F82" s="342">
        <v>4</v>
      </c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</row>
    <row r="83" spans="1:19" ht="11.4" x14ac:dyDescent="0.2">
      <c r="A83" s="336" t="str">
        <f t="shared" si="2"/>
        <v>Jun14</v>
      </c>
      <c r="B83" s="337">
        <f t="shared" si="3"/>
        <v>41816</v>
      </c>
      <c r="C83" s="338">
        <v>12</v>
      </c>
      <c r="D83" s="338">
        <v>3</v>
      </c>
      <c r="E83" s="341"/>
      <c r="F83" s="342">
        <v>4</v>
      </c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</row>
    <row r="84" spans="1:19" ht="11.4" x14ac:dyDescent="0.2">
      <c r="A84" s="336" t="str">
        <f t="shared" si="2"/>
        <v>Jun14</v>
      </c>
      <c r="B84" s="337">
        <f t="shared" si="3"/>
        <v>41817</v>
      </c>
      <c r="C84" s="338">
        <v>12</v>
      </c>
      <c r="D84" s="338">
        <v>3</v>
      </c>
      <c r="E84" s="341"/>
      <c r="F84" s="342">
        <v>4</v>
      </c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</row>
    <row r="85" spans="1:19" ht="11.4" x14ac:dyDescent="0.2">
      <c r="A85" s="336" t="str">
        <f t="shared" si="2"/>
        <v>Jun14</v>
      </c>
      <c r="B85" s="337">
        <f t="shared" si="3"/>
        <v>41818</v>
      </c>
      <c r="C85" s="338">
        <v>12</v>
      </c>
      <c r="D85" s="338">
        <v>3</v>
      </c>
      <c r="E85" s="341"/>
      <c r="F85" s="342">
        <v>4</v>
      </c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</row>
    <row r="86" spans="1:19" ht="11.4" x14ac:dyDescent="0.2">
      <c r="A86" s="336" t="str">
        <f t="shared" si="2"/>
        <v>Jun14</v>
      </c>
      <c r="B86" s="337">
        <f t="shared" si="3"/>
        <v>41819</v>
      </c>
      <c r="C86" s="338">
        <v>13</v>
      </c>
      <c r="D86" s="338">
        <v>3</v>
      </c>
      <c r="E86" s="341"/>
      <c r="F86" s="342">
        <v>5</v>
      </c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</row>
    <row r="87" spans="1:19" ht="11.4" x14ac:dyDescent="0.2">
      <c r="A87" s="336" t="str">
        <f t="shared" si="2"/>
        <v>Jun14</v>
      </c>
      <c r="B87" s="337">
        <f t="shared" si="3"/>
        <v>41820</v>
      </c>
      <c r="C87" s="338">
        <v>13</v>
      </c>
      <c r="D87" s="338">
        <v>3</v>
      </c>
      <c r="E87" s="341"/>
      <c r="F87" s="342">
        <v>5</v>
      </c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</row>
    <row r="88" spans="1:19" ht="11.4" x14ac:dyDescent="0.2">
      <c r="A88" s="336" t="str">
        <f t="shared" si="2"/>
        <v>Jun14</v>
      </c>
      <c r="B88" s="337">
        <f t="shared" si="3"/>
        <v>41821</v>
      </c>
      <c r="C88" s="338">
        <v>13</v>
      </c>
      <c r="D88" s="338">
        <v>3</v>
      </c>
      <c r="E88" s="341"/>
      <c r="F88" s="342">
        <v>5</v>
      </c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</row>
    <row r="89" spans="1:19" ht="11.4" x14ac:dyDescent="0.2">
      <c r="A89" s="336" t="str">
        <f t="shared" si="2"/>
        <v>Jun14</v>
      </c>
      <c r="B89" s="337">
        <f t="shared" si="3"/>
        <v>41822</v>
      </c>
      <c r="C89" s="338">
        <v>13</v>
      </c>
      <c r="D89" s="338">
        <v>3</v>
      </c>
      <c r="E89" s="341"/>
      <c r="F89" s="342">
        <v>5</v>
      </c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</row>
    <row r="90" spans="1:19" ht="11.4" x14ac:dyDescent="0.2">
      <c r="A90" s="336" t="str">
        <f t="shared" si="2"/>
        <v>Jun14</v>
      </c>
      <c r="B90" s="337">
        <f t="shared" si="3"/>
        <v>41823</v>
      </c>
      <c r="C90" s="338">
        <v>13</v>
      </c>
      <c r="D90" s="338">
        <v>3</v>
      </c>
      <c r="E90" s="341"/>
      <c r="F90" s="342">
        <v>5</v>
      </c>
      <c r="G90" s="343"/>
      <c r="H90" s="343"/>
      <c r="I90" s="343"/>
      <c r="J90" s="343"/>
      <c r="K90" s="343"/>
      <c r="L90" s="343"/>
      <c r="M90" s="343"/>
      <c r="N90" s="343"/>
      <c r="O90" s="343"/>
      <c r="P90" s="343"/>
      <c r="Q90" s="343"/>
      <c r="R90" s="343"/>
      <c r="S90" s="343"/>
    </row>
    <row r="91" spans="1:19" ht="11.4" x14ac:dyDescent="0.2">
      <c r="A91" s="336" t="str">
        <f t="shared" si="2"/>
        <v>Jun14</v>
      </c>
      <c r="B91" s="337">
        <f t="shared" si="3"/>
        <v>41824</v>
      </c>
      <c r="C91" s="338">
        <v>13</v>
      </c>
      <c r="D91" s="338">
        <v>3</v>
      </c>
      <c r="E91" s="341"/>
      <c r="F91" s="342">
        <v>5</v>
      </c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</row>
    <row r="92" spans="1:19" ht="11.4" x14ac:dyDescent="0.2">
      <c r="A92" s="336" t="str">
        <f t="shared" si="2"/>
        <v>Jun14</v>
      </c>
      <c r="B92" s="337">
        <f t="shared" si="3"/>
        <v>41825</v>
      </c>
      <c r="C92" s="338">
        <v>13</v>
      </c>
      <c r="D92" s="338">
        <v>3</v>
      </c>
      <c r="E92" s="341"/>
      <c r="F92" s="342">
        <v>5</v>
      </c>
      <c r="G92" s="344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</row>
    <row r="93" spans="1:19" x14ac:dyDescent="0.2">
      <c r="A93" s="345" t="str">
        <f t="shared" si="2"/>
        <v>Jul14</v>
      </c>
      <c r="B93" s="337">
        <f t="shared" si="3"/>
        <v>41826</v>
      </c>
      <c r="C93" s="346">
        <v>14</v>
      </c>
      <c r="D93" s="346">
        <v>4</v>
      </c>
      <c r="E93" s="347"/>
      <c r="F93" s="338">
        <v>1</v>
      </c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</row>
    <row r="94" spans="1:19" ht="11.4" x14ac:dyDescent="0.2">
      <c r="A94" s="336" t="str">
        <f t="shared" si="2"/>
        <v>Jul14</v>
      </c>
      <c r="B94" s="337">
        <f t="shared" si="3"/>
        <v>41827</v>
      </c>
      <c r="C94" s="338">
        <v>14</v>
      </c>
      <c r="D94" s="338">
        <v>4</v>
      </c>
      <c r="E94" s="341"/>
      <c r="F94" s="342">
        <v>1</v>
      </c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</row>
    <row r="95" spans="1:19" ht="11.4" x14ac:dyDescent="0.2">
      <c r="A95" s="336" t="str">
        <f t="shared" si="2"/>
        <v>Jul14</v>
      </c>
      <c r="B95" s="337">
        <f t="shared" si="3"/>
        <v>41828</v>
      </c>
      <c r="C95" s="338">
        <v>14</v>
      </c>
      <c r="D95" s="338">
        <v>4</v>
      </c>
      <c r="E95" s="341"/>
      <c r="F95" s="342">
        <v>1</v>
      </c>
      <c r="G95" s="343"/>
      <c r="H95" s="343"/>
      <c r="I95" s="343"/>
      <c r="J95" s="343"/>
      <c r="K95" s="343"/>
      <c r="L95" s="343"/>
      <c r="M95" s="343"/>
      <c r="N95" s="343"/>
      <c r="O95" s="343"/>
      <c r="P95" s="343"/>
      <c r="Q95" s="343"/>
      <c r="R95" s="343"/>
      <c r="S95" s="343"/>
    </row>
    <row r="96" spans="1:19" ht="11.4" x14ac:dyDescent="0.2">
      <c r="A96" s="336" t="str">
        <f t="shared" si="2"/>
        <v>Jul14</v>
      </c>
      <c r="B96" s="337">
        <f t="shared" si="3"/>
        <v>41829</v>
      </c>
      <c r="C96" s="338">
        <v>14</v>
      </c>
      <c r="D96" s="338">
        <v>4</v>
      </c>
      <c r="E96" s="341"/>
      <c r="F96" s="342">
        <v>1</v>
      </c>
      <c r="G96" s="343"/>
      <c r="H96" s="343"/>
      <c r="I96" s="343"/>
      <c r="J96" s="343"/>
      <c r="K96" s="343"/>
      <c r="L96" s="343"/>
      <c r="M96" s="343"/>
      <c r="N96" s="343"/>
      <c r="O96" s="343"/>
      <c r="P96" s="343"/>
      <c r="Q96" s="343"/>
      <c r="R96" s="343"/>
      <c r="S96" s="343"/>
    </row>
    <row r="97" spans="1:19" ht="11.4" x14ac:dyDescent="0.2">
      <c r="A97" s="336" t="str">
        <f t="shared" si="2"/>
        <v>Jul14</v>
      </c>
      <c r="B97" s="337">
        <f t="shared" si="3"/>
        <v>41830</v>
      </c>
      <c r="C97" s="338">
        <v>14</v>
      </c>
      <c r="D97" s="338">
        <v>4</v>
      </c>
      <c r="E97" s="341"/>
      <c r="F97" s="342">
        <v>1</v>
      </c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</row>
    <row r="98" spans="1:19" ht="11.4" x14ac:dyDescent="0.2">
      <c r="A98" s="336" t="str">
        <f t="shared" si="2"/>
        <v>Jul14</v>
      </c>
      <c r="B98" s="337">
        <f t="shared" si="3"/>
        <v>41831</v>
      </c>
      <c r="C98" s="338">
        <v>14</v>
      </c>
      <c r="D98" s="338">
        <v>4</v>
      </c>
      <c r="E98" s="341"/>
      <c r="F98" s="342">
        <v>1</v>
      </c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</row>
    <row r="99" spans="1:19" ht="11.4" x14ac:dyDescent="0.2">
      <c r="A99" s="336" t="str">
        <f t="shared" si="2"/>
        <v>Jul14</v>
      </c>
      <c r="B99" s="337">
        <f t="shared" si="3"/>
        <v>41832</v>
      </c>
      <c r="C99" s="338">
        <v>14</v>
      </c>
      <c r="D99" s="338">
        <v>4</v>
      </c>
      <c r="E99" s="341"/>
      <c r="F99" s="342">
        <v>1</v>
      </c>
      <c r="G99" s="343"/>
      <c r="H99" s="343"/>
      <c r="I99" s="343"/>
      <c r="J99" s="343"/>
      <c r="K99" s="343"/>
      <c r="L99" s="343"/>
      <c r="M99" s="343"/>
      <c r="N99" s="343"/>
      <c r="O99" s="343"/>
      <c r="P99" s="343"/>
      <c r="Q99" s="343"/>
      <c r="R99" s="343"/>
      <c r="S99" s="343"/>
    </row>
    <row r="100" spans="1:19" ht="11.4" x14ac:dyDescent="0.2">
      <c r="A100" s="336" t="str">
        <f t="shared" si="2"/>
        <v>Jul14</v>
      </c>
      <c r="B100" s="337">
        <f t="shared" si="3"/>
        <v>41833</v>
      </c>
      <c r="C100" s="338">
        <v>15</v>
      </c>
      <c r="D100" s="338">
        <v>4</v>
      </c>
      <c r="E100" s="341"/>
      <c r="F100" s="342">
        <v>2</v>
      </c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3"/>
      <c r="S100" s="343"/>
    </row>
    <row r="101" spans="1:19" ht="11.4" x14ac:dyDescent="0.2">
      <c r="A101" s="336" t="str">
        <f t="shared" si="2"/>
        <v>Jul14</v>
      </c>
      <c r="B101" s="337">
        <f t="shared" si="3"/>
        <v>41834</v>
      </c>
      <c r="C101" s="338">
        <v>15</v>
      </c>
      <c r="D101" s="338">
        <v>4</v>
      </c>
      <c r="E101" s="341"/>
      <c r="F101" s="342">
        <v>2</v>
      </c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3"/>
      <c r="S101" s="343"/>
    </row>
    <row r="102" spans="1:19" ht="11.4" x14ac:dyDescent="0.2">
      <c r="A102" s="336" t="str">
        <f t="shared" si="2"/>
        <v>Jul14</v>
      </c>
      <c r="B102" s="337">
        <f t="shared" si="3"/>
        <v>41835</v>
      </c>
      <c r="C102" s="338">
        <v>15</v>
      </c>
      <c r="D102" s="338">
        <v>4</v>
      </c>
      <c r="E102" s="341"/>
      <c r="F102" s="342">
        <v>2</v>
      </c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</row>
    <row r="103" spans="1:19" ht="11.4" x14ac:dyDescent="0.2">
      <c r="A103" s="336" t="str">
        <f t="shared" si="2"/>
        <v>Jul14</v>
      </c>
      <c r="B103" s="337">
        <f t="shared" si="3"/>
        <v>41836</v>
      </c>
      <c r="C103" s="338">
        <v>15</v>
      </c>
      <c r="D103" s="338">
        <v>4</v>
      </c>
      <c r="E103" s="341"/>
      <c r="F103" s="342">
        <v>2</v>
      </c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</row>
    <row r="104" spans="1:19" ht="11.4" x14ac:dyDescent="0.2">
      <c r="A104" s="336" t="str">
        <f t="shared" si="2"/>
        <v>Jul14</v>
      </c>
      <c r="B104" s="337">
        <f t="shared" si="3"/>
        <v>41837</v>
      </c>
      <c r="C104" s="338">
        <v>15</v>
      </c>
      <c r="D104" s="338">
        <v>4</v>
      </c>
      <c r="E104" s="341"/>
      <c r="F104" s="342">
        <v>2</v>
      </c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</row>
    <row r="105" spans="1:19" ht="11.4" x14ac:dyDescent="0.2">
      <c r="A105" s="336" t="str">
        <f t="shared" si="2"/>
        <v>Jul14</v>
      </c>
      <c r="B105" s="337">
        <f t="shared" si="3"/>
        <v>41838</v>
      </c>
      <c r="C105" s="338">
        <v>15</v>
      </c>
      <c r="D105" s="338">
        <v>4</v>
      </c>
      <c r="E105" s="341"/>
      <c r="F105" s="342">
        <v>2</v>
      </c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</row>
    <row r="106" spans="1:19" ht="11.4" x14ac:dyDescent="0.2">
      <c r="A106" s="336" t="str">
        <f t="shared" si="2"/>
        <v>Jul14</v>
      </c>
      <c r="B106" s="337">
        <f t="shared" si="3"/>
        <v>41839</v>
      </c>
      <c r="C106" s="338">
        <v>15</v>
      </c>
      <c r="D106" s="338">
        <v>4</v>
      </c>
      <c r="E106" s="341"/>
      <c r="F106" s="342">
        <v>2</v>
      </c>
      <c r="G106" s="343"/>
      <c r="H106" s="343"/>
      <c r="I106" s="343"/>
      <c r="J106" s="343"/>
      <c r="K106" s="343"/>
      <c r="L106" s="343"/>
      <c r="M106" s="343"/>
      <c r="N106" s="343"/>
      <c r="O106" s="343"/>
      <c r="P106" s="343"/>
      <c r="Q106" s="343"/>
      <c r="R106" s="343"/>
      <c r="S106" s="343"/>
    </row>
    <row r="107" spans="1:19" ht="11.4" x14ac:dyDescent="0.2">
      <c r="A107" s="336" t="str">
        <f t="shared" si="2"/>
        <v>Jul14</v>
      </c>
      <c r="B107" s="337">
        <f t="shared" si="3"/>
        <v>41840</v>
      </c>
      <c r="C107" s="338">
        <v>16</v>
      </c>
      <c r="D107" s="338">
        <v>4</v>
      </c>
      <c r="E107" s="341"/>
      <c r="F107" s="342">
        <v>3</v>
      </c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</row>
    <row r="108" spans="1:19" ht="11.4" x14ac:dyDescent="0.2">
      <c r="A108" s="336" t="str">
        <f t="shared" si="2"/>
        <v>Jul14</v>
      </c>
      <c r="B108" s="337">
        <f t="shared" si="3"/>
        <v>41841</v>
      </c>
      <c r="C108" s="338">
        <v>16</v>
      </c>
      <c r="D108" s="338">
        <v>4</v>
      </c>
      <c r="E108" s="341"/>
      <c r="F108" s="342">
        <v>3</v>
      </c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</row>
    <row r="109" spans="1:19" ht="11.4" x14ac:dyDescent="0.2">
      <c r="A109" s="336" t="str">
        <f t="shared" si="2"/>
        <v>Jul14</v>
      </c>
      <c r="B109" s="337">
        <f t="shared" si="3"/>
        <v>41842</v>
      </c>
      <c r="C109" s="338">
        <v>16</v>
      </c>
      <c r="D109" s="338">
        <v>4</v>
      </c>
      <c r="E109" s="341"/>
      <c r="F109" s="342">
        <v>3</v>
      </c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</row>
    <row r="110" spans="1:19" ht="11.4" x14ac:dyDescent="0.2">
      <c r="A110" s="336" t="str">
        <f t="shared" si="2"/>
        <v>Jul14</v>
      </c>
      <c r="B110" s="337">
        <f t="shared" si="3"/>
        <v>41843</v>
      </c>
      <c r="C110" s="338">
        <v>16</v>
      </c>
      <c r="D110" s="338">
        <v>4</v>
      </c>
      <c r="E110" s="341"/>
      <c r="F110" s="342">
        <v>3</v>
      </c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</row>
    <row r="111" spans="1:19" ht="11.4" x14ac:dyDescent="0.2">
      <c r="A111" s="336" t="str">
        <f t="shared" si="2"/>
        <v>Jul14</v>
      </c>
      <c r="B111" s="337">
        <f t="shared" si="3"/>
        <v>41844</v>
      </c>
      <c r="C111" s="338">
        <v>16</v>
      </c>
      <c r="D111" s="338">
        <v>4</v>
      </c>
      <c r="E111" s="341"/>
      <c r="F111" s="342">
        <v>3</v>
      </c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</row>
    <row r="112" spans="1:19" ht="11.4" x14ac:dyDescent="0.2">
      <c r="A112" s="336" t="str">
        <f t="shared" si="2"/>
        <v>Jul14</v>
      </c>
      <c r="B112" s="337">
        <f t="shared" si="3"/>
        <v>41845</v>
      </c>
      <c r="C112" s="338">
        <v>16</v>
      </c>
      <c r="D112" s="338">
        <v>4</v>
      </c>
      <c r="E112" s="341"/>
      <c r="F112" s="342">
        <v>3</v>
      </c>
      <c r="G112" s="343"/>
      <c r="H112" s="343"/>
      <c r="I112" s="343"/>
      <c r="J112" s="343"/>
      <c r="K112" s="343"/>
      <c r="L112" s="343"/>
      <c r="M112" s="343"/>
      <c r="N112" s="343"/>
      <c r="O112" s="343"/>
      <c r="P112" s="343"/>
      <c r="Q112" s="343"/>
      <c r="R112" s="343"/>
      <c r="S112" s="343"/>
    </row>
    <row r="113" spans="1:19" ht="11.4" x14ac:dyDescent="0.2">
      <c r="A113" s="336" t="str">
        <f t="shared" si="2"/>
        <v>Jul14</v>
      </c>
      <c r="B113" s="337">
        <f t="shared" si="3"/>
        <v>41846</v>
      </c>
      <c r="C113" s="338">
        <v>16</v>
      </c>
      <c r="D113" s="338">
        <v>4</v>
      </c>
      <c r="E113" s="341"/>
      <c r="F113" s="342">
        <v>3</v>
      </c>
      <c r="G113" s="343"/>
      <c r="H113" s="343"/>
      <c r="I113" s="343"/>
      <c r="J113" s="343"/>
      <c r="K113" s="343"/>
      <c r="L113" s="343"/>
      <c r="M113" s="343"/>
      <c r="N113" s="343"/>
      <c r="O113" s="343"/>
      <c r="P113" s="343"/>
      <c r="Q113" s="343"/>
      <c r="R113" s="343"/>
      <c r="S113" s="343"/>
    </row>
    <row r="114" spans="1:19" ht="11.4" x14ac:dyDescent="0.2">
      <c r="A114" s="336" t="str">
        <f t="shared" si="2"/>
        <v>Jul14</v>
      </c>
      <c r="B114" s="337">
        <f t="shared" si="3"/>
        <v>41847</v>
      </c>
      <c r="C114" s="338">
        <v>17</v>
      </c>
      <c r="D114" s="338">
        <v>4</v>
      </c>
      <c r="E114" s="341"/>
      <c r="F114" s="342">
        <v>4</v>
      </c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</row>
    <row r="115" spans="1:19" ht="11.4" x14ac:dyDescent="0.2">
      <c r="A115" s="336" t="str">
        <f t="shared" si="2"/>
        <v>Jul14</v>
      </c>
      <c r="B115" s="337">
        <f t="shared" si="3"/>
        <v>41848</v>
      </c>
      <c r="C115" s="338">
        <v>17</v>
      </c>
      <c r="D115" s="338">
        <v>4</v>
      </c>
      <c r="E115" s="341"/>
      <c r="F115" s="342">
        <v>4</v>
      </c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</row>
    <row r="116" spans="1:19" ht="11.4" x14ac:dyDescent="0.2">
      <c r="A116" s="336" t="str">
        <f t="shared" si="2"/>
        <v>Jul14</v>
      </c>
      <c r="B116" s="337">
        <f t="shared" si="3"/>
        <v>41849</v>
      </c>
      <c r="C116" s="338">
        <v>17</v>
      </c>
      <c r="D116" s="338">
        <v>4</v>
      </c>
      <c r="E116" s="341"/>
      <c r="F116" s="342">
        <v>4</v>
      </c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</row>
    <row r="117" spans="1:19" ht="11.4" x14ac:dyDescent="0.2">
      <c r="A117" s="336" t="str">
        <f t="shared" si="2"/>
        <v>Jul14</v>
      </c>
      <c r="B117" s="337">
        <f t="shared" si="3"/>
        <v>41850</v>
      </c>
      <c r="C117" s="338">
        <v>17</v>
      </c>
      <c r="D117" s="338">
        <v>4</v>
      </c>
      <c r="E117" s="341"/>
      <c r="F117" s="342">
        <v>4</v>
      </c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</row>
    <row r="118" spans="1:19" ht="11.4" x14ac:dyDescent="0.2">
      <c r="A118" s="336" t="str">
        <f t="shared" si="2"/>
        <v>Jul14</v>
      </c>
      <c r="B118" s="337">
        <f t="shared" si="3"/>
        <v>41851</v>
      </c>
      <c r="C118" s="338">
        <v>17</v>
      </c>
      <c r="D118" s="338">
        <v>4</v>
      </c>
      <c r="E118" s="341"/>
      <c r="F118" s="342">
        <v>4</v>
      </c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</row>
    <row r="119" spans="1:19" ht="11.4" x14ac:dyDescent="0.2">
      <c r="A119" s="336" t="str">
        <f t="shared" si="2"/>
        <v>Jul14</v>
      </c>
      <c r="B119" s="337">
        <f t="shared" si="3"/>
        <v>41852</v>
      </c>
      <c r="C119" s="338">
        <v>17</v>
      </c>
      <c r="D119" s="338">
        <v>4</v>
      </c>
      <c r="E119" s="341"/>
      <c r="F119" s="342">
        <v>4</v>
      </c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</row>
    <row r="120" spans="1:19" ht="11.4" x14ac:dyDescent="0.2">
      <c r="A120" s="336" t="str">
        <f t="shared" si="2"/>
        <v>Jul14</v>
      </c>
      <c r="B120" s="337">
        <f t="shared" si="3"/>
        <v>41853</v>
      </c>
      <c r="C120" s="338">
        <v>17</v>
      </c>
      <c r="D120" s="338">
        <v>4</v>
      </c>
      <c r="E120" s="341"/>
      <c r="F120" s="342">
        <v>4</v>
      </c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</row>
    <row r="121" spans="1:19" x14ac:dyDescent="0.2">
      <c r="A121" s="336" t="str">
        <f t="shared" si="2"/>
        <v>Jul14</v>
      </c>
      <c r="B121" s="337">
        <f t="shared" si="3"/>
        <v>41854</v>
      </c>
      <c r="C121" s="338">
        <v>18</v>
      </c>
      <c r="D121" s="338">
        <v>4</v>
      </c>
      <c r="E121" s="341"/>
      <c r="F121" s="338">
        <v>1</v>
      </c>
      <c r="G121" s="343"/>
      <c r="H121" s="343"/>
      <c r="I121" s="343"/>
      <c r="J121" s="343"/>
      <c r="K121" s="343"/>
      <c r="L121" s="343"/>
      <c r="M121" s="343"/>
      <c r="N121" s="343"/>
      <c r="O121" s="343"/>
      <c r="P121" s="343"/>
      <c r="Q121" s="343"/>
      <c r="R121" s="343"/>
      <c r="S121" s="343"/>
    </row>
    <row r="122" spans="1:19" ht="11.4" x14ac:dyDescent="0.2">
      <c r="A122" s="336" t="str">
        <f t="shared" si="2"/>
        <v>Jul14</v>
      </c>
      <c r="B122" s="337">
        <f t="shared" si="3"/>
        <v>41855</v>
      </c>
      <c r="C122" s="338">
        <v>18</v>
      </c>
      <c r="D122" s="338">
        <v>4</v>
      </c>
      <c r="E122" s="341"/>
      <c r="F122" s="342">
        <v>1</v>
      </c>
      <c r="G122" s="343"/>
      <c r="H122" s="343"/>
      <c r="I122" s="343"/>
      <c r="J122" s="343"/>
      <c r="K122" s="343"/>
      <c r="L122" s="343"/>
      <c r="M122" s="343"/>
      <c r="N122" s="343"/>
      <c r="O122" s="343"/>
      <c r="P122" s="343"/>
      <c r="Q122" s="343"/>
      <c r="R122" s="343"/>
      <c r="S122" s="343"/>
    </row>
    <row r="123" spans="1:19" ht="11.4" x14ac:dyDescent="0.2">
      <c r="A123" s="336" t="str">
        <f t="shared" si="2"/>
        <v>Jul14</v>
      </c>
      <c r="B123" s="337">
        <f t="shared" si="3"/>
        <v>41856</v>
      </c>
      <c r="C123" s="338">
        <v>18</v>
      </c>
      <c r="D123" s="338">
        <v>4</v>
      </c>
      <c r="E123" s="341"/>
      <c r="F123" s="342">
        <v>1</v>
      </c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</row>
    <row r="124" spans="1:19" ht="11.4" x14ac:dyDescent="0.2">
      <c r="A124" s="345" t="str">
        <f t="shared" si="2"/>
        <v>Aug14</v>
      </c>
      <c r="B124" s="337">
        <f t="shared" si="3"/>
        <v>41857</v>
      </c>
      <c r="C124" s="346">
        <v>18</v>
      </c>
      <c r="D124" s="346">
        <v>5</v>
      </c>
      <c r="E124" s="347"/>
      <c r="F124" s="342">
        <v>1</v>
      </c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</row>
    <row r="125" spans="1:19" ht="11.4" x14ac:dyDescent="0.2">
      <c r="A125" s="336" t="str">
        <f t="shared" si="2"/>
        <v>Aug14</v>
      </c>
      <c r="B125" s="337">
        <f t="shared" si="3"/>
        <v>41858</v>
      </c>
      <c r="C125" s="338">
        <v>18</v>
      </c>
      <c r="D125" s="338">
        <v>5</v>
      </c>
      <c r="E125" s="341"/>
      <c r="F125" s="342">
        <v>1</v>
      </c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</row>
    <row r="126" spans="1:19" ht="11.4" x14ac:dyDescent="0.2">
      <c r="A126" s="336" t="str">
        <f t="shared" si="2"/>
        <v>Aug14</v>
      </c>
      <c r="B126" s="337">
        <f t="shared" si="3"/>
        <v>41859</v>
      </c>
      <c r="C126" s="338">
        <v>18</v>
      </c>
      <c r="D126" s="338">
        <v>5</v>
      </c>
      <c r="E126" s="341"/>
      <c r="F126" s="342">
        <v>1</v>
      </c>
      <c r="G126" s="343"/>
      <c r="H126" s="343"/>
      <c r="I126" s="343"/>
      <c r="J126" s="343"/>
      <c r="K126" s="343"/>
      <c r="L126" s="343"/>
      <c r="M126" s="343"/>
      <c r="N126" s="343"/>
      <c r="O126" s="343"/>
      <c r="P126" s="343"/>
      <c r="Q126" s="343"/>
      <c r="R126" s="343"/>
      <c r="S126" s="343"/>
    </row>
    <row r="127" spans="1:19" ht="11.4" x14ac:dyDescent="0.2">
      <c r="A127" s="336" t="str">
        <f t="shared" si="2"/>
        <v>Aug14</v>
      </c>
      <c r="B127" s="337">
        <f t="shared" si="3"/>
        <v>41860</v>
      </c>
      <c r="C127" s="338">
        <v>18</v>
      </c>
      <c r="D127" s="338">
        <v>5</v>
      </c>
      <c r="E127" s="341"/>
      <c r="F127" s="342">
        <v>1</v>
      </c>
      <c r="G127" s="343"/>
      <c r="H127" s="343"/>
      <c r="I127" s="343"/>
      <c r="J127" s="343"/>
      <c r="K127" s="343"/>
      <c r="L127" s="343"/>
      <c r="M127" s="343"/>
      <c r="N127" s="343"/>
      <c r="O127" s="343"/>
      <c r="P127" s="343"/>
      <c r="Q127" s="343"/>
      <c r="R127" s="343"/>
      <c r="S127" s="343"/>
    </row>
    <row r="128" spans="1:19" ht="11.4" x14ac:dyDescent="0.2">
      <c r="A128" s="336" t="str">
        <f t="shared" si="2"/>
        <v>Aug14</v>
      </c>
      <c r="B128" s="337">
        <f t="shared" si="3"/>
        <v>41861</v>
      </c>
      <c r="C128" s="338">
        <v>19</v>
      </c>
      <c r="D128" s="338">
        <v>5</v>
      </c>
      <c r="E128" s="341"/>
      <c r="F128" s="342">
        <v>2</v>
      </c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</row>
    <row r="129" spans="1:19" ht="11.4" x14ac:dyDescent="0.2">
      <c r="A129" s="336" t="str">
        <f t="shared" si="2"/>
        <v>Aug14</v>
      </c>
      <c r="B129" s="337">
        <f t="shared" si="3"/>
        <v>41862</v>
      </c>
      <c r="C129" s="338">
        <v>19</v>
      </c>
      <c r="D129" s="338">
        <v>5</v>
      </c>
      <c r="E129" s="341"/>
      <c r="F129" s="342">
        <v>2</v>
      </c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</row>
    <row r="130" spans="1:19" ht="11.4" x14ac:dyDescent="0.2">
      <c r="A130" s="336" t="str">
        <f t="shared" si="2"/>
        <v>Aug14</v>
      </c>
      <c r="B130" s="337">
        <f t="shared" si="3"/>
        <v>41863</v>
      </c>
      <c r="C130" s="338">
        <v>19</v>
      </c>
      <c r="D130" s="338">
        <v>5</v>
      </c>
      <c r="E130" s="341"/>
      <c r="F130" s="342">
        <v>2</v>
      </c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</row>
    <row r="131" spans="1:19" ht="11.4" x14ac:dyDescent="0.2">
      <c r="A131" s="336" t="str">
        <f t="shared" ref="A131:A194" si="4">TEXT(DATE(YEAR(B$2),MONTH(B$2)+(D131-1),1),"MmmYY")</f>
        <v>Aug14</v>
      </c>
      <c r="B131" s="337">
        <f t="shared" si="3"/>
        <v>41864</v>
      </c>
      <c r="C131" s="338">
        <v>19</v>
      </c>
      <c r="D131" s="338">
        <v>5</v>
      </c>
      <c r="E131" s="341"/>
      <c r="F131" s="342">
        <v>2</v>
      </c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</row>
    <row r="132" spans="1:19" ht="11.4" x14ac:dyDescent="0.2">
      <c r="A132" s="336" t="str">
        <f t="shared" si="4"/>
        <v>Aug14</v>
      </c>
      <c r="B132" s="337">
        <f t="shared" ref="B132:B195" si="5">B131+1</f>
        <v>41865</v>
      </c>
      <c r="C132" s="338">
        <v>19</v>
      </c>
      <c r="D132" s="338">
        <v>5</v>
      </c>
      <c r="E132" s="341"/>
      <c r="F132" s="342">
        <v>2</v>
      </c>
      <c r="G132" s="343"/>
      <c r="H132" s="343"/>
      <c r="I132" s="343"/>
      <c r="J132" s="343"/>
      <c r="K132" s="343"/>
      <c r="L132" s="343"/>
      <c r="M132" s="343"/>
      <c r="N132" s="343"/>
      <c r="O132" s="343"/>
      <c r="P132" s="343"/>
      <c r="Q132" s="343"/>
      <c r="R132" s="343"/>
      <c r="S132" s="343"/>
    </row>
    <row r="133" spans="1:19" ht="11.4" x14ac:dyDescent="0.2">
      <c r="A133" s="336" t="str">
        <f t="shared" si="4"/>
        <v>Aug14</v>
      </c>
      <c r="B133" s="337">
        <f t="shared" si="5"/>
        <v>41866</v>
      </c>
      <c r="C133" s="338">
        <v>19</v>
      </c>
      <c r="D133" s="338">
        <v>5</v>
      </c>
      <c r="E133" s="341"/>
      <c r="F133" s="342">
        <v>2</v>
      </c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</row>
    <row r="134" spans="1:19" ht="11.4" x14ac:dyDescent="0.2">
      <c r="A134" s="336" t="str">
        <f t="shared" si="4"/>
        <v>Aug14</v>
      </c>
      <c r="B134" s="337">
        <f t="shared" si="5"/>
        <v>41867</v>
      </c>
      <c r="C134" s="338">
        <v>19</v>
      </c>
      <c r="D134" s="338">
        <v>5</v>
      </c>
      <c r="E134" s="341"/>
      <c r="F134" s="342">
        <v>2</v>
      </c>
      <c r="G134" s="343"/>
      <c r="H134" s="343"/>
      <c r="I134" s="343"/>
      <c r="J134" s="343"/>
      <c r="K134" s="343"/>
      <c r="L134" s="343"/>
      <c r="M134" s="343"/>
      <c r="N134" s="343"/>
      <c r="O134" s="343"/>
      <c r="P134" s="343"/>
      <c r="Q134" s="343"/>
      <c r="R134" s="343"/>
      <c r="S134" s="343"/>
    </row>
    <row r="135" spans="1:19" ht="11.4" x14ac:dyDescent="0.2">
      <c r="A135" s="336" t="str">
        <f t="shared" si="4"/>
        <v>Aug14</v>
      </c>
      <c r="B135" s="337">
        <f t="shared" si="5"/>
        <v>41868</v>
      </c>
      <c r="C135" s="338">
        <v>20</v>
      </c>
      <c r="D135" s="338">
        <v>5</v>
      </c>
      <c r="E135" s="341"/>
      <c r="F135" s="342">
        <v>3</v>
      </c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</row>
    <row r="136" spans="1:19" ht="11.4" x14ac:dyDescent="0.2">
      <c r="A136" s="336" t="str">
        <f t="shared" si="4"/>
        <v>Aug14</v>
      </c>
      <c r="B136" s="337">
        <f t="shared" si="5"/>
        <v>41869</v>
      </c>
      <c r="C136" s="338">
        <v>20</v>
      </c>
      <c r="D136" s="338">
        <v>5</v>
      </c>
      <c r="E136" s="341"/>
      <c r="F136" s="342">
        <v>3</v>
      </c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</row>
    <row r="137" spans="1:19" ht="11.4" x14ac:dyDescent="0.2">
      <c r="A137" s="336" t="str">
        <f t="shared" si="4"/>
        <v>Aug14</v>
      </c>
      <c r="B137" s="337">
        <f t="shared" si="5"/>
        <v>41870</v>
      </c>
      <c r="C137" s="338">
        <v>20</v>
      </c>
      <c r="D137" s="338">
        <v>5</v>
      </c>
      <c r="E137" s="341"/>
      <c r="F137" s="342">
        <v>3</v>
      </c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</row>
    <row r="138" spans="1:19" ht="11.4" x14ac:dyDescent="0.2">
      <c r="A138" s="336" t="str">
        <f t="shared" si="4"/>
        <v>Aug14</v>
      </c>
      <c r="B138" s="337">
        <f t="shared" si="5"/>
        <v>41871</v>
      </c>
      <c r="C138" s="338">
        <v>20</v>
      </c>
      <c r="D138" s="338">
        <v>5</v>
      </c>
      <c r="E138" s="341"/>
      <c r="F138" s="342">
        <v>3</v>
      </c>
      <c r="G138" s="343"/>
      <c r="H138" s="343"/>
      <c r="I138" s="343"/>
      <c r="J138" s="343"/>
      <c r="K138" s="343"/>
      <c r="L138" s="343"/>
      <c r="M138" s="343"/>
      <c r="N138" s="343"/>
      <c r="O138" s="343"/>
      <c r="P138" s="343"/>
      <c r="Q138" s="343"/>
      <c r="R138" s="343"/>
      <c r="S138" s="343"/>
    </row>
    <row r="139" spans="1:19" ht="11.4" x14ac:dyDescent="0.2">
      <c r="A139" s="336" t="str">
        <f t="shared" si="4"/>
        <v>Aug14</v>
      </c>
      <c r="B139" s="337">
        <f t="shared" si="5"/>
        <v>41872</v>
      </c>
      <c r="C139" s="338">
        <v>20</v>
      </c>
      <c r="D139" s="338">
        <v>5</v>
      </c>
      <c r="E139" s="341"/>
      <c r="F139" s="342">
        <v>3</v>
      </c>
      <c r="G139" s="343"/>
      <c r="H139" s="343"/>
      <c r="I139" s="343"/>
      <c r="J139" s="343"/>
      <c r="K139" s="343"/>
      <c r="L139" s="343"/>
      <c r="M139" s="343"/>
      <c r="N139" s="343"/>
      <c r="O139" s="343"/>
      <c r="P139" s="343"/>
      <c r="Q139" s="343"/>
      <c r="R139" s="343"/>
      <c r="S139" s="343"/>
    </row>
    <row r="140" spans="1:19" ht="11.4" x14ac:dyDescent="0.2">
      <c r="A140" s="336" t="str">
        <f t="shared" si="4"/>
        <v>Aug14</v>
      </c>
      <c r="B140" s="337">
        <f t="shared" si="5"/>
        <v>41873</v>
      </c>
      <c r="C140" s="338">
        <v>20</v>
      </c>
      <c r="D140" s="338">
        <v>5</v>
      </c>
      <c r="E140" s="341"/>
      <c r="F140" s="342">
        <v>3</v>
      </c>
      <c r="G140" s="343"/>
      <c r="H140" s="343"/>
      <c r="I140" s="343"/>
      <c r="J140" s="343"/>
      <c r="K140" s="343"/>
      <c r="L140" s="343"/>
      <c r="M140" s="343"/>
      <c r="N140" s="343"/>
      <c r="O140" s="343"/>
      <c r="P140" s="343"/>
      <c r="Q140" s="343"/>
      <c r="R140" s="343"/>
      <c r="S140" s="343"/>
    </row>
    <row r="141" spans="1:19" ht="11.4" x14ac:dyDescent="0.2">
      <c r="A141" s="336" t="str">
        <f t="shared" si="4"/>
        <v>Aug14</v>
      </c>
      <c r="B141" s="337">
        <f t="shared" si="5"/>
        <v>41874</v>
      </c>
      <c r="C141" s="338">
        <v>20</v>
      </c>
      <c r="D141" s="338">
        <v>5</v>
      </c>
      <c r="E141" s="341"/>
      <c r="F141" s="342">
        <v>3</v>
      </c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</row>
    <row r="142" spans="1:19" ht="11.4" x14ac:dyDescent="0.2">
      <c r="A142" s="336" t="str">
        <f t="shared" si="4"/>
        <v>Aug14</v>
      </c>
      <c r="B142" s="337">
        <f t="shared" si="5"/>
        <v>41875</v>
      </c>
      <c r="C142" s="338">
        <v>21</v>
      </c>
      <c r="D142" s="338">
        <v>5</v>
      </c>
      <c r="E142" s="341"/>
      <c r="F142" s="342">
        <v>4</v>
      </c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</row>
    <row r="143" spans="1:19" ht="11.4" x14ac:dyDescent="0.2">
      <c r="A143" s="336" t="str">
        <f t="shared" si="4"/>
        <v>Aug14</v>
      </c>
      <c r="B143" s="337">
        <f t="shared" si="5"/>
        <v>41876</v>
      </c>
      <c r="C143" s="338">
        <v>21</v>
      </c>
      <c r="D143" s="338">
        <v>5</v>
      </c>
      <c r="E143" s="341"/>
      <c r="F143" s="342">
        <v>4</v>
      </c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</row>
    <row r="144" spans="1:19" ht="11.4" x14ac:dyDescent="0.2">
      <c r="A144" s="336" t="str">
        <f t="shared" si="4"/>
        <v>Aug14</v>
      </c>
      <c r="B144" s="337">
        <f t="shared" si="5"/>
        <v>41877</v>
      </c>
      <c r="C144" s="338">
        <v>21</v>
      </c>
      <c r="D144" s="338">
        <v>5</v>
      </c>
      <c r="E144" s="341"/>
      <c r="F144" s="342">
        <v>4</v>
      </c>
      <c r="G144" s="343"/>
      <c r="H144" s="343"/>
      <c r="I144" s="343"/>
      <c r="J144" s="343"/>
      <c r="K144" s="343"/>
      <c r="L144" s="343"/>
      <c r="M144" s="343"/>
      <c r="N144" s="343"/>
      <c r="O144" s="343"/>
      <c r="P144" s="343"/>
      <c r="Q144" s="343"/>
      <c r="R144" s="343"/>
      <c r="S144" s="343"/>
    </row>
    <row r="145" spans="1:19" ht="11.4" x14ac:dyDescent="0.2">
      <c r="A145" s="336" t="str">
        <f t="shared" si="4"/>
        <v>Aug14</v>
      </c>
      <c r="B145" s="337">
        <f t="shared" si="5"/>
        <v>41878</v>
      </c>
      <c r="C145" s="338">
        <v>21</v>
      </c>
      <c r="D145" s="338">
        <v>5</v>
      </c>
      <c r="E145" s="341"/>
      <c r="F145" s="342">
        <v>4</v>
      </c>
      <c r="G145" s="343"/>
      <c r="H145" s="343"/>
      <c r="I145" s="343"/>
      <c r="J145" s="343"/>
      <c r="K145" s="343"/>
      <c r="L145" s="343"/>
      <c r="M145" s="343"/>
      <c r="N145" s="343"/>
      <c r="O145" s="343"/>
      <c r="P145" s="343"/>
      <c r="Q145" s="343"/>
      <c r="R145" s="343"/>
      <c r="S145" s="343"/>
    </row>
    <row r="146" spans="1:19" ht="11.4" x14ac:dyDescent="0.2">
      <c r="A146" s="336" t="str">
        <f t="shared" si="4"/>
        <v>Aug14</v>
      </c>
      <c r="B146" s="337">
        <f t="shared" si="5"/>
        <v>41879</v>
      </c>
      <c r="C146" s="338">
        <v>21</v>
      </c>
      <c r="D146" s="338">
        <v>5</v>
      </c>
      <c r="E146" s="341"/>
      <c r="F146" s="342">
        <v>4</v>
      </c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</row>
    <row r="147" spans="1:19" ht="11.4" x14ac:dyDescent="0.2">
      <c r="A147" s="336" t="str">
        <f t="shared" si="4"/>
        <v>Aug14</v>
      </c>
      <c r="B147" s="337">
        <f t="shared" si="5"/>
        <v>41880</v>
      </c>
      <c r="C147" s="338">
        <v>21</v>
      </c>
      <c r="D147" s="338">
        <v>5</v>
      </c>
      <c r="E147" s="341"/>
      <c r="F147" s="342">
        <v>4</v>
      </c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</row>
    <row r="148" spans="1:19" ht="11.4" x14ac:dyDescent="0.2">
      <c r="A148" s="336" t="str">
        <f t="shared" si="4"/>
        <v>Aug14</v>
      </c>
      <c r="B148" s="337">
        <f t="shared" si="5"/>
        <v>41881</v>
      </c>
      <c r="C148" s="338">
        <v>21</v>
      </c>
      <c r="D148" s="338">
        <v>5</v>
      </c>
      <c r="E148" s="341"/>
      <c r="F148" s="342">
        <v>4</v>
      </c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</row>
    <row r="149" spans="1:19" x14ac:dyDescent="0.2">
      <c r="A149" s="336" t="str">
        <f t="shared" si="4"/>
        <v>Aug14</v>
      </c>
      <c r="B149" s="337">
        <f t="shared" si="5"/>
        <v>41882</v>
      </c>
      <c r="C149" s="338">
        <v>22</v>
      </c>
      <c r="D149" s="338">
        <v>5</v>
      </c>
      <c r="E149" s="341"/>
      <c r="F149" s="338">
        <v>1</v>
      </c>
      <c r="G149" s="343"/>
      <c r="H149" s="343"/>
      <c r="I149" s="343"/>
      <c r="J149" s="343"/>
      <c r="K149" s="343"/>
      <c r="L149" s="343"/>
      <c r="M149" s="343"/>
      <c r="N149" s="343"/>
      <c r="O149" s="343"/>
      <c r="P149" s="343"/>
      <c r="Q149" s="343"/>
      <c r="R149" s="343"/>
      <c r="S149" s="343"/>
    </row>
    <row r="150" spans="1:19" ht="11.4" x14ac:dyDescent="0.2">
      <c r="A150" s="336" t="str">
        <f t="shared" si="4"/>
        <v>Aug14</v>
      </c>
      <c r="B150" s="337">
        <f t="shared" si="5"/>
        <v>41883</v>
      </c>
      <c r="C150" s="338">
        <v>22</v>
      </c>
      <c r="D150" s="338">
        <v>5</v>
      </c>
      <c r="E150" s="341"/>
      <c r="F150" s="342">
        <v>1</v>
      </c>
      <c r="G150" s="343"/>
      <c r="H150" s="343"/>
      <c r="I150" s="343"/>
      <c r="J150" s="343"/>
      <c r="K150" s="343"/>
      <c r="L150" s="343"/>
      <c r="M150" s="343"/>
      <c r="N150" s="343"/>
      <c r="O150" s="343"/>
      <c r="P150" s="343"/>
      <c r="Q150" s="343"/>
      <c r="R150" s="343"/>
      <c r="S150" s="343"/>
    </row>
    <row r="151" spans="1:19" ht="11.4" x14ac:dyDescent="0.2">
      <c r="A151" s="336" t="str">
        <f t="shared" si="4"/>
        <v>Aug14</v>
      </c>
      <c r="B151" s="337">
        <f t="shared" si="5"/>
        <v>41884</v>
      </c>
      <c r="C151" s="338">
        <v>22</v>
      </c>
      <c r="D151" s="338">
        <v>5</v>
      </c>
      <c r="E151" s="341"/>
      <c r="F151" s="342">
        <v>1</v>
      </c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</row>
    <row r="152" spans="1:19" ht="11.4" x14ac:dyDescent="0.2">
      <c r="A152" s="336" t="str">
        <f t="shared" si="4"/>
        <v>Aug14</v>
      </c>
      <c r="B152" s="337">
        <f t="shared" si="5"/>
        <v>41885</v>
      </c>
      <c r="C152" s="338">
        <v>22</v>
      </c>
      <c r="D152" s="338">
        <v>5</v>
      </c>
      <c r="E152" s="341"/>
      <c r="F152" s="342">
        <v>1</v>
      </c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</row>
    <row r="153" spans="1:19" ht="11.4" x14ac:dyDescent="0.2">
      <c r="A153" s="336" t="str">
        <f t="shared" si="4"/>
        <v>Aug14</v>
      </c>
      <c r="B153" s="337">
        <f t="shared" si="5"/>
        <v>41886</v>
      </c>
      <c r="C153" s="338">
        <v>22</v>
      </c>
      <c r="D153" s="338">
        <v>5</v>
      </c>
      <c r="E153" s="341"/>
      <c r="F153" s="342">
        <v>1</v>
      </c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</row>
    <row r="154" spans="1:19" ht="11.4" x14ac:dyDescent="0.2">
      <c r="A154" s="336" t="str">
        <f t="shared" si="4"/>
        <v>Aug14</v>
      </c>
      <c r="B154" s="337">
        <f t="shared" si="5"/>
        <v>41887</v>
      </c>
      <c r="C154" s="338">
        <v>22</v>
      </c>
      <c r="D154" s="338">
        <v>5</v>
      </c>
      <c r="E154" s="341"/>
      <c r="F154" s="342">
        <v>1</v>
      </c>
      <c r="G154" s="343"/>
      <c r="H154" s="343"/>
      <c r="I154" s="343"/>
      <c r="J154" s="343"/>
      <c r="K154" s="343"/>
      <c r="L154" s="343"/>
      <c r="M154" s="343"/>
      <c r="N154" s="343"/>
      <c r="O154" s="343"/>
      <c r="P154" s="343"/>
      <c r="Q154" s="343"/>
      <c r="R154" s="343"/>
      <c r="S154" s="343"/>
    </row>
    <row r="155" spans="1:19" ht="11.4" x14ac:dyDescent="0.2">
      <c r="A155" s="345" t="str">
        <f t="shared" si="4"/>
        <v>Sep14</v>
      </c>
      <c r="B155" s="337">
        <f t="shared" si="5"/>
        <v>41888</v>
      </c>
      <c r="C155" s="346">
        <v>22</v>
      </c>
      <c r="D155" s="346">
        <v>6</v>
      </c>
      <c r="E155" s="347"/>
      <c r="F155" s="342">
        <v>1</v>
      </c>
      <c r="G155" s="343"/>
      <c r="H155" s="343"/>
      <c r="I155" s="343"/>
      <c r="J155" s="343"/>
      <c r="K155" s="343"/>
      <c r="L155" s="343"/>
      <c r="M155" s="343"/>
      <c r="N155" s="343"/>
      <c r="O155" s="343"/>
      <c r="P155" s="343"/>
      <c r="Q155" s="343"/>
      <c r="R155" s="343"/>
      <c r="S155" s="343"/>
    </row>
    <row r="156" spans="1:19" ht="11.4" x14ac:dyDescent="0.2">
      <c r="A156" s="336" t="str">
        <f t="shared" si="4"/>
        <v>Sep14</v>
      </c>
      <c r="B156" s="337">
        <f t="shared" si="5"/>
        <v>41889</v>
      </c>
      <c r="C156" s="338">
        <v>23</v>
      </c>
      <c r="D156" s="338">
        <v>6</v>
      </c>
      <c r="E156" s="341"/>
      <c r="F156" s="342">
        <v>2</v>
      </c>
      <c r="G156" s="343"/>
      <c r="H156" s="343"/>
      <c r="I156" s="343"/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</row>
    <row r="157" spans="1:19" ht="11.4" x14ac:dyDescent="0.2">
      <c r="A157" s="336" t="str">
        <f t="shared" si="4"/>
        <v>Sep14</v>
      </c>
      <c r="B157" s="337">
        <f t="shared" si="5"/>
        <v>41890</v>
      </c>
      <c r="C157" s="338">
        <v>23</v>
      </c>
      <c r="D157" s="338">
        <v>6</v>
      </c>
      <c r="E157" s="341"/>
      <c r="F157" s="342">
        <v>2</v>
      </c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</row>
    <row r="158" spans="1:19" ht="11.4" x14ac:dyDescent="0.2">
      <c r="A158" s="336" t="str">
        <f t="shared" si="4"/>
        <v>Sep14</v>
      </c>
      <c r="B158" s="337">
        <f t="shared" si="5"/>
        <v>41891</v>
      </c>
      <c r="C158" s="338">
        <v>23</v>
      </c>
      <c r="D158" s="338">
        <v>6</v>
      </c>
      <c r="E158" s="341"/>
      <c r="F158" s="342">
        <v>2</v>
      </c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</row>
    <row r="159" spans="1:19" ht="11.4" x14ac:dyDescent="0.2">
      <c r="A159" s="336" t="str">
        <f t="shared" si="4"/>
        <v>Sep14</v>
      </c>
      <c r="B159" s="337">
        <f t="shared" si="5"/>
        <v>41892</v>
      </c>
      <c r="C159" s="338">
        <v>23</v>
      </c>
      <c r="D159" s="338">
        <v>6</v>
      </c>
      <c r="E159" s="341"/>
      <c r="F159" s="342">
        <v>2</v>
      </c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</row>
    <row r="160" spans="1:19" ht="11.4" x14ac:dyDescent="0.2">
      <c r="A160" s="336" t="str">
        <f t="shared" si="4"/>
        <v>Sep14</v>
      </c>
      <c r="B160" s="337">
        <f t="shared" si="5"/>
        <v>41893</v>
      </c>
      <c r="C160" s="338">
        <v>23</v>
      </c>
      <c r="D160" s="338">
        <v>6</v>
      </c>
      <c r="E160" s="341"/>
      <c r="F160" s="342">
        <v>2</v>
      </c>
      <c r="G160" s="343"/>
      <c r="H160" s="343"/>
      <c r="I160" s="343"/>
      <c r="J160" s="343"/>
      <c r="K160" s="343"/>
      <c r="L160" s="343"/>
      <c r="M160" s="343"/>
      <c r="N160" s="343"/>
      <c r="O160" s="343"/>
      <c r="P160" s="343"/>
      <c r="Q160" s="343"/>
      <c r="R160" s="343"/>
      <c r="S160" s="343"/>
    </row>
    <row r="161" spans="1:19" ht="11.4" x14ac:dyDescent="0.2">
      <c r="A161" s="336" t="str">
        <f t="shared" si="4"/>
        <v>Sep14</v>
      </c>
      <c r="B161" s="337">
        <f t="shared" si="5"/>
        <v>41894</v>
      </c>
      <c r="C161" s="338">
        <v>23</v>
      </c>
      <c r="D161" s="338">
        <v>6</v>
      </c>
      <c r="E161" s="341"/>
      <c r="F161" s="342">
        <v>2</v>
      </c>
      <c r="G161" s="343"/>
      <c r="H161" s="343"/>
      <c r="I161" s="343"/>
      <c r="J161" s="343"/>
      <c r="K161" s="343"/>
      <c r="L161" s="343"/>
      <c r="M161" s="343"/>
      <c r="N161" s="343"/>
      <c r="O161" s="343"/>
      <c r="P161" s="343"/>
      <c r="Q161" s="343"/>
      <c r="R161" s="343"/>
      <c r="S161" s="343"/>
    </row>
    <row r="162" spans="1:19" ht="11.4" x14ac:dyDescent="0.2">
      <c r="A162" s="336" t="str">
        <f t="shared" si="4"/>
        <v>Sep14</v>
      </c>
      <c r="B162" s="337">
        <f t="shared" si="5"/>
        <v>41895</v>
      </c>
      <c r="C162" s="338">
        <v>23</v>
      </c>
      <c r="D162" s="338">
        <v>6</v>
      </c>
      <c r="E162" s="341"/>
      <c r="F162" s="342">
        <v>2</v>
      </c>
      <c r="G162" s="343"/>
      <c r="H162" s="343"/>
      <c r="I162" s="343"/>
      <c r="J162" s="343"/>
      <c r="K162" s="343"/>
      <c r="L162" s="343"/>
      <c r="M162" s="343"/>
      <c r="N162" s="343"/>
      <c r="O162" s="343"/>
      <c r="P162" s="343"/>
      <c r="Q162" s="343"/>
      <c r="R162" s="343"/>
      <c r="S162" s="343"/>
    </row>
    <row r="163" spans="1:19" ht="11.4" x14ac:dyDescent="0.2">
      <c r="A163" s="336" t="str">
        <f t="shared" si="4"/>
        <v>Sep14</v>
      </c>
      <c r="B163" s="337">
        <f t="shared" si="5"/>
        <v>41896</v>
      </c>
      <c r="C163" s="338">
        <v>24</v>
      </c>
      <c r="D163" s="338">
        <v>6</v>
      </c>
      <c r="E163" s="341"/>
      <c r="F163" s="342">
        <v>3</v>
      </c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</row>
    <row r="164" spans="1:19" ht="11.4" x14ac:dyDescent="0.2">
      <c r="A164" s="336" t="str">
        <f t="shared" si="4"/>
        <v>Sep14</v>
      </c>
      <c r="B164" s="337">
        <f t="shared" si="5"/>
        <v>41897</v>
      </c>
      <c r="C164" s="338">
        <v>24</v>
      </c>
      <c r="D164" s="338">
        <v>6</v>
      </c>
      <c r="E164" s="341"/>
      <c r="F164" s="342">
        <v>3</v>
      </c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</row>
    <row r="165" spans="1:19" ht="11.4" x14ac:dyDescent="0.2">
      <c r="A165" s="336" t="str">
        <f t="shared" si="4"/>
        <v>Sep14</v>
      </c>
      <c r="B165" s="337">
        <f t="shared" si="5"/>
        <v>41898</v>
      </c>
      <c r="C165" s="338">
        <v>24</v>
      </c>
      <c r="D165" s="338">
        <v>6</v>
      </c>
      <c r="E165" s="341"/>
      <c r="F165" s="342">
        <v>3</v>
      </c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</row>
    <row r="166" spans="1:19" ht="11.4" x14ac:dyDescent="0.2">
      <c r="A166" s="336" t="str">
        <f t="shared" si="4"/>
        <v>Sep14</v>
      </c>
      <c r="B166" s="337">
        <f t="shared" si="5"/>
        <v>41899</v>
      </c>
      <c r="C166" s="338">
        <v>24</v>
      </c>
      <c r="D166" s="338">
        <v>6</v>
      </c>
      <c r="E166" s="341"/>
      <c r="F166" s="342">
        <v>3</v>
      </c>
      <c r="G166" s="343"/>
      <c r="H166" s="343"/>
      <c r="I166" s="343"/>
      <c r="J166" s="343"/>
      <c r="K166" s="343"/>
      <c r="L166" s="343"/>
      <c r="M166" s="343"/>
      <c r="N166" s="343"/>
      <c r="O166" s="343"/>
      <c r="P166" s="343"/>
      <c r="Q166" s="343"/>
      <c r="R166" s="343"/>
      <c r="S166" s="343"/>
    </row>
    <row r="167" spans="1:19" ht="11.4" x14ac:dyDescent="0.2">
      <c r="A167" s="336" t="str">
        <f t="shared" si="4"/>
        <v>Sep14</v>
      </c>
      <c r="B167" s="337">
        <f t="shared" si="5"/>
        <v>41900</v>
      </c>
      <c r="C167" s="338">
        <v>24</v>
      </c>
      <c r="D167" s="338">
        <v>6</v>
      </c>
      <c r="E167" s="341"/>
      <c r="F167" s="342">
        <v>3</v>
      </c>
      <c r="G167" s="343"/>
      <c r="H167" s="343"/>
      <c r="I167" s="343"/>
      <c r="J167" s="343"/>
      <c r="K167" s="343"/>
      <c r="L167" s="343"/>
      <c r="M167" s="343"/>
      <c r="N167" s="343"/>
      <c r="O167" s="343"/>
      <c r="P167" s="343"/>
      <c r="Q167" s="343"/>
      <c r="R167" s="343"/>
      <c r="S167" s="343"/>
    </row>
    <row r="168" spans="1:19" ht="11.4" x14ac:dyDescent="0.2">
      <c r="A168" s="336" t="str">
        <f t="shared" si="4"/>
        <v>Sep14</v>
      </c>
      <c r="B168" s="337">
        <f t="shared" si="5"/>
        <v>41901</v>
      </c>
      <c r="C168" s="338">
        <v>24</v>
      </c>
      <c r="D168" s="338">
        <v>6</v>
      </c>
      <c r="E168" s="341"/>
      <c r="F168" s="342">
        <v>3</v>
      </c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</row>
    <row r="169" spans="1:19" ht="11.4" x14ac:dyDescent="0.2">
      <c r="A169" s="336" t="str">
        <f t="shared" si="4"/>
        <v>Sep14</v>
      </c>
      <c r="B169" s="337">
        <f t="shared" si="5"/>
        <v>41902</v>
      </c>
      <c r="C169" s="338">
        <v>24</v>
      </c>
      <c r="D169" s="338">
        <v>6</v>
      </c>
      <c r="E169" s="341"/>
      <c r="F169" s="342">
        <v>3</v>
      </c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</row>
    <row r="170" spans="1:19" ht="11.4" x14ac:dyDescent="0.2">
      <c r="A170" s="336" t="str">
        <f t="shared" si="4"/>
        <v>Sep14</v>
      </c>
      <c r="B170" s="337">
        <f t="shared" si="5"/>
        <v>41903</v>
      </c>
      <c r="C170" s="338">
        <v>25</v>
      </c>
      <c r="D170" s="338">
        <v>6</v>
      </c>
      <c r="E170" s="341"/>
      <c r="F170" s="342">
        <v>4</v>
      </c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</row>
    <row r="171" spans="1:19" ht="11.4" x14ac:dyDescent="0.2">
      <c r="A171" s="336" t="str">
        <f t="shared" si="4"/>
        <v>Sep14</v>
      </c>
      <c r="B171" s="337">
        <f t="shared" si="5"/>
        <v>41904</v>
      </c>
      <c r="C171" s="338">
        <v>25</v>
      </c>
      <c r="D171" s="338">
        <v>6</v>
      </c>
      <c r="E171" s="341"/>
      <c r="F171" s="342">
        <v>4</v>
      </c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</row>
    <row r="172" spans="1:19" ht="11.4" x14ac:dyDescent="0.2">
      <c r="A172" s="336" t="str">
        <f t="shared" si="4"/>
        <v>Sep14</v>
      </c>
      <c r="B172" s="337">
        <f t="shared" si="5"/>
        <v>41905</v>
      </c>
      <c r="C172" s="338">
        <v>25</v>
      </c>
      <c r="D172" s="338">
        <v>6</v>
      </c>
      <c r="E172" s="341"/>
      <c r="F172" s="342">
        <v>4</v>
      </c>
      <c r="G172" s="343"/>
      <c r="H172" s="343"/>
      <c r="I172" s="343"/>
      <c r="J172" s="343"/>
      <c r="K172" s="343"/>
      <c r="L172" s="343"/>
      <c r="M172" s="343"/>
      <c r="N172" s="343"/>
      <c r="O172" s="343"/>
      <c r="P172" s="343"/>
      <c r="Q172" s="343"/>
      <c r="R172" s="343"/>
      <c r="S172" s="343"/>
    </row>
    <row r="173" spans="1:19" ht="11.4" x14ac:dyDescent="0.2">
      <c r="A173" s="336" t="str">
        <f t="shared" si="4"/>
        <v>Sep14</v>
      </c>
      <c r="B173" s="337">
        <f t="shared" si="5"/>
        <v>41906</v>
      </c>
      <c r="C173" s="338">
        <v>25</v>
      </c>
      <c r="D173" s="338">
        <v>6</v>
      </c>
      <c r="E173" s="341"/>
      <c r="F173" s="342">
        <v>4</v>
      </c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</row>
    <row r="174" spans="1:19" ht="11.4" x14ac:dyDescent="0.2">
      <c r="A174" s="336" t="str">
        <f t="shared" si="4"/>
        <v>Sep14</v>
      </c>
      <c r="B174" s="337">
        <f t="shared" si="5"/>
        <v>41907</v>
      </c>
      <c r="C174" s="338">
        <v>25</v>
      </c>
      <c r="D174" s="338">
        <v>6</v>
      </c>
      <c r="E174" s="341"/>
      <c r="F174" s="342">
        <v>4</v>
      </c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</row>
    <row r="175" spans="1:19" ht="11.4" x14ac:dyDescent="0.2">
      <c r="A175" s="336" t="str">
        <f t="shared" si="4"/>
        <v>Sep14</v>
      </c>
      <c r="B175" s="337">
        <f t="shared" si="5"/>
        <v>41908</v>
      </c>
      <c r="C175" s="338">
        <v>25</v>
      </c>
      <c r="D175" s="338">
        <v>6</v>
      </c>
      <c r="E175" s="341"/>
      <c r="F175" s="342">
        <v>4</v>
      </c>
      <c r="G175" s="343"/>
      <c r="H175" s="343"/>
      <c r="I175" s="343"/>
      <c r="J175" s="343"/>
      <c r="K175" s="343"/>
      <c r="L175" s="343"/>
      <c r="M175" s="343"/>
      <c r="N175" s="343"/>
      <c r="O175" s="343"/>
      <c r="P175" s="343"/>
      <c r="Q175" s="343"/>
      <c r="R175" s="343"/>
      <c r="S175" s="343"/>
    </row>
    <row r="176" spans="1:19" ht="11.4" x14ac:dyDescent="0.2">
      <c r="A176" s="336" t="str">
        <f t="shared" si="4"/>
        <v>Sep14</v>
      </c>
      <c r="B176" s="337">
        <f t="shared" si="5"/>
        <v>41909</v>
      </c>
      <c r="C176" s="338">
        <v>25</v>
      </c>
      <c r="D176" s="338">
        <v>6</v>
      </c>
      <c r="E176" s="341"/>
      <c r="F176" s="342">
        <v>4</v>
      </c>
      <c r="G176" s="343"/>
      <c r="H176" s="343"/>
      <c r="I176" s="343"/>
      <c r="J176" s="343"/>
      <c r="K176" s="343"/>
      <c r="L176" s="343"/>
      <c r="M176" s="343"/>
      <c r="N176" s="343"/>
      <c r="O176" s="343"/>
      <c r="P176" s="343"/>
      <c r="Q176" s="343"/>
      <c r="R176" s="343"/>
      <c r="S176" s="343"/>
    </row>
    <row r="177" spans="1:19" ht="11.4" x14ac:dyDescent="0.2">
      <c r="A177" s="336" t="str">
        <f t="shared" si="4"/>
        <v>Sep14</v>
      </c>
      <c r="B177" s="337">
        <f t="shared" si="5"/>
        <v>41910</v>
      </c>
      <c r="C177" s="338">
        <v>26</v>
      </c>
      <c r="D177" s="338">
        <v>6</v>
      </c>
      <c r="E177" s="341"/>
      <c r="F177" s="342">
        <v>5</v>
      </c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</row>
    <row r="178" spans="1:19" ht="11.4" x14ac:dyDescent="0.2">
      <c r="A178" s="336" t="str">
        <f t="shared" si="4"/>
        <v>Sep14</v>
      </c>
      <c r="B178" s="337">
        <f t="shared" si="5"/>
        <v>41911</v>
      </c>
      <c r="C178" s="338">
        <v>26</v>
      </c>
      <c r="D178" s="338">
        <v>6</v>
      </c>
      <c r="E178" s="341"/>
      <c r="F178" s="342">
        <v>5</v>
      </c>
      <c r="G178" s="343"/>
      <c r="H178" s="343"/>
      <c r="I178" s="343"/>
      <c r="J178" s="343"/>
      <c r="K178" s="343"/>
      <c r="L178" s="343"/>
      <c r="M178" s="343"/>
      <c r="N178" s="343"/>
      <c r="O178" s="343"/>
      <c r="P178" s="343"/>
      <c r="Q178" s="343"/>
      <c r="R178" s="343"/>
      <c r="S178" s="343"/>
    </row>
    <row r="179" spans="1:19" ht="11.4" x14ac:dyDescent="0.2">
      <c r="A179" s="336" t="str">
        <f t="shared" si="4"/>
        <v>Sep14</v>
      </c>
      <c r="B179" s="337">
        <f t="shared" si="5"/>
        <v>41912</v>
      </c>
      <c r="C179" s="338">
        <v>26</v>
      </c>
      <c r="D179" s="338">
        <v>6</v>
      </c>
      <c r="E179" s="341"/>
      <c r="F179" s="342">
        <v>5</v>
      </c>
      <c r="G179" s="343"/>
      <c r="H179" s="343"/>
      <c r="I179" s="343"/>
      <c r="J179" s="343"/>
      <c r="K179" s="343"/>
      <c r="L179" s="343"/>
      <c r="M179" s="343"/>
      <c r="N179" s="343"/>
      <c r="O179" s="343"/>
      <c r="P179" s="343"/>
      <c r="Q179" s="343"/>
      <c r="R179" s="343"/>
      <c r="S179" s="343"/>
    </row>
    <row r="180" spans="1:19" ht="11.4" x14ac:dyDescent="0.2">
      <c r="A180" s="336" t="str">
        <f t="shared" si="4"/>
        <v>Sep14</v>
      </c>
      <c r="B180" s="337">
        <f t="shared" si="5"/>
        <v>41913</v>
      </c>
      <c r="C180" s="338">
        <v>26</v>
      </c>
      <c r="D180" s="338">
        <v>6</v>
      </c>
      <c r="E180" s="341"/>
      <c r="F180" s="342">
        <v>5</v>
      </c>
      <c r="G180" s="343"/>
      <c r="H180" s="343"/>
      <c r="I180" s="343"/>
      <c r="J180" s="343"/>
      <c r="K180" s="343"/>
      <c r="L180" s="343"/>
      <c r="M180" s="343"/>
      <c r="N180" s="343"/>
      <c r="O180" s="343"/>
      <c r="P180" s="343"/>
      <c r="Q180" s="343"/>
      <c r="R180" s="343"/>
      <c r="S180" s="343"/>
    </row>
    <row r="181" spans="1:19" ht="11.4" x14ac:dyDescent="0.2">
      <c r="A181" s="336" t="str">
        <f t="shared" si="4"/>
        <v>Sep14</v>
      </c>
      <c r="B181" s="337">
        <f t="shared" si="5"/>
        <v>41914</v>
      </c>
      <c r="C181" s="338">
        <v>26</v>
      </c>
      <c r="D181" s="338">
        <v>6</v>
      </c>
      <c r="E181" s="341"/>
      <c r="F181" s="342">
        <v>5</v>
      </c>
      <c r="G181" s="343"/>
      <c r="H181" s="343"/>
      <c r="I181" s="343"/>
      <c r="J181" s="343"/>
      <c r="K181" s="343"/>
      <c r="L181" s="343"/>
      <c r="M181" s="343"/>
      <c r="N181" s="343"/>
      <c r="O181" s="343"/>
      <c r="P181" s="343"/>
      <c r="Q181" s="343"/>
      <c r="R181" s="343"/>
      <c r="S181" s="343"/>
    </row>
    <row r="182" spans="1:19" ht="11.4" x14ac:dyDescent="0.2">
      <c r="A182" s="336" t="str">
        <f t="shared" si="4"/>
        <v>Sep14</v>
      </c>
      <c r="B182" s="337">
        <f t="shared" si="5"/>
        <v>41915</v>
      </c>
      <c r="C182" s="338">
        <v>26</v>
      </c>
      <c r="D182" s="338">
        <v>6</v>
      </c>
      <c r="E182" s="341"/>
      <c r="F182" s="342">
        <v>5</v>
      </c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</row>
    <row r="183" spans="1:19" ht="11.4" x14ac:dyDescent="0.2">
      <c r="A183" s="336" t="str">
        <f t="shared" si="4"/>
        <v>Sep14</v>
      </c>
      <c r="B183" s="337">
        <f t="shared" si="5"/>
        <v>41916</v>
      </c>
      <c r="C183" s="338">
        <v>26</v>
      </c>
      <c r="D183" s="338">
        <v>6</v>
      </c>
      <c r="E183" s="341"/>
      <c r="F183" s="342">
        <v>5</v>
      </c>
      <c r="G183" s="344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</row>
    <row r="184" spans="1:19" x14ac:dyDescent="0.2">
      <c r="A184" s="336" t="str">
        <f t="shared" si="4"/>
        <v>Sep14</v>
      </c>
      <c r="B184" s="337">
        <f t="shared" si="5"/>
        <v>41917</v>
      </c>
      <c r="C184" s="338">
        <v>27</v>
      </c>
      <c r="D184" s="338">
        <v>6</v>
      </c>
      <c r="E184" s="341"/>
      <c r="F184" s="338">
        <v>1</v>
      </c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</row>
    <row r="185" spans="1:19" ht="11.4" x14ac:dyDescent="0.2">
      <c r="A185" s="345" t="str">
        <f t="shared" si="4"/>
        <v>Oct14</v>
      </c>
      <c r="B185" s="337">
        <f t="shared" si="5"/>
        <v>41918</v>
      </c>
      <c r="C185" s="346">
        <v>27</v>
      </c>
      <c r="D185" s="346">
        <v>7</v>
      </c>
      <c r="E185" s="347"/>
      <c r="F185" s="342">
        <v>1</v>
      </c>
      <c r="G185" s="343"/>
      <c r="H185" s="343"/>
      <c r="I185" s="343"/>
      <c r="J185" s="343"/>
      <c r="K185" s="343"/>
      <c r="L185" s="343"/>
      <c r="M185" s="343"/>
      <c r="N185" s="343"/>
      <c r="O185" s="343"/>
      <c r="P185" s="343"/>
      <c r="Q185" s="343"/>
      <c r="R185" s="343"/>
      <c r="S185" s="343"/>
    </row>
    <row r="186" spans="1:19" ht="11.4" x14ac:dyDescent="0.2">
      <c r="A186" s="336" t="str">
        <f t="shared" si="4"/>
        <v>Oct14</v>
      </c>
      <c r="B186" s="337">
        <f t="shared" si="5"/>
        <v>41919</v>
      </c>
      <c r="C186" s="338">
        <v>27</v>
      </c>
      <c r="D186" s="338">
        <v>7</v>
      </c>
      <c r="E186" s="341"/>
      <c r="F186" s="342">
        <v>1</v>
      </c>
      <c r="G186" s="343"/>
      <c r="H186" s="343"/>
      <c r="I186" s="343"/>
      <c r="J186" s="343"/>
      <c r="K186" s="343"/>
      <c r="L186" s="343"/>
      <c r="M186" s="343"/>
      <c r="N186" s="343"/>
      <c r="O186" s="343"/>
      <c r="P186" s="343"/>
      <c r="Q186" s="343"/>
      <c r="R186" s="343"/>
      <c r="S186" s="343"/>
    </row>
    <row r="187" spans="1:19" ht="11.4" x14ac:dyDescent="0.2">
      <c r="A187" s="336" t="str">
        <f t="shared" si="4"/>
        <v>Oct14</v>
      </c>
      <c r="B187" s="337">
        <f t="shared" si="5"/>
        <v>41920</v>
      </c>
      <c r="C187" s="338">
        <v>27</v>
      </c>
      <c r="D187" s="338">
        <v>7</v>
      </c>
      <c r="E187" s="341"/>
      <c r="F187" s="342">
        <v>1</v>
      </c>
      <c r="G187" s="343"/>
      <c r="H187" s="343"/>
      <c r="I187" s="343"/>
      <c r="J187" s="343"/>
      <c r="K187" s="343"/>
      <c r="L187" s="343"/>
      <c r="M187" s="343"/>
      <c r="N187" s="343"/>
      <c r="O187" s="343"/>
      <c r="P187" s="343"/>
      <c r="Q187" s="343"/>
      <c r="R187" s="343"/>
      <c r="S187" s="343"/>
    </row>
    <row r="188" spans="1:19" ht="11.4" x14ac:dyDescent="0.2">
      <c r="A188" s="336" t="str">
        <f t="shared" si="4"/>
        <v>Oct14</v>
      </c>
      <c r="B188" s="337">
        <f t="shared" si="5"/>
        <v>41921</v>
      </c>
      <c r="C188" s="338">
        <v>27</v>
      </c>
      <c r="D188" s="338">
        <v>7</v>
      </c>
      <c r="E188" s="341"/>
      <c r="F188" s="342">
        <v>1</v>
      </c>
      <c r="G188" s="343"/>
      <c r="H188" s="343"/>
      <c r="I188" s="343"/>
      <c r="J188" s="343"/>
      <c r="K188" s="343"/>
      <c r="L188" s="343"/>
      <c r="M188" s="343"/>
      <c r="N188" s="343"/>
      <c r="O188" s="343"/>
      <c r="P188" s="343"/>
      <c r="Q188" s="343"/>
      <c r="R188" s="343"/>
      <c r="S188" s="343"/>
    </row>
    <row r="189" spans="1:19" ht="11.4" x14ac:dyDescent="0.2">
      <c r="A189" s="336" t="str">
        <f t="shared" si="4"/>
        <v>Oct14</v>
      </c>
      <c r="B189" s="337">
        <f t="shared" si="5"/>
        <v>41922</v>
      </c>
      <c r="C189" s="338">
        <v>27</v>
      </c>
      <c r="D189" s="338">
        <v>7</v>
      </c>
      <c r="E189" s="341"/>
      <c r="F189" s="342">
        <v>1</v>
      </c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</row>
    <row r="190" spans="1:19" ht="11.4" x14ac:dyDescent="0.2">
      <c r="A190" s="336" t="str">
        <f t="shared" si="4"/>
        <v>Oct14</v>
      </c>
      <c r="B190" s="337">
        <f t="shared" si="5"/>
        <v>41923</v>
      </c>
      <c r="C190" s="338">
        <v>27</v>
      </c>
      <c r="D190" s="338">
        <v>7</v>
      </c>
      <c r="E190" s="341"/>
      <c r="F190" s="342">
        <v>1</v>
      </c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</row>
    <row r="191" spans="1:19" ht="11.4" x14ac:dyDescent="0.2">
      <c r="A191" s="336" t="str">
        <f t="shared" si="4"/>
        <v>Oct14</v>
      </c>
      <c r="B191" s="337">
        <f t="shared" si="5"/>
        <v>41924</v>
      </c>
      <c r="C191" s="338">
        <v>28</v>
      </c>
      <c r="D191" s="338">
        <v>7</v>
      </c>
      <c r="E191" s="341"/>
      <c r="F191" s="342">
        <v>2</v>
      </c>
      <c r="G191" s="343"/>
      <c r="H191" s="343"/>
      <c r="I191" s="343"/>
      <c r="J191" s="343"/>
      <c r="K191" s="343"/>
      <c r="L191" s="343"/>
      <c r="M191" s="343"/>
      <c r="N191" s="343"/>
      <c r="O191" s="343"/>
      <c r="P191" s="343"/>
      <c r="Q191" s="343"/>
      <c r="R191" s="343"/>
      <c r="S191" s="343"/>
    </row>
    <row r="192" spans="1:19" ht="11.4" x14ac:dyDescent="0.2">
      <c r="A192" s="336" t="str">
        <f t="shared" si="4"/>
        <v>Oct14</v>
      </c>
      <c r="B192" s="337">
        <f t="shared" si="5"/>
        <v>41925</v>
      </c>
      <c r="C192" s="338">
        <v>28</v>
      </c>
      <c r="D192" s="338">
        <v>7</v>
      </c>
      <c r="E192" s="341"/>
      <c r="F192" s="342">
        <v>2</v>
      </c>
      <c r="G192" s="343"/>
      <c r="H192" s="343"/>
      <c r="I192" s="343"/>
      <c r="J192" s="343"/>
      <c r="K192" s="343"/>
      <c r="L192" s="343"/>
      <c r="M192" s="343"/>
      <c r="N192" s="343"/>
      <c r="O192" s="343"/>
      <c r="P192" s="343"/>
      <c r="Q192" s="343"/>
      <c r="R192" s="343"/>
      <c r="S192" s="343"/>
    </row>
    <row r="193" spans="1:19" ht="11.4" x14ac:dyDescent="0.2">
      <c r="A193" s="336" t="str">
        <f t="shared" si="4"/>
        <v>Oct14</v>
      </c>
      <c r="B193" s="337">
        <f t="shared" si="5"/>
        <v>41926</v>
      </c>
      <c r="C193" s="338">
        <v>28</v>
      </c>
      <c r="D193" s="338">
        <v>7</v>
      </c>
      <c r="E193" s="341"/>
      <c r="F193" s="342">
        <v>2</v>
      </c>
      <c r="G193" s="343"/>
      <c r="H193" s="343"/>
      <c r="I193" s="343"/>
      <c r="J193" s="343"/>
      <c r="K193" s="343"/>
      <c r="L193" s="343"/>
      <c r="M193" s="343"/>
      <c r="N193" s="343"/>
      <c r="O193" s="343"/>
      <c r="P193" s="343"/>
      <c r="Q193" s="343"/>
      <c r="R193" s="343"/>
      <c r="S193" s="343"/>
    </row>
    <row r="194" spans="1:19" ht="11.4" x14ac:dyDescent="0.2">
      <c r="A194" s="336" t="str">
        <f t="shared" si="4"/>
        <v>Oct14</v>
      </c>
      <c r="B194" s="337">
        <f t="shared" si="5"/>
        <v>41927</v>
      </c>
      <c r="C194" s="338">
        <v>28</v>
      </c>
      <c r="D194" s="338">
        <v>7</v>
      </c>
      <c r="E194" s="341"/>
      <c r="F194" s="342">
        <v>2</v>
      </c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</row>
    <row r="195" spans="1:19" ht="11.4" x14ac:dyDescent="0.2">
      <c r="A195" s="336" t="str">
        <f t="shared" ref="A195:A258" si="6">TEXT(DATE(YEAR(B$2),MONTH(B$2)+(D195-1),1),"MmmYY")</f>
        <v>Oct14</v>
      </c>
      <c r="B195" s="337">
        <f t="shared" si="5"/>
        <v>41928</v>
      </c>
      <c r="C195" s="338">
        <v>28</v>
      </c>
      <c r="D195" s="338">
        <v>7</v>
      </c>
      <c r="E195" s="341"/>
      <c r="F195" s="342">
        <v>2</v>
      </c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</row>
    <row r="196" spans="1:19" ht="11.4" x14ac:dyDescent="0.2">
      <c r="A196" s="336" t="str">
        <f t="shared" si="6"/>
        <v>Oct14</v>
      </c>
      <c r="B196" s="337">
        <f t="shared" ref="B196:B259" si="7">B195+1</f>
        <v>41929</v>
      </c>
      <c r="C196" s="338">
        <v>28</v>
      </c>
      <c r="D196" s="338">
        <v>7</v>
      </c>
      <c r="E196" s="341"/>
      <c r="F196" s="342">
        <v>2</v>
      </c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</row>
    <row r="197" spans="1:19" ht="11.4" x14ac:dyDescent="0.2">
      <c r="A197" s="336" t="str">
        <f t="shared" si="6"/>
        <v>Oct14</v>
      </c>
      <c r="B197" s="337">
        <f t="shared" si="7"/>
        <v>41930</v>
      </c>
      <c r="C197" s="338">
        <v>28</v>
      </c>
      <c r="D197" s="338">
        <v>7</v>
      </c>
      <c r="E197" s="341"/>
      <c r="F197" s="342">
        <v>2</v>
      </c>
      <c r="G197" s="343"/>
      <c r="H197" s="343"/>
      <c r="I197" s="343"/>
      <c r="J197" s="343"/>
      <c r="K197" s="343"/>
      <c r="L197" s="343"/>
      <c r="M197" s="343"/>
      <c r="N197" s="343"/>
      <c r="O197" s="343"/>
      <c r="P197" s="343"/>
      <c r="Q197" s="343"/>
      <c r="R197" s="343"/>
      <c r="S197" s="343"/>
    </row>
    <row r="198" spans="1:19" ht="11.4" x14ac:dyDescent="0.2">
      <c r="A198" s="336" t="str">
        <f t="shared" si="6"/>
        <v>Oct14</v>
      </c>
      <c r="B198" s="337">
        <f t="shared" si="7"/>
        <v>41931</v>
      </c>
      <c r="C198" s="338">
        <v>29</v>
      </c>
      <c r="D198" s="338">
        <v>7</v>
      </c>
      <c r="E198" s="341"/>
      <c r="F198" s="342">
        <v>3</v>
      </c>
      <c r="G198" s="343"/>
      <c r="H198" s="343"/>
      <c r="I198" s="343"/>
      <c r="J198" s="343"/>
      <c r="K198" s="343"/>
      <c r="L198" s="343"/>
      <c r="M198" s="343"/>
      <c r="N198" s="343"/>
      <c r="O198" s="343"/>
      <c r="P198" s="343"/>
      <c r="Q198" s="343"/>
      <c r="R198" s="343"/>
      <c r="S198" s="343"/>
    </row>
    <row r="199" spans="1:19" ht="11.4" x14ac:dyDescent="0.2">
      <c r="A199" s="336" t="str">
        <f t="shared" si="6"/>
        <v>Oct14</v>
      </c>
      <c r="B199" s="337">
        <f t="shared" si="7"/>
        <v>41932</v>
      </c>
      <c r="C199" s="338">
        <v>29</v>
      </c>
      <c r="D199" s="338">
        <v>7</v>
      </c>
      <c r="E199" s="341"/>
      <c r="F199" s="342">
        <v>3</v>
      </c>
      <c r="G199" s="343"/>
      <c r="H199" s="343"/>
      <c r="I199" s="343"/>
      <c r="J199" s="343"/>
      <c r="K199" s="343"/>
      <c r="L199" s="343"/>
      <c r="M199" s="343"/>
      <c r="N199" s="343"/>
      <c r="O199" s="343"/>
      <c r="P199" s="343"/>
      <c r="Q199" s="343"/>
      <c r="R199" s="343"/>
      <c r="S199" s="343"/>
    </row>
    <row r="200" spans="1:19" ht="11.4" x14ac:dyDescent="0.2">
      <c r="A200" s="336" t="str">
        <f t="shared" si="6"/>
        <v>Oct14</v>
      </c>
      <c r="B200" s="337">
        <f t="shared" si="7"/>
        <v>41933</v>
      </c>
      <c r="C200" s="338">
        <v>29</v>
      </c>
      <c r="D200" s="338">
        <v>7</v>
      </c>
      <c r="E200" s="341"/>
      <c r="F200" s="342">
        <v>3</v>
      </c>
      <c r="G200" s="343"/>
      <c r="H200" s="343"/>
      <c r="I200" s="343"/>
      <c r="J200" s="343"/>
      <c r="K200" s="343"/>
      <c r="L200" s="343"/>
      <c r="M200" s="343"/>
      <c r="N200" s="343"/>
      <c r="O200" s="343"/>
      <c r="P200" s="343"/>
      <c r="Q200" s="343"/>
      <c r="R200" s="343"/>
      <c r="S200" s="343"/>
    </row>
    <row r="201" spans="1:19" ht="11.4" x14ac:dyDescent="0.2">
      <c r="A201" s="336" t="str">
        <f t="shared" si="6"/>
        <v>Oct14</v>
      </c>
      <c r="B201" s="337">
        <f t="shared" si="7"/>
        <v>41934</v>
      </c>
      <c r="C201" s="338">
        <v>29</v>
      </c>
      <c r="D201" s="338">
        <v>7</v>
      </c>
      <c r="E201" s="341"/>
      <c r="F201" s="342">
        <v>3</v>
      </c>
      <c r="G201" s="343"/>
      <c r="H201" s="343"/>
      <c r="I201" s="343"/>
      <c r="J201" s="343"/>
      <c r="K201" s="343"/>
      <c r="L201" s="343"/>
      <c r="M201" s="343"/>
      <c r="N201" s="343"/>
      <c r="O201" s="343"/>
      <c r="P201" s="343"/>
      <c r="Q201" s="343"/>
      <c r="R201" s="343"/>
      <c r="S201" s="343"/>
    </row>
    <row r="202" spans="1:19" ht="11.4" x14ac:dyDescent="0.2">
      <c r="A202" s="336" t="str">
        <f t="shared" si="6"/>
        <v>Oct14</v>
      </c>
      <c r="B202" s="337">
        <f t="shared" si="7"/>
        <v>41935</v>
      </c>
      <c r="C202" s="338">
        <v>29</v>
      </c>
      <c r="D202" s="338">
        <v>7</v>
      </c>
      <c r="E202" s="341"/>
      <c r="F202" s="342">
        <v>3</v>
      </c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</row>
    <row r="203" spans="1:19" ht="11.4" x14ac:dyDescent="0.2">
      <c r="A203" s="336" t="str">
        <f t="shared" si="6"/>
        <v>Oct14</v>
      </c>
      <c r="B203" s="337">
        <f t="shared" si="7"/>
        <v>41936</v>
      </c>
      <c r="C203" s="338">
        <v>29</v>
      </c>
      <c r="D203" s="338">
        <v>7</v>
      </c>
      <c r="E203" s="341"/>
      <c r="F203" s="342">
        <v>3</v>
      </c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</row>
    <row r="204" spans="1:19" ht="11.4" x14ac:dyDescent="0.2">
      <c r="A204" s="336" t="str">
        <f t="shared" si="6"/>
        <v>Oct14</v>
      </c>
      <c r="B204" s="337">
        <f t="shared" si="7"/>
        <v>41937</v>
      </c>
      <c r="C204" s="338">
        <v>29</v>
      </c>
      <c r="D204" s="338">
        <v>7</v>
      </c>
      <c r="E204" s="341"/>
      <c r="F204" s="342">
        <v>3</v>
      </c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</row>
    <row r="205" spans="1:19" ht="11.4" x14ac:dyDescent="0.2">
      <c r="A205" s="336" t="str">
        <f t="shared" si="6"/>
        <v>Oct14</v>
      </c>
      <c r="B205" s="337">
        <f t="shared" si="7"/>
        <v>41938</v>
      </c>
      <c r="C205" s="338">
        <v>30</v>
      </c>
      <c r="D205" s="338">
        <v>7</v>
      </c>
      <c r="E205" s="341"/>
      <c r="F205" s="342">
        <v>4</v>
      </c>
      <c r="G205" s="343"/>
      <c r="H205" s="343"/>
      <c r="I205" s="343"/>
      <c r="J205" s="343"/>
      <c r="K205" s="343"/>
      <c r="L205" s="343"/>
      <c r="M205" s="343"/>
      <c r="N205" s="343"/>
      <c r="O205" s="343"/>
      <c r="P205" s="343"/>
      <c r="Q205" s="343"/>
      <c r="R205" s="343"/>
      <c r="S205" s="343"/>
    </row>
    <row r="206" spans="1:19" ht="11.4" x14ac:dyDescent="0.2">
      <c r="A206" s="336" t="str">
        <f t="shared" si="6"/>
        <v>Oct14</v>
      </c>
      <c r="B206" s="337">
        <f t="shared" si="7"/>
        <v>41939</v>
      </c>
      <c r="C206" s="338">
        <v>30</v>
      </c>
      <c r="D206" s="338">
        <v>7</v>
      </c>
      <c r="E206" s="341"/>
      <c r="F206" s="342">
        <v>4</v>
      </c>
      <c r="G206" s="343"/>
      <c r="H206" s="343"/>
      <c r="I206" s="343"/>
      <c r="J206" s="343"/>
      <c r="K206" s="343"/>
      <c r="L206" s="343"/>
      <c r="M206" s="343"/>
      <c r="N206" s="343"/>
      <c r="O206" s="343"/>
      <c r="P206" s="343"/>
      <c r="Q206" s="343"/>
      <c r="R206" s="343"/>
      <c r="S206" s="343"/>
    </row>
    <row r="207" spans="1:19" ht="11.4" x14ac:dyDescent="0.2">
      <c r="A207" s="336" t="str">
        <f t="shared" si="6"/>
        <v>Oct14</v>
      </c>
      <c r="B207" s="337">
        <f t="shared" si="7"/>
        <v>41940</v>
      </c>
      <c r="C207" s="338">
        <v>30</v>
      </c>
      <c r="D207" s="338">
        <v>7</v>
      </c>
      <c r="E207" s="341"/>
      <c r="F207" s="342">
        <v>4</v>
      </c>
      <c r="G207" s="343"/>
      <c r="H207" s="343"/>
      <c r="I207" s="343"/>
      <c r="J207" s="343"/>
      <c r="K207" s="343"/>
      <c r="L207" s="343"/>
      <c r="M207" s="343"/>
      <c r="N207" s="343"/>
      <c r="O207" s="343"/>
      <c r="P207" s="343"/>
      <c r="Q207" s="343"/>
      <c r="R207" s="343"/>
      <c r="S207" s="343"/>
    </row>
    <row r="208" spans="1:19" ht="11.4" x14ac:dyDescent="0.2">
      <c r="A208" s="336" t="str">
        <f t="shared" si="6"/>
        <v>Oct14</v>
      </c>
      <c r="B208" s="337">
        <f t="shared" si="7"/>
        <v>41941</v>
      </c>
      <c r="C208" s="338">
        <v>30</v>
      </c>
      <c r="D208" s="338">
        <v>7</v>
      </c>
      <c r="E208" s="341"/>
      <c r="F208" s="342">
        <v>4</v>
      </c>
      <c r="G208" s="343"/>
      <c r="H208" s="343"/>
      <c r="I208" s="343"/>
      <c r="J208" s="343"/>
      <c r="K208" s="343"/>
      <c r="L208" s="343"/>
      <c r="M208" s="343"/>
      <c r="N208" s="343"/>
      <c r="O208" s="343"/>
      <c r="P208" s="343"/>
      <c r="Q208" s="343"/>
      <c r="R208" s="343"/>
      <c r="S208" s="343"/>
    </row>
    <row r="209" spans="1:19" ht="11.4" x14ac:dyDescent="0.2">
      <c r="A209" s="336" t="str">
        <f t="shared" si="6"/>
        <v>Oct14</v>
      </c>
      <c r="B209" s="337">
        <f t="shared" si="7"/>
        <v>41942</v>
      </c>
      <c r="C209" s="338">
        <v>30</v>
      </c>
      <c r="D209" s="338">
        <v>7</v>
      </c>
      <c r="E209" s="341"/>
      <c r="F209" s="342">
        <v>4</v>
      </c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</row>
    <row r="210" spans="1:19" ht="11.4" x14ac:dyDescent="0.2">
      <c r="A210" s="336" t="str">
        <f t="shared" si="6"/>
        <v>Oct14</v>
      </c>
      <c r="B210" s="337">
        <f t="shared" si="7"/>
        <v>41943</v>
      </c>
      <c r="C210" s="338">
        <v>30</v>
      </c>
      <c r="D210" s="338">
        <v>7</v>
      </c>
      <c r="E210" s="341"/>
      <c r="F210" s="342">
        <v>4</v>
      </c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</row>
    <row r="211" spans="1:19" ht="11.4" x14ac:dyDescent="0.2">
      <c r="A211" s="336" t="str">
        <f t="shared" si="6"/>
        <v>Oct14</v>
      </c>
      <c r="B211" s="337">
        <f t="shared" si="7"/>
        <v>41944</v>
      </c>
      <c r="C211" s="338">
        <v>30</v>
      </c>
      <c r="D211" s="338">
        <v>7</v>
      </c>
      <c r="E211" s="341"/>
      <c r="F211" s="342">
        <v>4</v>
      </c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</row>
    <row r="212" spans="1:19" x14ac:dyDescent="0.2">
      <c r="A212" s="336" t="str">
        <f t="shared" si="6"/>
        <v>Oct14</v>
      </c>
      <c r="B212" s="337">
        <f t="shared" si="7"/>
        <v>41945</v>
      </c>
      <c r="C212" s="338">
        <v>31</v>
      </c>
      <c r="D212" s="338">
        <v>7</v>
      </c>
      <c r="E212" s="341"/>
      <c r="F212" s="338">
        <v>1</v>
      </c>
      <c r="G212" s="343"/>
      <c r="H212" s="343"/>
      <c r="I212" s="343"/>
      <c r="J212" s="343"/>
      <c r="K212" s="343"/>
      <c r="L212" s="343"/>
      <c r="M212" s="343"/>
      <c r="N212" s="343"/>
      <c r="O212" s="343"/>
      <c r="P212" s="343"/>
      <c r="Q212" s="343"/>
      <c r="R212" s="343"/>
      <c r="S212" s="343"/>
    </row>
    <row r="213" spans="1:19" ht="11.4" x14ac:dyDescent="0.2">
      <c r="A213" s="336" t="str">
        <f t="shared" si="6"/>
        <v>Oct14</v>
      </c>
      <c r="B213" s="337">
        <f t="shared" si="7"/>
        <v>41946</v>
      </c>
      <c r="C213" s="338">
        <v>31</v>
      </c>
      <c r="D213" s="338">
        <v>7</v>
      </c>
      <c r="E213" s="341"/>
      <c r="F213" s="342">
        <v>1</v>
      </c>
      <c r="G213" s="343"/>
      <c r="H213" s="343"/>
      <c r="I213" s="343"/>
      <c r="J213" s="343"/>
      <c r="K213" s="343"/>
      <c r="L213" s="343"/>
      <c r="M213" s="343"/>
      <c r="N213" s="343"/>
      <c r="O213" s="343"/>
      <c r="P213" s="343"/>
      <c r="Q213" s="343"/>
      <c r="R213" s="343"/>
      <c r="S213" s="343"/>
    </row>
    <row r="214" spans="1:19" ht="11.4" x14ac:dyDescent="0.2">
      <c r="A214" s="336" t="str">
        <f t="shared" si="6"/>
        <v>Oct14</v>
      </c>
      <c r="B214" s="337">
        <f t="shared" si="7"/>
        <v>41947</v>
      </c>
      <c r="C214" s="338">
        <v>31</v>
      </c>
      <c r="D214" s="338">
        <v>7</v>
      </c>
      <c r="E214" s="341"/>
      <c r="F214" s="342">
        <v>1</v>
      </c>
      <c r="G214" s="343"/>
      <c r="H214" s="343"/>
      <c r="I214" s="343"/>
      <c r="J214" s="343"/>
      <c r="K214" s="343"/>
      <c r="L214" s="343"/>
      <c r="M214" s="343"/>
      <c r="N214" s="343"/>
      <c r="O214" s="343"/>
      <c r="P214" s="343"/>
      <c r="Q214" s="343"/>
      <c r="R214" s="343"/>
      <c r="S214" s="343"/>
    </row>
    <row r="215" spans="1:19" ht="11.4" x14ac:dyDescent="0.2">
      <c r="A215" s="348" t="str">
        <f t="shared" si="6"/>
        <v>Oct14</v>
      </c>
      <c r="B215" s="337">
        <f t="shared" si="7"/>
        <v>41948</v>
      </c>
      <c r="C215" s="349">
        <v>31</v>
      </c>
      <c r="D215" s="349">
        <v>7</v>
      </c>
      <c r="E215" s="350"/>
      <c r="F215" s="342">
        <v>1</v>
      </c>
      <c r="G215" s="343"/>
      <c r="H215" s="343"/>
      <c r="I215" s="343"/>
      <c r="J215" s="343"/>
      <c r="K215" s="343"/>
      <c r="L215" s="343"/>
      <c r="M215" s="343"/>
      <c r="N215" s="343"/>
      <c r="O215" s="343"/>
      <c r="P215" s="343"/>
      <c r="Q215" s="343"/>
      <c r="R215" s="343"/>
      <c r="S215" s="343"/>
    </row>
    <row r="216" spans="1:19" ht="11.4" x14ac:dyDescent="0.2">
      <c r="A216" s="345" t="str">
        <f t="shared" si="6"/>
        <v>Nov14</v>
      </c>
      <c r="B216" s="337">
        <f t="shared" si="7"/>
        <v>41949</v>
      </c>
      <c r="C216" s="346">
        <v>31</v>
      </c>
      <c r="D216" s="346">
        <v>8</v>
      </c>
      <c r="E216" s="347"/>
      <c r="F216" s="342">
        <v>1</v>
      </c>
      <c r="G216" s="343"/>
      <c r="H216" s="343"/>
      <c r="I216" s="343"/>
      <c r="J216" s="343"/>
      <c r="K216" s="343"/>
      <c r="L216" s="343"/>
      <c r="M216" s="343"/>
      <c r="N216" s="343"/>
      <c r="O216" s="343"/>
      <c r="P216" s="343"/>
      <c r="Q216" s="343"/>
      <c r="R216" s="343"/>
      <c r="S216" s="343"/>
    </row>
    <row r="217" spans="1:19" ht="11.4" x14ac:dyDescent="0.2">
      <c r="A217" s="336" t="str">
        <f t="shared" si="6"/>
        <v>Nov14</v>
      </c>
      <c r="B217" s="337">
        <f t="shared" si="7"/>
        <v>41950</v>
      </c>
      <c r="C217" s="338">
        <v>31</v>
      </c>
      <c r="D217" s="338">
        <v>8</v>
      </c>
      <c r="E217" s="341"/>
      <c r="F217" s="342">
        <v>1</v>
      </c>
      <c r="G217" s="343"/>
      <c r="H217" s="343"/>
      <c r="I217" s="343"/>
      <c r="J217" s="343"/>
      <c r="K217" s="343"/>
      <c r="L217" s="343"/>
      <c r="M217" s="343"/>
      <c r="N217" s="343"/>
      <c r="O217" s="343"/>
      <c r="P217" s="343"/>
      <c r="Q217" s="343"/>
      <c r="R217" s="343"/>
      <c r="S217" s="343"/>
    </row>
    <row r="218" spans="1:19" ht="11.4" x14ac:dyDescent="0.2">
      <c r="A218" s="336" t="str">
        <f t="shared" si="6"/>
        <v>Nov14</v>
      </c>
      <c r="B218" s="337">
        <f t="shared" si="7"/>
        <v>41951</v>
      </c>
      <c r="C218" s="338">
        <v>31</v>
      </c>
      <c r="D218" s="338">
        <v>8</v>
      </c>
      <c r="E218" s="341"/>
      <c r="F218" s="342">
        <v>1</v>
      </c>
      <c r="G218" s="343"/>
      <c r="H218" s="343"/>
      <c r="I218" s="343"/>
      <c r="J218" s="343"/>
      <c r="K218" s="343"/>
      <c r="L218" s="343"/>
      <c r="M218" s="343"/>
      <c r="N218" s="343"/>
      <c r="O218" s="343"/>
      <c r="P218" s="343"/>
      <c r="Q218" s="343"/>
      <c r="R218" s="343"/>
      <c r="S218" s="343"/>
    </row>
    <row r="219" spans="1:19" ht="11.4" x14ac:dyDescent="0.2">
      <c r="A219" s="336" t="str">
        <f t="shared" si="6"/>
        <v>Nov14</v>
      </c>
      <c r="B219" s="337">
        <f t="shared" si="7"/>
        <v>41952</v>
      </c>
      <c r="C219" s="338">
        <v>32</v>
      </c>
      <c r="D219" s="338">
        <v>8</v>
      </c>
      <c r="E219" s="341"/>
      <c r="F219" s="342">
        <v>2</v>
      </c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</row>
    <row r="220" spans="1:19" ht="11.4" x14ac:dyDescent="0.2">
      <c r="A220" s="336" t="str">
        <f t="shared" si="6"/>
        <v>Nov14</v>
      </c>
      <c r="B220" s="337">
        <f t="shared" si="7"/>
        <v>41953</v>
      </c>
      <c r="C220" s="338">
        <v>32</v>
      </c>
      <c r="D220" s="338">
        <v>8</v>
      </c>
      <c r="E220" s="341"/>
      <c r="F220" s="342">
        <v>2</v>
      </c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</row>
    <row r="221" spans="1:19" ht="11.4" x14ac:dyDescent="0.2">
      <c r="A221" s="336" t="str">
        <f t="shared" si="6"/>
        <v>Nov14</v>
      </c>
      <c r="B221" s="337">
        <f t="shared" si="7"/>
        <v>41954</v>
      </c>
      <c r="C221" s="338">
        <v>32</v>
      </c>
      <c r="D221" s="338">
        <v>8</v>
      </c>
      <c r="E221" s="341"/>
      <c r="F221" s="342">
        <v>2</v>
      </c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</row>
    <row r="222" spans="1:19" ht="11.4" x14ac:dyDescent="0.2">
      <c r="A222" s="336" t="str">
        <f t="shared" si="6"/>
        <v>Nov14</v>
      </c>
      <c r="B222" s="337">
        <f t="shared" si="7"/>
        <v>41955</v>
      </c>
      <c r="C222" s="338">
        <v>32</v>
      </c>
      <c r="D222" s="338">
        <v>8</v>
      </c>
      <c r="E222" s="341"/>
      <c r="F222" s="342">
        <v>2</v>
      </c>
      <c r="G222" s="343"/>
      <c r="H222" s="343"/>
      <c r="I222" s="343"/>
      <c r="J222" s="343"/>
      <c r="K222" s="343"/>
      <c r="L222" s="343"/>
      <c r="M222" s="343"/>
      <c r="N222" s="343"/>
      <c r="O222" s="343"/>
      <c r="P222" s="343"/>
      <c r="Q222" s="343"/>
      <c r="R222" s="343"/>
      <c r="S222" s="343"/>
    </row>
    <row r="223" spans="1:19" ht="11.4" x14ac:dyDescent="0.2">
      <c r="A223" s="336" t="str">
        <f t="shared" si="6"/>
        <v>Nov14</v>
      </c>
      <c r="B223" s="337">
        <f t="shared" si="7"/>
        <v>41956</v>
      </c>
      <c r="C223" s="338">
        <v>32</v>
      </c>
      <c r="D223" s="338">
        <v>8</v>
      </c>
      <c r="E223" s="341"/>
      <c r="F223" s="342">
        <v>2</v>
      </c>
      <c r="G223" s="343"/>
      <c r="H223" s="343"/>
      <c r="I223" s="343"/>
      <c r="J223" s="343"/>
      <c r="K223" s="343"/>
      <c r="L223" s="343"/>
      <c r="M223" s="343"/>
      <c r="N223" s="343"/>
      <c r="O223" s="343"/>
      <c r="P223" s="343"/>
      <c r="Q223" s="343"/>
      <c r="R223" s="343"/>
      <c r="S223" s="343"/>
    </row>
    <row r="224" spans="1:19" ht="11.4" x14ac:dyDescent="0.2">
      <c r="A224" s="336" t="str">
        <f t="shared" si="6"/>
        <v>Nov14</v>
      </c>
      <c r="B224" s="337">
        <f t="shared" si="7"/>
        <v>41957</v>
      </c>
      <c r="C224" s="338">
        <v>32</v>
      </c>
      <c r="D224" s="338">
        <v>8</v>
      </c>
      <c r="E224" s="341"/>
      <c r="F224" s="342">
        <v>2</v>
      </c>
      <c r="G224" s="343"/>
      <c r="H224" s="343"/>
      <c r="I224" s="343"/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</row>
    <row r="225" spans="1:19" ht="11.4" x14ac:dyDescent="0.2">
      <c r="A225" s="336" t="str">
        <f t="shared" si="6"/>
        <v>Nov14</v>
      </c>
      <c r="B225" s="337">
        <f t="shared" si="7"/>
        <v>41958</v>
      </c>
      <c r="C225" s="338">
        <v>32</v>
      </c>
      <c r="D225" s="338">
        <v>8</v>
      </c>
      <c r="E225" s="341"/>
      <c r="F225" s="342">
        <v>2</v>
      </c>
      <c r="G225" s="343"/>
      <c r="H225" s="343"/>
      <c r="I225" s="343"/>
      <c r="J225" s="343"/>
      <c r="K225" s="343"/>
      <c r="L225" s="343"/>
      <c r="M225" s="343"/>
      <c r="N225" s="343"/>
      <c r="O225" s="343"/>
      <c r="P225" s="343"/>
      <c r="Q225" s="343"/>
      <c r="R225" s="343"/>
      <c r="S225" s="343"/>
    </row>
    <row r="226" spans="1:19" ht="11.4" x14ac:dyDescent="0.2">
      <c r="A226" s="336" t="str">
        <f t="shared" si="6"/>
        <v>Nov14</v>
      </c>
      <c r="B226" s="337">
        <f t="shared" si="7"/>
        <v>41959</v>
      </c>
      <c r="C226" s="338">
        <v>33</v>
      </c>
      <c r="D226" s="338">
        <v>8</v>
      </c>
      <c r="E226" s="341"/>
      <c r="F226" s="342">
        <v>3</v>
      </c>
      <c r="G226" s="343"/>
      <c r="H226" s="343"/>
      <c r="I226" s="343"/>
      <c r="J226" s="343"/>
      <c r="K226" s="343"/>
      <c r="L226" s="343"/>
      <c r="M226" s="343"/>
      <c r="N226" s="343"/>
      <c r="O226" s="343"/>
      <c r="P226" s="343"/>
      <c r="Q226" s="343"/>
      <c r="R226" s="343"/>
      <c r="S226" s="343"/>
    </row>
    <row r="227" spans="1:19" ht="11.4" x14ac:dyDescent="0.2">
      <c r="A227" s="336" t="str">
        <f t="shared" si="6"/>
        <v>Nov14</v>
      </c>
      <c r="B227" s="337">
        <f t="shared" si="7"/>
        <v>41960</v>
      </c>
      <c r="C227" s="338">
        <v>33</v>
      </c>
      <c r="D227" s="338">
        <v>8</v>
      </c>
      <c r="E227" s="341"/>
      <c r="F227" s="342">
        <v>3</v>
      </c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</row>
    <row r="228" spans="1:19" ht="11.4" x14ac:dyDescent="0.2">
      <c r="A228" s="336" t="str">
        <f t="shared" si="6"/>
        <v>Nov14</v>
      </c>
      <c r="B228" s="337">
        <f t="shared" si="7"/>
        <v>41961</v>
      </c>
      <c r="C228" s="338">
        <v>33</v>
      </c>
      <c r="D228" s="338">
        <v>8</v>
      </c>
      <c r="E228" s="341"/>
      <c r="F228" s="342">
        <v>3</v>
      </c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</row>
    <row r="229" spans="1:19" ht="11.4" x14ac:dyDescent="0.2">
      <c r="A229" s="336" t="str">
        <f t="shared" si="6"/>
        <v>Nov14</v>
      </c>
      <c r="B229" s="337">
        <f t="shared" si="7"/>
        <v>41962</v>
      </c>
      <c r="C229" s="338">
        <v>33</v>
      </c>
      <c r="D229" s="338">
        <v>8</v>
      </c>
      <c r="E229" s="341"/>
      <c r="F229" s="342">
        <v>3</v>
      </c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</row>
    <row r="230" spans="1:19" ht="11.4" x14ac:dyDescent="0.2">
      <c r="A230" s="336" t="str">
        <f t="shared" si="6"/>
        <v>Nov14</v>
      </c>
      <c r="B230" s="337">
        <f t="shared" si="7"/>
        <v>41963</v>
      </c>
      <c r="C230" s="338">
        <v>33</v>
      </c>
      <c r="D230" s="338">
        <v>8</v>
      </c>
      <c r="E230" s="341"/>
      <c r="F230" s="342">
        <v>3</v>
      </c>
      <c r="G230" s="343"/>
      <c r="H230" s="343"/>
      <c r="I230" s="343"/>
      <c r="J230" s="343"/>
      <c r="K230" s="343"/>
      <c r="L230" s="343"/>
      <c r="M230" s="343"/>
      <c r="N230" s="343"/>
      <c r="O230" s="343"/>
      <c r="P230" s="343"/>
      <c r="Q230" s="343"/>
      <c r="R230" s="343"/>
      <c r="S230" s="343"/>
    </row>
    <row r="231" spans="1:19" ht="11.4" x14ac:dyDescent="0.2">
      <c r="A231" s="336" t="str">
        <f t="shared" si="6"/>
        <v>Nov14</v>
      </c>
      <c r="B231" s="337">
        <f t="shared" si="7"/>
        <v>41964</v>
      </c>
      <c r="C231" s="338">
        <v>33</v>
      </c>
      <c r="D231" s="338">
        <v>8</v>
      </c>
      <c r="E231" s="341"/>
      <c r="F231" s="342">
        <v>3</v>
      </c>
      <c r="G231" s="343"/>
      <c r="H231" s="343"/>
      <c r="I231" s="343"/>
      <c r="J231" s="343"/>
      <c r="K231" s="343"/>
      <c r="L231" s="343"/>
      <c r="M231" s="343"/>
      <c r="N231" s="343"/>
      <c r="O231" s="343"/>
      <c r="P231" s="343"/>
      <c r="Q231" s="343"/>
      <c r="R231" s="343"/>
      <c r="S231" s="343"/>
    </row>
    <row r="232" spans="1:19" ht="11.4" x14ac:dyDescent="0.2">
      <c r="A232" s="336" t="str">
        <f t="shared" si="6"/>
        <v>Nov14</v>
      </c>
      <c r="B232" s="337">
        <f t="shared" si="7"/>
        <v>41965</v>
      </c>
      <c r="C232" s="338">
        <v>33</v>
      </c>
      <c r="D232" s="338">
        <v>8</v>
      </c>
      <c r="E232" s="341"/>
      <c r="F232" s="342">
        <v>3</v>
      </c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</row>
    <row r="233" spans="1:19" ht="11.4" x14ac:dyDescent="0.2">
      <c r="A233" s="336" t="str">
        <f t="shared" si="6"/>
        <v>Nov14</v>
      </c>
      <c r="B233" s="337">
        <f t="shared" si="7"/>
        <v>41966</v>
      </c>
      <c r="C233" s="338">
        <v>34</v>
      </c>
      <c r="D233" s="338">
        <v>8</v>
      </c>
      <c r="E233" s="341"/>
      <c r="F233" s="342">
        <v>4</v>
      </c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</row>
    <row r="234" spans="1:19" ht="11.4" x14ac:dyDescent="0.2">
      <c r="A234" s="336" t="str">
        <f t="shared" si="6"/>
        <v>Nov14</v>
      </c>
      <c r="B234" s="337">
        <f t="shared" si="7"/>
        <v>41967</v>
      </c>
      <c r="C234" s="338">
        <v>34</v>
      </c>
      <c r="D234" s="338">
        <v>8</v>
      </c>
      <c r="E234" s="341"/>
      <c r="F234" s="342">
        <v>4</v>
      </c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</row>
    <row r="235" spans="1:19" ht="11.4" x14ac:dyDescent="0.2">
      <c r="A235" s="336" t="str">
        <f t="shared" si="6"/>
        <v>Nov14</v>
      </c>
      <c r="B235" s="337">
        <f t="shared" si="7"/>
        <v>41968</v>
      </c>
      <c r="C235" s="338">
        <v>34</v>
      </c>
      <c r="D235" s="338">
        <v>8</v>
      </c>
      <c r="E235" s="341"/>
      <c r="F235" s="342">
        <v>4</v>
      </c>
      <c r="G235" s="343"/>
      <c r="H235" s="343"/>
      <c r="I235" s="343"/>
      <c r="J235" s="343"/>
      <c r="K235" s="343"/>
      <c r="L235" s="343"/>
      <c r="M235" s="343"/>
      <c r="N235" s="343"/>
      <c r="O235" s="343"/>
      <c r="P235" s="343"/>
      <c r="Q235" s="343"/>
      <c r="R235" s="343"/>
      <c r="S235" s="343"/>
    </row>
    <row r="236" spans="1:19" ht="11.4" x14ac:dyDescent="0.2">
      <c r="A236" s="336" t="str">
        <f t="shared" si="6"/>
        <v>Nov14</v>
      </c>
      <c r="B236" s="337">
        <f t="shared" si="7"/>
        <v>41969</v>
      </c>
      <c r="C236" s="338">
        <v>34</v>
      </c>
      <c r="D236" s="338">
        <v>8</v>
      </c>
      <c r="E236" s="341"/>
      <c r="F236" s="342">
        <v>4</v>
      </c>
      <c r="G236" s="343"/>
      <c r="H236" s="343"/>
      <c r="I236" s="343"/>
      <c r="J236" s="343"/>
      <c r="K236" s="343"/>
      <c r="L236" s="343"/>
      <c r="M236" s="343"/>
      <c r="N236" s="343"/>
      <c r="O236" s="343"/>
      <c r="P236" s="343"/>
      <c r="Q236" s="343"/>
      <c r="R236" s="343"/>
      <c r="S236" s="343"/>
    </row>
    <row r="237" spans="1:19" ht="11.4" x14ac:dyDescent="0.2">
      <c r="A237" s="336" t="str">
        <f t="shared" si="6"/>
        <v>Nov14</v>
      </c>
      <c r="B237" s="337">
        <f t="shared" si="7"/>
        <v>41970</v>
      </c>
      <c r="C237" s="338">
        <v>34</v>
      </c>
      <c r="D237" s="338">
        <v>8</v>
      </c>
      <c r="E237" s="341"/>
      <c r="F237" s="342">
        <v>4</v>
      </c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</row>
    <row r="238" spans="1:19" ht="11.4" x14ac:dyDescent="0.2">
      <c r="A238" s="336" t="str">
        <f t="shared" si="6"/>
        <v>Nov14</v>
      </c>
      <c r="B238" s="337">
        <f t="shared" si="7"/>
        <v>41971</v>
      </c>
      <c r="C238" s="338">
        <v>34</v>
      </c>
      <c r="D238" s="338">
        <v>8</v>
      </c>
      <c r="E238" s="341"/>
      <c r="F238" s="342">
        <v>4</v>
      </c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</row>
    <row r="239" spans="1:19" ht="11.4" x14ac:dyDescent="0.2">
      <c r="A239" s="336" t="str">
        <f t="shared" si="6"/>
        <v>Nov14</v>
      </c>
      <c r="B239" s="337">
        <f t="shared" si="7"/>
        <v>41972</v>
      </c>
      <c r="C239" s="338">
        <v>34</v>
      </c>
      <c r="D239" s="338">
        <v>8</v>
      </c>
      <c r="E239" s="341"/>
      <c r="F239" s="342">
        <v>4</v>
      </c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</row>
    <row r="240" spans="1:19" x14ac:dyDescent="0.2">
      <c r="A240" s="336" t="str">
        <f t="shared" si="6"/>
        <v>Nov14</v>
      </c>
      <c r="B240" s="337">
        <f t="shared" si="7"/>
        <v>41973</v>
      </c>
      <c r="C240" s="338">
        <v>35</v>
      </c>
      <c r="D240" s="338">
        <v>8</v>
      </c>
      <c r="E240" s="341"/>
      <c r="F240" s="338">
        <v>1</v>
      </c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</row>
    <row r="241" spans="1:19" ht="11.4" x14ac:dyDescent="0.2">
      <c r="A241" s="336" t="str">
        <f t="shared" si="6"/>
        <v>Nov14</v>
      </c>
      <c r="B241" s="337">
        <f t="shared" si="7"/>
        <v>41974</v>
      </c>
      <c r="C241" s="338">
        <v>35</v>
      </c>
      <c r="D241" s="338">
        <v>8</v>
      </c>
      <c r="E241" s="341"/>
      <c r="F241" s="342">
        <v>1</v>
      </c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</row>
    <row r="242" spans="1:19" ht="11.4" x14ac:dyDescent="0.2">
      <c r="A242" s="336" t="str">
        <f t="shared" si="6"/>
        <v>Nov14</v>
      </c>
      <c r="B242" s="337">
        <f t="shared" si="7"/>
        <v>41975</v>
      </c>
      <c r="C242" s="338">
        <v>35</v>
      </c>
      <c r="D242" s="338">
        <v>8</v>
      </c>
      <c r="E242" s="341"/>
      <c r="F242" s="342">
        <v>1</v>
      </c>
      <c r="G242" s="343"/>
      <c r="H242" s="343"/>
      <c r="I242" s="343"/>
      <c r="J242" s="343"/>
      <c r="K242" s="343"/>
      <c r="L242" s="343"/>
      <c r="M242" s="343"/>
      <c r="N242" s="343"/>
      <c r="O242" s="343"/>
      <c r="P242" s="343"/>
      <c r="Q242" s="343"/>
      <c r="R242" s="343"/>
      <c r="S242" s="343"/>
    </row>
    <row r="243" spans="1:19" ht="11.4" x14ac:dyDescent="0.2">
      <c r="A243" s="336" t="str">
        <f t="shared" si="6"/>
        <v>Nov14</v>
      </c>
      <c r="B243" s="337">
        <f t="shared" si="7"/>
        <v>41976</v>
      </c>
      <c r="C243" s="338">
        <v>35</v>
      </c>
      <c r="D243" s="338">
        <v>8</v>
      </c>
      <c r="E243" s="341"/>
      <c r="F243" s="342">
        <v>1</v>
      </c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</row>
    <row r="244" spans="1:19" ht="11.4" x14ac:dyDescent="0.2">
      <c r="A244" s="336" t="str">
        <f t="shared" si="6"/>
        <v>Nov14</v>
      </c>
      <c r="B244" s="337">
        <f t="shared" si="7"/>
        <v>41977</v>
      </c>
      <c r="C244" s="338">
        <v>35</v>
      </c>
      <c r="D244" s="338">
        <v>8</v>
      </c>
      <c r="E244" s="341"/>
      <c r="F244" s="342">
        <v>1</v>
      </c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</row>
    <row r="245" spans="1:19" ht="11.4" x14ac:dyDescent="0.2">
      <c r="A245" s="336" t="str">
        <f t="shared" si="6"/>
        <v>Nov14</v>
      </c>
      <c r="B245" s="337">
        <f t="shared" si="7"/>
        <v>41978</v>
      </c>
      <c r="C245" s="338">
        <v>35</v>
      </c>
      <c r="D245" s="338">
        <v>8</v>
      </c>
      <c r="E245" s="341"/>
      <c r="F245" s="342">
        <v>1</v>
      </c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</row>
    <row r="246" spans="1:19" ht="11.4" x14ac:dyDescent="0.2">
      <c r="A246" s="345" t="str">
        <f t="shared" si="6"/>
        <v>Dec14</v>
      </c>
      <c r="B246" s="337">
        <f t="shared" si="7"/>
        <v>41979</v>
      </c>
      <c r="C246" s="346">
        <v>35</v>
      </c>
      <c r="D246" s="346">
        <v>9</v>
      </c>
      <c r="E246" s="347"/>
      <c r="F246" s="342">
        <v>1</v>
      </c>
      <c r="G246" s="343"/>
      <c r="H246" s="343"/>
      <c r="I246" s="343"/>
      <c r="J246" s="343"/>
      <c r="K246" s="343"/>
      <c r="L246" s="343"/>
      <c r="M246" s="343"/>
      <c r="N246" s="343"/>
      <c r="O246" s="343"/>
      <c r="P246" s="343"/>
      <c r="Q246" s="343"/>
      <c r="R246" s="343"/>
      <c r="S246" s="343"/>
    </row>
    <row r="247" spans="1:19" ht="11.4" x14ac:dyDescent="0.2">
      <c r="A247" s="336" t="str">
        <f t="shared" si="6"/>
        <v>Dec14</v>
      </c>
      <c r="B247" s="337">
        <f t="shared" si="7"/>
        <v>41980</v>
      </c>
      <c r="C247" s="338">
        <v>36</v>
      </c>
      <c r="D247" s="338">
        <v>9</v>
      </c>
      <c r="E247" s="341"/>
      <c r="F247" s="342">
        <v>2</v>
      </c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</row>
    <row r="248" spans="1:19" ht="11.4" x14ac:dyDescent="0.2">
      <c r="A248" s="336" t="str">
        <f t="shared" si="6"/>
        <v>Dec14</v>
      </c>
      <c r="B248" s="337">
        <f t="shared" si="7"/>
        <v>41981</v>
      </c>
      <c r="C248" s="338">
        <v>36</v>
      </c>
      <c r="D248" s="338">
        <v>9</v>
      </c>
      <c r="E248" s="341"/>
      <c r="F248" s="342">
        <v>2</v>
      </c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</row>
    <row r="249" spans="1:19" ht="11.4" x14ac:dyDescent="0.2">
      <c r="A249" s="336" t="str">
        <f t="shared" si="6"/>
        <v>Dec14</v>
      </c>
      <c r="B249" s="337">
        <f t="shared" si="7"/>
        <v>41982</v>
      </c>
      <c r="C249" s="338">
        <v>36</v>
      </c>
      <c r="D249" s="338">
        <v>9</v>
      </c>
      <c r="E249" s="341"/>
      <c r="F249" s="342">
        <v>2</v>
      </c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</row>
    <row r="250" spans="1:19" ht="11.4" x14ac:dyDescent="0.2">
      <c r="A250" s="336" t="str">
        <f t="shared" si="6"/>
        <v>Dec14</v>
      </c>
      <c r="B250" s="337">
        <f t="shared" si="7"/>
        <v>41983</v>
      </c>
      <c r="C250" s="338">
        <v>36</v>
      </c>
      <c r="D250" s="338">
        <v>9</v>
      </c>
      <c r="E250" s="341"/>
      <c r="F250" s="342">
        <v>2</v>
      </c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</row>
    <row r="251" spans="1:19" ht="11.4" x14ac:dyDescent="0.2">
      <c r="A251" s="336" t="str">
        <f t="shared" si="6"/>
        <v>Dec14</v>
      </c>
      <c r="B251" s="337">
        <f t="shared" si="7"/>
        <v>41984</v>
      </c>
      <c r="C251" s="338">
        <v>36</v>
      </c>
      <c r="D251" s="338">
        <v>9</v>
      </c>
      <c r="E251" s="341"/>
      <c r="F251" s="342">
        <v>2</v>
      </c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</row>
    <row r="252" spans="1:19" ht="11.4" x14ac:dyDescent="0.2">
      <c r="A252" s="336" t="str">
        <f t="shared" si="6"/>
        <v>Dec14</v>
      </c>
      <c r="B252" s="337">
        <f t="shared" si="7"/>
        <v>41985</v>
      </c>
      <c r="C252" s="338">
        <v>36</v>
      </c>
      <c r="D252" s="338">
        <v>9</v>
      </c>
      <c r="E252" s="341"/>
      <c r="F252" s="342">
        <v>2</v>
      </c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</row>
    <row r="253" spans="1:19" ht="11.4" x14ac:dyDescent="0.2">
      <c r="A253" s="336" t="str">
        <f t="shared" si="6"/>
        <v>Dec14</v>
      </c>
      <c r="B253" s="337">
        <f t="shared" si="7"/>
        <v>41986</v>
      </c>
      <c r="C253" s="338">
        <v>36</v>
      </c>
      <c r="D253" s="338">
        <v>9</v>
      </c>
      <c r="E253" s="341"/>
      <c r="F253" s="342">
        <v>2</v>
      </c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</row>
    <row r="254" spans="1:19" ht="11.4" x14ac:dyDescent="0.2">
      <c r="A254" s="336" t="str">
        <f t="shared" si="6"/>
        <v>Dec14</v>
      </c>
      <c r="B254" s="337">
        <f t="shared" si="7"/>
        <v>41987</v>
      </c>
      <c r="C254" s="338">
        <v>37</v>
      </c>
      <c r="D254" s="338">
        <v>9</v>
      </c>
      <c r="E254" s="341"/>
      <c r="F254" s="342">
        <v>3</v>
      </c>
      <c r="G254" s="343"/>
      <c r="H254" s="343"/>
      <c r="I254" s="343"/>
      <c r="J254" s="343"/>
      <c r="K254" s="343"/>
      <c r="L254" s="343"/>
      <c r="M254" s="343"/>
      <c r="N254" s="343"/>
      <c r="O254" s="343"/>
      <c r="P254" s="343"/>
      <c r="Q254" s="343"/>
      <c r="R254" s="343"/>
      <c r="S254" s="343"/>
    </row>
    <row r="255" spans="1:19" ht="11.4" x14ac:dyDescent="0.2">
      <c r="A255" s="336" t="str">
        <f t="shared" si="6"/>
        <v>Dec14</v>
      </c>
      <c r="B255" s="337">
        <f t="shared" si="7"/>
        <v>41988</v>
      </c>
      <c r="C255" s="338">
        <v>37</v>
      </c>
      <c r="D255" s="338">
        <v>9</v>
      </c>
      <c r="E255" s="341"/>
      <c r="F255" s="342">
        <v>3</v>
      </c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</row>
    <row r="256" spans="1:19" ht="11.4" x14ac:dyDescent="0.2">
      <c r="A256" s="336" t="str">
        <f t="shared" si="6"/>
        <v>Dec14</v>
      </c>
      <c r="B256" s="337">
        <f t="shared" si="7"/>
        <v>41989</v>
      </c>
      <c r="C256" s="338">
        <v>37</v>
      </c>
      <c r="D256" s="338">
        <v>9</v>
      </c>
      <c r="E256" s="341"/>
      <c r="F256" s="342">
        <v>3</v>
      </c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</row>
    <row r="257" spans="1:19" ht="11.4" x14ac:dyDescent="0.2">
      <c r="A257" s="336" t="str">
        <f t="shared" si="6"/>
        <v>Dec14</v>
      </c>
      <c r="B257" s="337">
        <f t="shared" si="7"/>
        <v>41990</v>
      </c>
      <c r="C257" s="338">
        <v>37</v>
      </c>
      <c r="D257" s="338">
        <v>9</v>
      </c>
      <c r="E257" s="341"/>
      <c r="F257" s="342">
        <v>3</v>
      </c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</row>
    <row r="258" spans="1:19" ht="11.4" x14ac:dyDescent="0.2">
      <c r="A258" s="336" t="str">
        <f t="shared" si="6"/>
        <v>Dec14</v>
      </c>
      <c r="B258" s="337">
        <f t="shared" si="7"/>
        <v>41991</v>
      </c>
      <c r="C258" s="338">
        <v>37</v>
      </c>
      <c r="D258" s="338">
        <v>9</v>
      </c>
      <c r="E258" s="341"/>
      <c r="F258" s="342">
        <v>3</v>
      </c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</row>
    <row r="259" spans="1:19" ht="11.4" x14ac:dyDescent="0.2">
      <c r="A259" s="336" t="str">
        <f t="shared" ref="A259:A322" si="8">TEXT(DATE(YEAR(B$2),MONTH(B$2)+(D259-1),1),"MmmYY")</f>
        <v>Dec14</v>
      </c>
      <c r="B259" s="337">
        <f t="shared" si="7"/>
        <v>41992</v>
      </c>
      <c r="C259" s="338">
        <v>37</v>
      </c>
      <c r="D259" s="338">
        <v>9</v>
      </c>
      <c r="E259" s="341"/>
      <c r="F259" s="342">
        <v>3</v>
      </c>
      <c r="G259" s="343"/>
      <c r="H259" s="343"/>
      <c r="I259" s="343"/>
      <c r="J259" s="343"/>
      <c r="K259" s="343"/>
      <c r="L259" s="343"/>
      <c r="M259" s="343"/>
      <c r="N259" s="343"/>
      <c r="O259" s="343"/>
      <c r="P259" s="343"/>
      <c r="Q259" s="343"/>
      <c r="R259" s="343"/>
      <c r="S259" s="343"/>
    </row>
    <row r="260" spans="1:19" ht="11.4" x14ac:dyDescent="0.2">
      <c r="A260" s="336" t="str">
        <f t="shared" si="8"/>
        <v>Dec14</v>
      </c>
      <c r="B260" s="337">
        <f t="shared" ref="B260:B323" si="9">B259+1</f>
        <v>41993</v>
      </c>
      <c r="C260" s="338">
        <v>37</v>
      </c>
      <c r="D260" s="338">
        <v>9</v>
      </c>
      <c r="E260" s="341"/>
      <c r="F260" s="342">
        <v>3</v>
      </c>
      <c r="G260" s="343"/>
      <c r="H260" s="343"/>
      <c r="I260" s="343"/>
      <c r="J260" s="343"/>
      <c r="K260" s="343"/>
      <c r="L260" s="343"/>
      <c r="M260" s="343"/>
      <c r="N260" s="343"/>
      <c r="O260" s="343"/>
      <c r="P260" s="343"/>
      <c r="Q260" s="343"/>
      <c r="R260" s="343"/>
      <c r="S260" s="343"/>
    </row>
    <row r="261" spans="1:19" ht="11.4" x14ac:dyDescent="0.2">
      <c r="A261" s="336" t="str">
        <f t="shared" si="8"/>
        <v>Dec14</v>
      </c>
      <c r="B261" s="337">
        <f t="shared" si="9"/>
        <v>41994</v>
      </c>
      <c r="C261" s="338">
        <v>38</v>
      </c>
      <c r="D261" s="338">
        <v>9</v>
      </c>
      <c r="E261" s="341"/>
      <c r="F261" s="342">
        <v>4</v>
      </c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</row>
    <row r="262" spans="1:19" ht="11.4" x14ac:dyDescent="0.2">
      <c r="A262" s="336" t="str">
        <f t="shared" si="8"/>
        <v>Dec14</v>
      </c>
      <c r="B262" s="337">
        <f t="shared" si="9"/>
        <v>41995</v>
      </c>
      <c r="C262" s="338">
        <v>38</v>
      </c>
      <c r="D262" s="338">
        <v>9</v>
      </c>
      <c r="E262" s="341"/>
      <c r="F262" s="342">
        <v>4</v>
      </c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</row>
    <row r="263" spans="1:19" ht="11.4" x14ac:dyDescent="0.2">
      <c r="A263" s="336" t="str">
        <f t="shared" si="8"/>
        <v>Dec14</v>
      </c>
      <c r="B263" s="337">
        <f t="shared" si="9"/>
        <v>41996</v>
      </c>
      <c r="C263" s="338">
        <v>38</v>
      </c>
      <c r="D263" s="338">
        <v>9</v>
      </c>
      <c r="E263" s="341"/>
      <c r="F263" s="342">
        <v>4</v>
      </c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</row>
    <row r="264" spans="1:19" ht="11.4" x14ac:dyDescent="0.2">
      <c r="A264" s="336" t="str">
        <f t="shared" si="8"/>
        <v>Dec14</v>
      </c>
      <c r="B264" s="337">
        <f t="shared" si="9"/>
        <v>41997</v>
      </c>
      <c r="C264" s="338">
        <v>38</v>
      </c>
      <c r="D264" s="338">
        <v>9</v>
      </c>
      <c r="E264" s="341"/>
      <c r="F264" s="342">
        <v>4</v>
      </c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</row>
    <row r="265" spans="1:19" ht="11.4" x14ac:dyDescent="0.2">
      <c r="A265" s="336" t="str">
        <f t="shared" si="8"/>
        <v>Dec14</v>
      </c>
      <c r="B265" s="337">
        <f t="shared" si="9"/>
        <v>41998</v>
      </c>
      <c r="C265" s="338">
        <v>38</v>
      </c>
      <c r="D265" s="338">
        <v>9</v>
      </c>
      <c r="E265" s="341"/>
      <c r="F265" s="342">
        <v>4</v>
      </c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</row>
    <row r="266" spans="1:19" ht="11.4" x14ac:dyDescent="0.2">
      <c r="A266" s="336" t="str">
        <f t="shared" si="8"/>
        <v>Dec14</v>
      </c>
      <c r="B266" s="337">
        <f t="shared" si="9"/>
        <v>41999</v>
      </c>
      <c r="C266" s="338">
        <v>38</v>
      </c>
      <c r="D266" s="338">
        <v>9</v>
      </c>
      <c r="E266" s="341"/>
      <c r="F266" s="342">
        <v>4</v>
      </c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</row>
    <row r="267" spans="1:19" ht="11.4" x14ac:dyDescent="0.2">
      <c r="A267" s="336" t="str">
        <f t="shared" si="8"/>
        <v>Dec14</v>
      </c>
      <c r="B267" s="337">
        <f t="shared" si="9"/>
        <v>42000</v>
      </c>
      <c r="C267" s="338">
        <v>38</v>
      </c>
      <c r="D267" s="338">
        <v>9</v>
      </c>
      <c r="E267" s="341"/>
      <c r="F267" s="342">
        <v>4</v>
      </c>
      <c r="G267" s="343"/>
      <c r="H267" s="343"/>
      <c r="I267" s="343"/>
      <c r="J267" s="343"/>
      <c r="K267" s="343"/>
      <c r="L267" s="343"/>
      <c r="M267" s="343"/>
      <c r="N267" s="343"/>
      <c r="O267" s="343"/>
      <c r="P267" s="343"/>
      <c r="Q267" s="343"/>
      <c r="R267" s="343"/>
      <c r="S267" s="343"/>
    </row>
    <row r="268" spans="1:19" ht="11.4" x14ac:dyDescent="0.2">
      <c r="A268" s="336" t="str">
        <f t="shared" si="8"/>
        <v>Dec14</v>
      </c>
      <c r="B268" s="337">
        <f t="shared" si="9"/>
        <v>42001</v>
      </c>
      <c r="C268" s="338">
        <v>39</v>
      </c>
      <c r="D268" s="338">
        <v>9</v>
      </c>
      <c r="E268" s="341"/>
      <c r="F268" s="342">
        <v>5</v>
      </c>
      <c r="G268" s="343"/>
      <c r="H268" s="343"/>
      <c r="I268" s="343"/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</row>
    <row r="269" spans="1:19" ht="11.4" x14ac:dyDescent="0.2">
      <c r="A269" s="336" t="str">
        <f t="shared" si="8"/>
        <v>Dec14</v>
      </c>
      <c r="B269" s="337">
        <f t="shared" si="9"/>
        <v>42002</v>
      </c>
      <c r="C269" s="338">
        <v>39</v>
      </c>
      <c r="D269" s="338">
        <v>9</v>
      </c>
      <c r="E269" s="341"/>
      <c r="F269" s="342">
        <v>5</v>
      </c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</row>
    <row r="270" spans="1:19" ht="11.4" x14ac:dyDescent="0.2">
      <c r="A270" s="336" t="str">
        <f t="shared" si="8"/>
        <v>Dec14</v>
      </c>
      <c r="B270" s="337">
        <f t="shared" si="9"/>
        <v>42003</v>
      </c>
      <c r="C270" s="338">
        <v>39</v>
      </c>
      <c r="D270" s="338">
        <v>9</v>
      </c>
      <c r="E270" s="341"/>
      <c r="F270" s="342">
        <v>5</v>
      </c>
      <c r="G270" s="343"/>
      <c r="H270" s="343"/>
      <c r="I270" s="343"/>
      <c r="J270" s="343"/>
      <c r="K270" s="343"/>
      <c r="L270" s="343"/>
      <c r="M270" s="343"/>
      <c r="N270" s="343"/>
      <c r="O270" s="343"/>
      <c r="P270" s="343"/>
      <c r="Q270" s="343"/>
      <c r="R270" s="343"/>
      <c r="S270" s="343"/>
    </row>
    <row r="271" spans="1:19" ht="11.4" x14ac:dyDescent="0.2">
      <c r="A271" s="336" t="str">
        <f t="shared" si="8"/>
        <v>Dec14</v>
      </c>
      <c r="B271" s="337">
        <f t="shared" si="9"/>
        <v>42004</v>
      </c>
      <c r="C271" s="338">
        <v>39</v>
      </c>
      <c r="D271" s="338">
        <v>9</v>
      </c>
      <c r="E271" s="341"/>
      <c r="F271" s="342">
        <v>5</v>
      </c>
      <c r="G271" s="343"/>
      <c r="H271" s="343"/>
      <c r="I271" s="343"/>
      <c r="J271" s="343"/>
      <c r="K271" s="343"/>
      <c r="L271" s="343"/>
      <c r="M271" s="343"/>
      <c r="N271" s="343"/>
      <c r="O271" s="343"/>
      <c r="P271" s="343"/>
      <c r="Q271" s="343"/>
      <c r="R271" s="343"/>
      <c r="S271" s="343"/>
    </row>
    <row r="272" spans="1:19" ht="11.4" x14ac:dyDescent="0.2">
      <c r="A272" s="336" t="str">
        <f t="shared" si="8"/>
        <v>Dec14</v>
      </c>
      <c r="B272" s="337">
        <f t="shared" si="9"/>
        <v>42005</v>
      </c>
      <c r="C272" s="338">
        <v>39</v>
      </c>
      <c r="D272" s="338">
        <v>9</v>
      </c>
      <c r="E272" s="341"/>
      <c r="F272" s="342">
        <v>5</v>
      </c>
      <c r="G272" s="343"/>
      <c r="H272" s="343"/>
      <c r="I272" s="343"/>
      <c r="J272" s="343"/>
      <c r="K272" s="343"/>
      <c r="L272" s="343"/>
      <c r="M272" s="343"/>
      <c r="N272" s="343"/>
      <c r="O272" s="343"/>
      <c r="P272" s="343"/>
      <c r="Q272" s="343"/>
      <c r="R272" s="343"/>
      <c r="S272" s="343"/>
    </row>
    <row r="273" spans="1:19" ht="11.4" x14ac:dyDescent="0.2">
      <c r="A273" s="336" t="str">
        <f t="shared" si="8"/>
        <v>Dec14</v>
      </c>
      <c r="B273" s="337">
        <f t="shared" si="9"/>
        <v>42006</v>
      </c>
      <c r="C273" s="338">
        <v>39</v>
      </c>
      <c r="D273" s="338">
        <v>9</v>
      </c>
      <c r="E273" s="341"/>
      <c r="F273" s="342">
        <v>5</v>
      </c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</row>
    <row r="274" spans="1:19" ht="11.4" x14ac:dyDescent="0.2">
      <c r="A274" s="336" t="str">
        <f t="shared" si="8"/>
        <v>Dec14</v>
      </c>
      <c r="B274" s="337">
        <f t="shared" si="9"/>
        <v>42007</v>
      </c>
      <c r="C274" s="338">
        <v>39</v>
      </c>
      <c r="D274" s="338">
        <v>9</v>
      </c>
      <c r="E274" s="341"/>
      <c r="F274" s="342">
        <v>5</v>
      </c>
      <c r="G274" s="344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</row>
    <row r="275" spans="1:19" ht="11.4" x14ac:dyDescent="0.2">
      <c r="A275" s="336" t="str">
        <f t="shared" si="8"/>
        <v>Dec14</v>
      </c>
      <c r="B275" s="337">
        <f t="shared" si="9"/>
        <v>42008</v>
      </c>
      <c r="C275" s="338">
        <v>40</v>
      </c>
      <c r="D275" s="338">
        <v>9</v>
      </c>
      <c r="E275" s="341"/>
      <c r="F275" s="342">
        <v>1</v>
      </c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</row>
    <row r="276" spans="1:19" ht="11.4" x14ac:dyDescent="0.2">
      <c r="A276" s="336" t="str">
        <f t="shared" si="8"/>
        <v>Dec14</v>
      </c>
      <c r="B276" s="337">
        <f t="shared" si="9"/>
        <v>42009</v>
      </c>
      <c r="C276" s="338">
        <v>40</v>
      </c>
      <c r="D276" s="338">
        <v>9</v>
      </c>
      <c r="E276" s="341"/>
      <c r="F276" s="342">
        <v>1</v>
      </c>
      <c r="G276" s="343"/>
      <c r="H276" s="343"/>
      <c r="I276" s="343"/>
      <c r="J276" s="343"/>
      <c r="K276" s="343"/>
      <c r="L276" s="343"/>
      <c r="M276" s="343"/>
      <c r="N276" s="343"/>
      <c r="O276" s="343"/>
      <c r="P276" s="343"/>
      <c r="Q276" s="343"/>
      <c r="R276" s="343"/>
      <c r="S276" s="343"/>
    </row>
    <row r="277" spans="1:19" ht="11.4" x14ac:dyDescent="0.2">
      <c r="A277" s="345" t="str">
        <f t="shared" si="8"/>
        <v>Jan15</v>
      </c>
      <c r="B277" s="337">
        <f t="shared" si="9"/>
        <v>42010</v>
      </c>
      <c r="C277" s="346">
        <v>40</v>
      </c>
      <c r="D277" s="346">
        <v>10</v>
      </c>
      <c r="E277" s="347"/>
      <c r="F277" s="342">
        <v>1</v>
      </c>
      <c r="G277" s="343"/>
      <c r="H277" s="343"/>
      <c r="I277" s="343"/>
      <c r="J277" s="343"/>
      <c r="K277" s="343"/>
      <c r="L277" s="343"/>
      <c r="M277" s="343"/>
      <c r="N277" s="343"/>
      <c r="O277" s="343"/>
      <c r="P277" s="343"/>
      <c r="Q277" s="343"/>
      <c r="R277" s="343"/>
      <c r="S277" s="343"/>
    </row>
    <row r="278" spans="1:19" ht="11.4" x14ac:dyDescent="0.2">
      <c r="A278" s="336" t="str">
        <f t="shared" si="8"/>
        <v>Jan15</v>
      </c>
      <c r="B278" s="337">
        <f t="shared" si="9"/>
        <v>42011</v>
      </c>
      <c r="C278" s="338">
        <v>40</v>
      </c>
      <c r="D278" s="338">
        <v>10</v>
      </c>
      <c r="E278" s="341"/>
      <c r="F278" s="342">
        <v>1</v>
      </c>
      <c r="G278" s="343"/>
      <c r="H278" s="343"/>
      <c r="I278" s="343"/>
      <c r="J278" s="343"/>
      <c r="K278" s="343"/>
      <c r="L278" s="343"/>
      <c r="M278" s="343"/>
      <c r="N278" s="343"/>
      <c r="O278" s="343"/>
      <c r="P278" s="343"/>
      <c r="Q278" s="343"/>
      <c r="R278" s="343"/>
      <c r="S278" s="343"/>
    </row>
    <row r="279" spans="1:19" ht="11.4" x14ac:dyDescent="0.2">
      <c r="A279" s="336" t="str">
        <f t="shared" si="8"/>
        <v>Jan15</v>
      </c>
      <c r="B279" s="337">
        <f t="shared" si="9"/>
        <v>42012</v>
      </c>
      <c r="C279" s="338">
        <v>40</v>
      </c>
      <c r="D279" s="338">
        <v>10</v>
      </c>
      <c r="E279" s="341"/>
      <c r="F279" s="342">
        <v>1</v>
      </c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</row>
    <row r="280" spans="1:19" ht="11.4" x14ac:dyDescent="0.2">
      <c r="A280" s="336" t="str">
        <f t="shared" si="8"/>
        <v>Jan15</v>
      </c>
      <c r="B280" s="337">
        <f t="shared" si="9"/>
        <v>42013</v>
      </c>
      <c r="C280" s="338">
        <v>40</v>
      </c>
      <c r="D280" s="338">
        <v>10</v>
      </c>
      <c r="E280" s="341"/>
      <c r="F280" s="342">
        <v>1</v>
      </c>
      <c r="G280" s="343"/>
      <c r="H280" s="343"/>
      <c r="I280" s="343"/>
      <c r="J280" s="343"/>
      <c r="K280" s="343"/>
      <c r="L280" s="343"/>
      <c r="M280" s="343"/>
      <c r="N280" s="343"/>
      <c r="O280" s="343"/>
      <c r="P280" s="343"/>
      <c r="Q280" s="343"/>
      <c r="R280" s="343"/>
      <c r="S280" s="343"/>
    </row>
    <row r="281" spans="1:19" ht="11.4" x14ac:dyDescent="0.2">
      <c r="A281" s="336" t="str">
        <f t="shared" si="8"/>
        <v>Jan15</v>
      </c>
      <c r="B281" s="337">
        <f t="shared" si="9"/>
        <v>42014</v>
      </c>
      <c r="C281" s="338">
        <v>40</v>
      </c>
      <c r="D281" s="338">
        <v>10</v>
      </c>
      <c r="E281" s="341"/>
      <c r="F281" s="342">
        <v>1</v>
      </c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</row>
    <row r="282" spans="1:19" ht="11.4" x14ac:dyDescent="0.2">
      <c r="A282" s="336" t="str">
        <f t="shared" si="8"/>
        <v>Jan15</v>
      </c>
      <c r="B282" s="337">
        <f t="shared" si="9"/>
        <v>42015</v>
      </c>
      <c r="C282" s="338">
        <v>41</v>
      </c>
      <c r="D282" s="338">
        <v>10</v>
      </c>
      <c r="E282" s="341"/>
      <c r="F282" s="342">
        <v>2</v>
      </c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</row>
    <row r="283" spans="1:19" ht="11.4" x14ac:dyDescent="0.2">
      <c r="A283" s="336" t="str">
        <f t="shared" si="8"/>
        <v>Jan15</v>
      </c>
      <c r="B283" s="337">
        <f t="shared" si="9"/>
        <v>42016</v>
      </c>
      <c r="C283" s="338">
        <v>41</v>
      </c>
      <c r="D283" s="338">
        <v>10</v>
      </c>
      <c r="E283" s="341"/>
      <c r="F283" s="342">
        <v>2</v>
      </c>
      <c r="G283" s="343"/>
      <c r="H283" s="343"/>
      <c r="I283" s="343"/>
      <c r="J283" s="343"/>
      <c r="K283" s="343"/>
      <c r="L283" s="343"/>
      <c r="M283" s="343"/>
      <c r="N283" s="343"/>
      <c r="O283" s="343"/>
      <c r="P283" s="343"/>
      <c r="Q283" s="343"/>
      <c r="R283" s="343"/>
      <c r="S283" s="343"/>
    </row>
    <row r="284" spans="1:19" ht="11.4" x14ac:dyDescent="0.2">
      <c r="A284" s="336" t="str">
        <f t="shared" si="8"/>
        <v>Jan15</v>
      </c>
      <c r="B284" s="337">
        <f t="shared" si="9"/>
        <v>42017</v>
      </c>
      <c r="C284" s="338">
        <v>41</v>
      </c>
      <c r="D284" s="338">
        <v>10</v>
      </c>
      <c r="E284" s="341"/>
      <c r="F284" s="342">
        <v>2</v>
      </c>
      <c r="G284" s="343"/>
      <c r="H284" s="343"/>
      <c r="I284" s="343"/>
      <c r="J284" s="343"/>
      <c r="K284" s="343"/>
      <c r="L284" s="343"/>
      <c r="M284" s="343"/>
      <c r="N284" s="343"/>
      <c r="O284" s="343"/>
      <c r="P284" s="343"/>
      <c r="Q284" s="343"/>
      <c r="R284" s="343"/>
      <c r="S284" s="343"/>
    </row>
    <row r="285" spans="1:19" ht="11.4" x14ac:dyDescent="0.2">
      <c r="A285" s="336" t="str">
        <f t="shared" si="8"/>
        <v>Jan15</v>
      </c>
      <c r="B285" s="337">
        <f t="shared" si="9"/>
        <v>42018</v>
      </c>
      <c r="C285" s="338">
        <v>41</v>
      </c>
      <c r="D285" s="338">
        <v>10</v>
      </c>
      <c r="E285" s="341"/>
      <c r="F285" s="342">
        <v>2</v>
      </c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</row>
    <row r="286" spans="1:19" ht="11.4" x14ac:dyDescent="0.2">
      <c r="A286" s="336" t="str">
        <f t="shared" si="8"/>
        <v>Jan15</v>
      </c>
      <c r="B286" s="337">
        <f t="shared" si="9"/>
        <v>42019</v>
      </c>
      <c r="C286" s="338">
        <v>41</v>
      </c>
      <c r="D286" s="338">
        <v>10</v>
      </c>
      <c r="E286" s="341"/>
      <c r="F286" s="342">
        <v>2</v>
      </c>
      <c r="G286" s="343"/>
      <c r="H286" s="343"/>
      <c r="I286" s="343"/>
      <c r="J286" s="343"/>
      <c r="K286" s="343"/>
      <c r="L286" s="343"/>
      <c r="M286" s="343"/>
      <c r="N286" s="343"/>
      <c r="O286" s="343"/>
      <c r="P286" s="343"/>
      <c r="Q286" s="343"/>
      <c r="R286" s="343"/>
      <c r="S286" s="343"/>
    </row>
    <row r="287" spans="1:19" ht="11.4" x14ac:dyDescent="0.2">
      <c r="A287" s="336" t="str">
        <f t="shared" si="8"/>
        <v>Jan15</v>
      </c>
      <c r="B287" s="337">
        <f t="shared" si="9"/>
        <v>42020</v>
      </c>
      <c r="C287" s="338">
        <v>41</v>
      </c>
      <c r="D287" s="338">
        <v>10</v>
      </c>
      <c r="E287" s="341"/>
      <c r="F287" s="342">
        <v>2</v>
      </c>
      <c r="G287" s="343"/>
      <c r="H287" s="343"/>
      <c r="I287" s="343"/>
      <c r="J287" s="343"/>
      <c r="K287" s="343"/>
      <c r="L287" s="343"/>
      <c r="M287" s="343"/>
      <c r="N287" s="343"/>
      <c r="O287" s="343"/>
      <c r="P287" s="343"/>
      <c r="Q287" s="343"/>
      <c r="R287" s="343"/>
      <c r="S287" s="343"/>
    </row>
    <row r="288" spans="1:19" ht="11.4" x14ac:dyDescent="0.2">
      <c r="A288" s="336" t="str">
        <f t="shared" si="8"/>
        <v>Jan15</v>
      </c>
      <c r="B288" s="337">
        <f t="shared" si="9"/>
        <v>42021</v>
      </c>
      <c r="C288" s="338">
        <v>41</v>
      </c>
      <c r="D288" s="338">
        <v>10</v>
      </c>
      <c r="E288" s="341"/>
      <c r="F288" s="342">
        <v>2</v>
      </c>
      <c r="G288" s="343"/>
      <c r="H288" s="343"/>
      <c r="I288" s="343"/>
      <c r="J288" s="343"/>
      <c r="K288" s="343"/>
      <c r="L288" s="343"/>
      <c r="M288" s="343"/>
      <c r="N288" s="343"/>
      <c r="O288" s="343"/>
      <c r="P288" s="343"/>
      <c r="Q288" s="343"/>
      <c r="R288" s="343"/>
      <c r="S288" s="343"/>
    </row>
    <row r="289" spans="1:19" ht="11.4" x14ac:dyDescent="0.2">
      <c r="A289" s="336" t="str">
        <f t="shared" si="8"/>
        <v>Jan15</v>
      </c>
      <c r="B289" s="337">
        <f t="shared" si="9"/>
        <v>42022</v>
      </c>
      <c r="C289" s="338">
        <v>42</v>
      </c>
      <c r="D289" s="338">
        <v>10</v>
      </c>
      <c r="E289" s="341"/>
      <c r="F289" s="342">
        <v>3</v>
      </c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</row>
    <row r="290" spans="1:19" ht="11.4" x14ac:dyDescent="0.2">
      <c r="A290" s="336" t="str">
        <f t="shared" si="8"/>
        <v>Jan15</v>
      </c>
      <c r="B290" s="337">
        <f t="shared" si="9"/>
        <v>42023</v>
      </c>
      <c r="C290" s="338">
        <v>42</v>
      </c>
      <c r="D290" s="338">
        <v>10</v>
      </c>
      <c r="E290" s="341"/>
      <c r="F290" s="342">
        <v>3</v>
      </c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</row>
    <row r="291" spans="1:19" ht="11.4" x14ac:dyDescent="0.2">
      <c r="A291" s="336" t="str">
        <f t="shared" si="8"/>
        <v>Jan15</v>
      </c>
      <c r="B291" s="337">
        <f t="shared" si="9"/>
        <v>42024</v>
      </c>
      <c r="C291" s="338">
        <v>42</v>
      </c>
      <c r="D291" s="338">
        <v>10</v>
      </c>
      <c r="E291" s="341"/>
      <c r="F291" s="342">
        <v>3</v>
      </c>
      <c r="G291" s="343"/>
      <c r="H291" s="343"/>
      <c r="I291" s="343"/>
      <c r="J291" s="343"/>
      <c r="K291" s="343"/>
      <c r="L291" s="343"/>
      <c r="M291" s="343"/>
      <c r="N291" s="343"/>
      <c r="O291" s="343"/>
      <c r="P291" s="343"/>
      <c r="Q291" s="343"/>
      <c r="R291" s="343"/>
      <c r="S291" s="343"/>
    </row>
    <row r="292" spans="1:19" ht="11.4" x14ac:dyDescent="0.2">
      <c r="A292" s="336" t="str">
        <f t="shared" si="8"/>
        <v>Jan15</v>
      </c>
      <c r="B292" s="337">
        <f t="shared" si="9"/>
        <v>42025</v>
      </c>
      <c r="C292" s="338">
        <v>42</v>
      </c>
      <c r="D292" s="338">
        <v>10</v>
      </c>
      <c r="E292" s="341"/>
      <c r="F292" s="342">
        <v>3</v>
      </c>
      <c r="G292" s="343"/>
      <c r="H292" s="343"/>
      <c r="I292" s="343"/>
      <c r="J292" s="343"/>
      <c r="K292" s="343"/>
      <c r="L292" s="343"/>
      <c r="M292" s="343"/>
      <c r="N292" s="343"/>
      <c r="O292" s="343"/>
      <c r="P292" s="343"/>
      <c r="Q292" s="343"/>
      <c r="R292" s="343"/>
      <c r="S292" s="343"/>
    </row>
    <row r="293" spans="1:19" ht="11.4" x14ac:dyDescent="0.2">
      <c r="A293" s="336" t="str">
        <f t="shared" si="8"/>
        <v>Jan15</v>
      </c>
      <c r="B293" s="337">
        <f t="shared" si="9"/>
        <v>42026</v>
      </c>
      <c r="C293" s="338">
        <v>42</v>
      </c>
      <c r="D293" s="338">
        <v>10</v>
      </c>
      <c r="E293" s="341"/>
      <c r="F293" s="342">
        <v>3</v>
      </c>
      <c r="G293" s="343"/>
      <c r="H293" s="343"/>
      <c r="I293" s="343"/>
      <c r="J293" s="343"/>
      <c r="K293" s="343"/>
      <c r="L293" s="343"/>
      <c r="M293" s="343"/>
      <c r="N293" s="343"/>
      <c r="O293" s="343"/>
      <c r="P293" s="343"/>
      <c r="Q293" s="343"/>
      <c r="R293" s="343"/>
      <c r="S293" s="343"/>
    </row>
    <row r="294" spans="1:19" ht="11.4" x14ac:dyDescent="0.2">
      <c r="A294" s="336" t="str">
        <f t="shared" si="8"/>
        <v>Jan15</v>
      </c>
      <c r="B294" s="337">
        <f t="shared" si="9"/>
        <v>42027</v>
      </c>
      <c r="C294" s="338">
        <v>42</v>
      </c>
      <c r="D294" s="338">
        <v>10</v>
      </c>
      <c r="E294" s="341"/>
      <c r="F294" s="342">
        <v>3</v>
      </c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</row>
    <row r="295" spans="1:19" ht="11.4" x14ac:dyDescent="0.2">
      <c r="A295" s="336" t="str">
        <f t="shared" si="8"/>
        <v>Jan15</v>
      </c>
      <c r="B295" s="337">
        <f t="shared" si="9"/>
        <v>42028</v>
      </c>
      <c r="C295" s="338">
        <v>42</v>
      </c>
      <c r="D295" s="338">
        <v>10</v>
      </c>
      <c r="E295" s="341"/>
      <c r="F295" s="342">
        <v>3</v>
      </c>
      <c r="G295" s="343"/>
      <c r="H295" s="343"/>
      <c r="I295" s="343"/>
      <c r="J295" s="343"/>
      <c r="K295" s="343"/>
      <c r="L295" s="343"/>
      <c r="M295" s="343"/>
      <c r="N295" s="343"/>
      <c r="O295" s="343"/>
      <c r="P295" s="343"/>
      <c r="Q295" s="343"/>
      <c r="R295" s="343"/>
      <c r="S295" s="343"/>
    </row>
    <row r="296" spans="1:19" ht="11.4" x14ac:dyDescent="0.2">
      <c r="A296" s="336" t="str">
        <f t="shared" si="8"/>
        <v>Jan15</v>
      </c>
      <c r="B296" s="337">
        <f t="shared" si="9"/>
        <v>42029</v>
      </c>
      <c r="C296" s="338">
        <v>43</v>
      </c>
      <c r="D296" s="338">
        <v>10</v>
      </c>
      <c r="E296" s="341"/>
      <c r="F296" s="342">
        <v>4</v>
      </c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</row>
    <row r="297" spans="1:19" ht="11.4" x14ac:dyDescent="0.2">
      <c r="A297" s="336" t="str">
        <f t="shared" si="8"/>
        <v>Jan15</v>
      </c>
      <c r="B297" s="337">
        <f t="shared" si="9"/>
        <v>42030</v>
      </c>
      <c r="C297" s="338">
        <v>43</v>
      </c>
      <c r="D297" s="338">
        <v>10</v>
      </c>
      <c r="E297" s="341"/>
      <c r="F297" s="342">
        <v>4</v>
      </c>
      <c r="G297" s="343"/>
      <c r="H297" s="343"/>
      <c r="I297" s="343"/>
      <c r="J297" s="343"/>
      <c r="K297" s="343"/>
      <c r="L297" s="343"/>
      <c r="M297" s="343"/>
      <c r="N297" s="343"/>
      <c r="O297" s="343"/>
      <c r="P297" s="343"/>
      <c r="Q297" s="343"/>
      <c r="R297" s="343"/>
      <c r="S297" s="343"/>
    </row>
    <row r="298" spans="1:19" ht="11.4" x14ac:dyDescent="0.2">
      <c r="A298" s="336" t="str">
        <f t="shared" si="8"/>
        <v>Jan15</v>
      </c>
      <c r="B298" s="337">
        <f t="shared" si="9"/>
        <v>42031</v>
      </c>
      <c r="C298" s="338">
        <v>43</v>
      </c>
      <c r="D298" s="338">
        <v>10</v>
      </c>
      <c r="E298" s="341"/>
      <c r="F298" s="342">
        <v>4</v>
      </c>
      <c r="G298" s="343"/>
      <c r="H298" s="343"/>
      <c r="I298" s="343"/>
      <c r="J298" s="343"/>
      <c r="K298" s="343"/>
      <c r="L298" s="343"/>
      <c r="M298" s="343"/>
      <c r="N298" s="343"/>
      <c r="O298" s="343"/>
      <c r="P298" s="343"/>
      <c r="Q298" s="343"/>
      <c r="R298" s="343"/>
      <c r="S298" s="343"/>
    </row>
    <row r="299" spans="1:19" ht="11.4" x14ac:dyDescent="0.2">
      <c r="A299" s="336" t="str">
        <f t="shared" si="8"/>
        <v>Jan15</v>
      </c>
      <c r="B299" s="337">
        <f t="shared" si="9"/>
        <v>42032</v>
      </c>
      <c r="C299" s="338">
        <v>43</v>
      </c>
      <c r="D299" s="338">
        <v>10</v>
      </c>
      <c r="E299" s="341"/>
      <c r="F299" s="342">
        <v>4</v>
      </c>
      <c r="G299" s="343"/>
      <c r="H299" s="343"/>
      <c r="I299" s="343"/>
      <c r="J299" s="343"/>
      <c r="K299" s="343"/>
      <c r="L299" s="343"/>
      <c r="M299" s="343"/>
      <c r="N299" s="343"/>
      <c r="O299" s="343"/>
      <c r="P299" s="343"/>
      <c r="Q299" s="343"/>
      <c r="R299" s="343"/>
      <c r="S299" s="343"/>
    </row>
    <row r="300" spans="1:19" ht="11.4" x14ac:dyDescent="0.2">
      <c r="A300" s="336" t="str">
        <f t="shared" si="8"/>
        <v>Jan15</v>
      </c>
      <c r="B300" s="337">
        <f t="shared" si="9"/>
        <v>42033</v>
      </c>
      <c r="C300" s="338">
        <v>43</v>
      </c>
      <c r="D300" s="338">
        <v>10</v>
      </c>
      <c r="E300" s="341"/>
      <c r="F300" s="342">
        <v>4</v>
      </c>
      <c r="G300" s="343"/>
      <c r="H300" s="343"/>
      <c r="I300" s="343"/>
      <c r="J300" s="343"/>
      <c r="K300" s="343"/>
      <c r="L300" s="343"/>
      <c r="M300" s="343"/>
      <c r="N300" s="343"/>
      <c r="O300" s="343"/>
      <c r="P300" s="343"/>
      <c r="Q300" s="343"/>
      <c r="R300" s="343"/>
      <c r="S300" s="343"/>
    </row>
    <row r="301" spans="1:19" ht="11.4" x14ac:dyDescent="0.2">
      <c r="A301" s="336" t="str">
        <f t="shared" si="8"/>
        <v>Jan15</v>
      </c>
      <c r="B301" s="337">
        <f t="shared" si="9"/>
        <v>42034</v>
      </c>
      <c r="C301" s="338">
        <v>43</v>
      </c>
      <c r="D301" s="338">
        <v>10</v>
      </c>
      <c r="E301" s="341"/>
      <c r="F301" s="342">
        <v>4</v>
      </c>
      <c r="G301" s="343"/>
      <c r="H301" s="343"/>
      <c r="I301" s="343"/>
      <c r="J301" s="343"/>
      <c r="K301" s="343"/>
      <c r="L301" s="343"/>
      <c r="M301" s="343"/>
      <c r="N301" s="343"/>
      <c r="O301" s="343"/>
      <c r="P301" s="343"/>
      <c r="Q301" s="343"/>
      <c r="R301" s="343"/>
      <c r="S301" s="343"/>
    </row>
    <row r="302" spans="1:19" ht="11.4" x14ac:dyDescent="0.2">
      <c r="A302" s="336" t="str">
        <f t="shared" si="8"/>
        <v>Jan15</v>
      </c>
      <c r="B302" s="337">
        <f t="shared" si="9"/>
        <v>42035</v>
      </c>
      <c r="C302" s="338">
        <v>43</v>
      </c>
      <c r="D302" s="338">
        <v>10</v>
      </c>
      <c r="E302" s="341"/>
      <c r="F302" s="342">
        <v>4</v>
      </c>
      <c r="G302" s="343"/>
      <c r="H302" s="343"/>
      <c r="I302" s="343"/>
      <c r="J302" s="343"/>
      <c r="K302" s="343"/>
      <c r="L302" s="343"/>
      <c r="M302" s="343"/>
      <c r="N302" s="343"/>
      <c r="O302" s="343"/>
      <c r="P302" s="343"/>
      <c r="Q302" s="343"/>
      <c r="R302" s="343"/>
      <c r="S302" s="343"/>
    </row>
    <row r="303" spans="1:19" ht="11.4" x14ac:dyDescent="0.2">
      <c r="A303" s="336" t="str">
        <f t="shared" si="8"/>
        <v>Jan15</v>
      </c>
      <c r="B303" s="337">
        <f t="shared" si="9"/>
        <v>42036</v>
      </c>
      <c r="C303" s="338">
        <v>44</v>
      </c>
      <c r="D303" s="338">
        <v>10</v>
      </c>
      <c r="E303" s="341"/>
      <c r="F303" s="342">
        <v>1</v>
      </c>
      <c r="G303" s="343"/>
      <c r="H303" s="343"/>
      <c r="I303" s="343"/>
      <c r="J303" s="343"/>
      <c r="K303" s="343"/>
      <c r="L303" s="343"/>
      <c r="M303" s="343"/>
      <c r="N303" s="343"/>
      <c r="O303" s="343"/>
      <c r="P303" s="343"/>
      <c r="Q303" s="343"/>
      <c r="R303" s="343"/>
      <c r="S303" s="343"/>
    </row>
    <row r="304" spans="1:19" ht="11.4" x14ac:dyDescent="0.2">
      <c r="A304" s="336" t="str">
        <f t="shared" si="8"/>
        <v>Jan15</v>
      </c>
      <c r="B304" s="337">
        <f t="shared" si="9"/>
        <v>42037</v>
      </c>
      <c r="C304" s="338">
        <v>44</v>
      </c>
      <c r="D304" s="338">
        <v>10</v>
      </c>
      <c r="E304" s="341"/>
      <c r="F304" s="342">
        <v>1</v>
      </c>
      <c r="G304" s="343"/>
      <c r="H304" s="343"/>
      <c r="I304" s="343"/>
      <c r="J304" s="343"/>
      <c r="K304" s="343"/>
      <c r="L304" s="343"/>
      <c r="M304" s="343"/>
      <c r="N304" s="343"/>
      <c r="O304" s="343"/>
      <c r="P304" s="343"/>
      <c r="Q304" s="343"/>
      <c r="R304" s="343"/>
      <c r="S304" s="343"/>
    </row>
    <row r="305" spans="1:19" ht="11.4" x14ac:dyDescent="0.2">
      <c r="A305" s="336" t="str">
        <f t="shared" si="8"/>
        <v>Jan15</v>
      </c>
      <c r="B305" s="337">
        <f t="shared" si="9"/>
        <v>42038</v>
      </c>
      <c r="C305" s="338">
        <v>44</v>
      </c>
      <c r="D305" s="338">
        <v>10</v>
      </c>
      <c r="E305" s="341"/>
      <c r="F305" s="342">
        <v>1</v>
      </c>
      <c r="G305" s="343"/>
      <c r="H305" s="343"/>
      <c r="I305" s="343"/>
      <c r="J305" s="343"/>
      <c r="K305" s="343"/>
      <c r="L305" s="343"/>
      <c r="M305" s="343"/>
      <c r="N305" s="343"/>
      <c r="O305" s="343"/>
      <c r="P305" s="343"/>
      <c r="Q305" s="343"/>
      <c r="R305" s="343"/>
      <c r="S305" s="343"/>
    </row>
    <row r="306" spans="1:19" ht="11.4" x14ac:dyDescent="0.2">
      <c r="A306" s="336" t="str">
        <f t="shared" si="8"/>
        <v>Jan15</v>
      </c>
      <c r="B306" s="337">
        <f t="shared" si="9"/>
        <v>42039</v>
      </c>
      <c r="C306" s="338">
        <v>44</v>
      </c>
      <c r="D306" s="338">
        <v>10</v>
      </c>
      <c r="E306" s="341"/>
      <c r="F306" s="342">
        <v>1</v>
      </c>
      <c r="G306" s="343"/>
      <c r="H306" s="343"/>
      <c r="I306" s="343"/>
      <c r="J306" s="343"/>
      <c r="K306" s="343"/>
      <c r="L306" s="343"/>
      <c r="M306" s="343"/>
      <c r="N306" s="343"/>
      <c r="O306" s="343"/>
      <c r="P306" s="343"/>
      <c r="Q306" s="343"/>
      <c r="R306" s="343"/>
      <c r="S306" s="343"/>
    </row>
    <row r="307" spans="1:19" ht="11.4" x14ac:dyDescent="0.2">
      <c r="A307" s="336" t="str">
        <f t="shared" si="8"/>
        <v>Jan15</v>
      </c>
      <c r="B307" s="337">
        <f t="shared" si="9"/>
        <v>42040</v>
      </c>
      <c r="C307" s="338">
        <v>44</v>
      </c>
      <c r="D307" s="338">
        <v>10</v>
      </c>
      <c r="E307" s="341"/>
      <c r="F307" s="342">
        <v>1</v>
      </c>
      <c r="G307" s="343"/>
      <c r="H307" s="343"/>
      <c r="I307" s="343"/>
      <c r="J307" s="343"/>
      <c r="K307" s="343"/>
      <c r="L307" s="343"/>
      <c r="M307" s="343"/>
      <c r="N307" s="343"/>
      <c r="O307" s="343"/>
      <c r="P307" s="343"/>
      <c r="Q307" s="343"/>
      <c r="R307" s="343"/>
      <c r="S307" s="343"/>
    </row>
    <row r="308" spans="1:19" ht="11.4" x14ac:dyDescent="0.2">
      <c r="A308" s="345" t="str">
        <f t="shared" si="8"/>
        <v>Feb15</v>
      </c>
      <c r="B308" s="337">
        <f t="shared" si="9"/>
        <v>42041</v>
      </c>
      <c r="C308" s="346">
        <v>44</v>
      </c>
      <c r="D308" s="346">
        <v>11</v>
      </c>
      <c r="E308" s="347"/>
      <c r="F308" s="342">
        <v>1</v>
      </c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</row>
    <row r="309" spans="1:19" ht="11.4" x14ac:dyDescent="0.2">
      <c r="A309" s="336" t="str">
        <f t="shared" si="8"/>
        <v>Feb15</v>
      </c>
      <c r="B309" s="337">
        <f t="shared" si="9"/>
        <v>42042</v>
      </c>
      <c r="C309" s="338">
        <v>44</v>
      </c>
      <c r="D309" s="338">
        <v>11</v>
      </c>
      <c r="E309" s="341"/>
      <c r="F309" s="342">
        <v>1</v>
      </c>
      <c r="G309" s="343"/>
      <c r="H309" s="343"/>
      <c r="I309" s="343"/>
      <c r="J309" s="343"/>
      <c r="K309" s="343"/>
      <c r="L309" s="343"/>
      <c r="M309" s="343"/>
      <c r="N309" s="343"/>
      <c r="O309" s="343"/>
      <c r="P309" s="343"/>
      <c r="Q309" s="343"/>
      <c r="R309" s="343"/>
      <c r="S309" s="343"/>
    </row>
    <row r="310" spans="1:19" ht="11.4" x14ac:dyDescent="0.2">
      <c r="A310" s="336" t="str">
        <f t="shared" si="8"/>
        <v>Feb15</v>
      </c>
      <c r="B310" s="337">
        <f t="shared" si="9"/>
        <v>42043</v>
      </c>
      <c r="C310" s="338">
        <v>45</v>
      </c>
      <c r="D310" s="338">
        <v>11</v>
      </c>
      <c r="E310" s="341"/>
      <c r="F310" s="342">
        <v>2</v>
      </c>
      <c r="G310" s="343"/>
      <c r="H310" s="343"/>
      <c r="I310" s="343"/>
      <c r="J310" s="343"/>
      <c r="K310" s="343"/>
      <c r="L310" s="343"/>
      <c r="M310" s="343"/>
      <c r="N310" s="343"/>
      <c r="O310" s="343"/>
      <c r="P310" s="343"/>
      <c r="Q310" s="343"/>
      <c r="R310" s="343"/>
      <c r="S310" s="343"/>
    </row>
    <row r="311" spans="1:19" ht="11.4" x14ac:dyDescent="0.2">
      <c r="A311" s="336" t="str">
        <f t="shared" si="8"/>
        <v>Feb15</v>
      </c>
      <c r="B311" s="337">
        <f t="shared" si="9"/>
        <v>42044</v>
      </c>
      <c r="C311" s="338">
        <v>45</v>
      </c>
      <c r="D311" s="338">
        <v>11</v>
      </c>
      <c r="E311" s="341"/>
      <c r="F311" s="342">
        <v>2</v>
      </c>
      <c r="G311" s="343"/>
      <c r="H311" s="343"/>
      <c r="I311" s="343"/>
      <c r="J311" s="343"/>
      <c r="K311" s="343"/>
      <c r="L311" s="343"/>
      <c r="M311" s="343"/>
      <c r="N311" s="343"/>
      <c r="O311" s="343"/>
      <c r="P311" s="343"/>
      <c r="Q311" s="343"/>
      <c r="R311" s="343"/>
      <c r="S311" s="343"/>
    </row>
    <row r="312" spans="1:19" ht="11.4" x14ac:dyDescent="0.2">
      <c r="A312" s="336" t="str">
        <f t="shared" si="8"/>
        <v>Feb15</v>
      </c>
      <c r="B312" s="337">
        <f t="shared" si="9"/>
        <v>42045</v>
      </c>
      <c r="C312" s="338">
        <v>45</v>
      </c>
      <c r="D312" s="338">
        <v>11</v>
      </c>
      <c r="E312" s="341"/>
      <c r="F312" s="342">
        <v>2</v>
      </c>
      <c r="G312" s="343"/>
      <c r="H312" s="343"/>
      <c r="I312" s="343"/>
      <c r="J312" s="343"/>
      <c r="K312" s="343"/>
      <c r="L312" s="343"/>
      <c r="M312" s="343"/>
      <c r="N312" s="343"/>
      <c r="O312" s="343"/>
      <c r="P312" s="343"/>
      <c r="Q312" s="343"/>
      <c r="R312" s="343"/>
      <c r="S312" s="343"/>
    </row>
    <row r="313" spans="1:19" ht="11.4" x14ac:dyDescent="0.2">
      <c r="A313" s="336" t="str">
        <f t="shared" si="8"/>
        <v>Feb15</v>
      </c>
      <c r="B313" s="337">
        <f t="shared" si="9"/>
        <v>42046</v>
      </c>
      <c r="C313" s="338">
        <v>45</v>
      </c>
      <c r="D313" s="338">
        <v>11</v>
      </c>
      <c r="E313" s="341"/>
      <c r="F313" s="342">
        <v>2</v>
      </c>
      <c r="G313" s="343"/>
      <c r="H313" s="343"/>
      <c r="I313" s="343"/>
      <c r="J313" s="343"/>
      <c r="K313" s="343"/>
      <c r="L313" s="343"/>
      <c r="M313" s="343"/>
      <c r="N313" s="343"/>
      <c r="O313" s="343"/>
      <c r="P313" s="343"/>
      <c r="Q313" s="343"/>
      <c r="R313" s="343"/>
      <c r="S313" s="343"/>
    </row>
    <row r="314" spans="1:19" ht="11.4" x14ac:dyDescent="0.2">
      <c r="A314" s="336" t="str">
        <f t="shared" si="8"/>
        <v>Feb15</v>
      </c>
      <c r="B314" s="337">
        <f t="shared" si="9"/>
        <v>42047</v>
      </c>
      <c r="C314" s="338">
        <v>45</v>
      </c>
      <c r="D314" s="338">
        <v>11</v>
      </c>
      <c r="E314" s="341"/>
      <c r="F314" s="342">
        <v>2</v>
      </c>
      <c r="G314" s="343"/>
      <c r="H314" s="343"/>
      <c r="I314" s="343"/>
      <c r="J314" s="343"/>
      <c r="K314" s="343"/>
      <c r="L314" s="343"/>
      <c r="M314" s="343"/>
      <c r="N314" s="343"/>
      <c r="O314" s="343"/>
      <c r="P314" s="343"/>
      <c r="Q314" s="343"/>
      <c r="R314" s="343"/>
      <c r="S314" s="343"/>
    </row>
    <row r="315" spans="1:19" ht="11.4" x14ac:dyDescent="0.2">
      <c r="A315" s="336" t="str">
        <f t="shared" si="8"/>
        <v>Feb15</v>
      </c>
      <c r="B315" s="337">
        <f t="shared" si="9"/>
        <v>42048</v>
      </c>
      <c r="C315" s="338">
        <v>45</v>
      </c>
      <c r="D315" s="338">
        <v>11</v>
      </c>
      <c r="E315" s="341"/>
      <c r="F315" s="342">
        <v>2</v>
      </c>
      <c r="G315" s="343"/>
      <c r="H315" s="343"/>
      <c r="I315" s="343"/>
      <c r="J315" s="343"/>
      <c r="K315" s="343"/>
      <c r="L315" s="343"/>
      <c r="M315" s="343"/>
      <c r="N315" s="343"/>
      <c r="O315" s="343"/>
      <c r="P315" s="343"/>
      <c r="Q315" s="343"/>
      <c r="R315" s="343"/>
      <c r="S315" s="343"/>
    </row>
    <row r="316" spans="1:19" ht="11.4" x14ac:dyDescent="0.2">
      <c r="A316" s="336" t="str">
        <f t="shared" si="8"/>
        <v>Feb15</v>
      </c>
      <c r="B316" s="337">
        <f t="shared" si="9"/>
        <v>42049</v>
      </c>
      <c r="C316" s="338">
        <v>45</v>
      </c>
      <c r="D316" s="338">
        <v>11</v>
      </c>
      <c r="E316" s="341"/>
      <c r="F316" s="342">
        <v>2</v>
      </c>
      <c r="G316" s="343"/>
      <c r="H316" s="343"/>
      <c r="I316" s="343"/>
      <c r="J316" s="343"/>
      <c r="K316" s="343"/>
      <c r="L316" s="343"/>
      <c r="M316" s="343"/>
      <c r="N316" s="343"/>
      <c r="O316" s="343"/>
      <c r="P316" s="343"/>
      <c r="Q316" s="343"/>
      <c r="R316" s="343"/>
      <c r="S316" s="343"/>
    </row>
    <row r="317" spans="1:19" ht="11.4" x14ac:dyDescent="0.2">
      <c r="A317" s="336" t="str">
        <f t="shared" si="8"/>
        <v>Feb15</v>
      </c>
      <c r="B317" s="337">
        <f t="shared" si="9"/>
        <v>42050</v>
      </c>
      <c r="C317" s="338">
        <v>46</v>
      </c>
      <c r="D317" s="338">
        <v>11</v>
      </c>
      <c r="E317" s="341"/>
      <c r="F317" s="342">
        <v>3</v>
      </c>
      <c r="G317" s="343"/>
      <c r="H317" s="343"/>
      <c r="I317" s="343"/>
      <c r="J317" s="343"/>
      <c r="K317" s="343"/>
      <c r="L317" s="343"/>
      <c r="M317" s="343"/>
      <c r="N317" s="343"/>
      <c r="O317" s="343"/>
      <c r="P317" s="343"/>
      <c r="Q317" s="343"/>
      <c r="R317" s="343"/>
      <c r="S317" s="343"/>
    </row>
    <row r="318" spans="1:19" ht="11.4" x14ac:dyDescent="0.2">
      <c r="A318" s="336" t="str">
        <f t="shared" si="8"/>
        <v>Feb15</v>
      </c>
      <c r="B318" s="337">
        <f t="shared" si="9"/>
        <v>42051</v>
      </c>
      <c r="C318" s="338">
        <v>46</v>
      </c>
      <c r="D318" s="338">
        <v>11</v>
      </c>
      <c r="E318" s="341"/>
      <c r="F318" s="342">
        <v>3</v>
      </c>
      <c r="G318" s="343"/>
      <c r="H318" s="343"/>
      <c r="I318" s="343"/>
      <c r="J318" s="343"/>
      <c r="K318" s="343"/>
      <c r="L318" s="343"/>
      <c r="M318" s="343"/>
      <c r="N318" s="343"/>
      <c r="O318" s="343"/>
      <c r="P318" s="343"/>
      <c r="Q318" s="343"/>
      <c r="R318" s="343"/>
      <c r="S318" s="343"/>
    </row>
    <row r="319" spans="1:19" ht="11.4" x14ac:dyDescent="0.2">
      <c r="A319" s="336" t="str">
        <f t="shared" si="8"/>
        <v>Feb15</v>
      </c>
      <c r="B319" s="337">
        <f t="shared" si="9"/>
        <v>42052</v>
      </c>
      <c r="C319" s="338">
        <v>46</v>
      </c>
      <c r="D319" s="338">
        <v>11</v>
      </c>
      <c r="E319" s="341"/>
      <c r="F319" s="342">
        <v>3</v>
      </c>
      <c r="G319" s="343"/>
      <c r="H319" s="343"/>
      <c r="I319" s="343"/>
      <c r="J319" s="343"/>
      <c r="K319" s="343"/>
      <c r="L319" s="343"/>
      <c r="M319" s="343"/>
      <c r="N319" s="343"/>
      <c r="O319" s="343"/>
      <c r="P319" s="343"/>
      <c r="Q319" s="343"/>
      <c r="R319" s="343"/>
      <c r="S319" s="343"/>
    </row>
    <row r="320" spans="1:19" ht="11.4" x14ac:dyDescent="0.2">
      <c r="A320" s="336" t="str">
        <f t="shared" si="8"/>
        <v>Feb15</v>
      </c>
      <c r="B320" s="337">
        <f t="shared" si="9"/>
        <v>42053</v>
      </c>
      <c r="C320" s="338">
        <v>46</v>
      </c>
      <c r="D320" s="338">
        <v>11</v>
      </c>
      <c r="E320" s="341"/>
      <c r="F320" s="342">
        <v>3</v>
      </c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</row>
    <row r="321" spans="1:19" ht="11.4" x14ac:dyDescent="0.2">
      <c r="A321" s="336" t="str">
        <f t="shared" si="8"/>
        <v>Feb15</v>
      </c>
      <c r="B321" s="337">
        <f t="shared" si="9"/>
        <v>42054</v>
      </c>
      <c r="C321" s="338">
        <v>46</v>
      </c>
      <c r="D321" s="338">
        <v>11</v>
      </c>
      <c r="E321" s="341"/>
      <c r="F321" s="342">
        <v>3</v>
      </c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</row>
    <row r="322" spans="1:19" ht="11.4" x14ac:dyDescent="0.2">
      <c r="A322" s="336" t="str">
        <f t="shared" si="8"/>
        <v>Feb15</v>
      </c>
      <c r="B322" s="337">
        <f t="shared" si="9"/>
        <v>42055</v>
      </c>
      <c r="C322" s="338">
        <v>46</v>
      </c>
      <c r="D322" s="338">
        <v>11</v>
      </c>
      <c r="E322" s="341"/>
      <c r="F322" s="342">
        <v>3</v>
      </c>
      <c r="G322" s="343"/>
      <c r="H322" s="343"/>
      <c r="I322" s="343"/>
      <c r="J322" s="343"/>
      <c r="K322" s="343"/>
      <c r="L322" s="343"/>
      <c r="M322" s="343"/>
      <c r="N322" s="343"/>
      <c r="O322" s="343"/>
      <c r="P322" s="343"/>
      <c r="Q322" s="343"/>
      <c r="R322" s="343"/>
      <c r="S322" s="343"/>
    </row>
    <row r="323" spans="1:19" ht="11.4" x14ac:dyDescent="0.2">
      <c r="A323" s="336" t="str">
        <f t="shared" ref="A323:A381" si="10">TEXT(DATE(YEAR(B$2),MONTH(B$2)+(D323-1),1),"MmmYY")</f>
        <v>Feb15</v>
      </c>
      <c r="B323" s="337">
        <f t="shared" si="9"/>
        <v>42056</v>
      </c>
      <c r="C323" s="338">
        <v>46</v>
      </c>
      <c r="D323" s="338">
        <v>11</v>
      </c>
      <c r="E323" s="341"/>
      <c r="F323" s="342">
        <v>3</v>
      </c>
      <c r="G323" s="343"/>
      <c r="H323" s="343"/>
      <c r="I323" s="343"/>
      <c r="J323" s="343"/>
      <c r="K323" s="343"/>
      <c r="L323" s="343"/>
      <c r="M323" s="343"/>
      <c r="N323" s="343"/>
      <c r="O323" s="343"/>
      <c r="P323" s="343"/>
      <c r="Q323" s="343"/>
      <c r="R323" s="343"/>
      <c r="S323" s="343"/>
    </row>
    <row r="324" spans="1:19" ht="11.4" x14ac:dyDescent="0.2">
      <c r="A324" s="336" t="str">
        <f t="shared" si="10"/>
        <v>Feb15</v>
      </c>
      <c r="B324" s="337">
        <f t="shared" ref="B324:B381" si="11">B323+1</f>
        <v>42057</v>
      </c>
      <c r="C324" s="338">
        <v>47</v>
      </c>
      <c r="D324" s="338">
        <v>11</v>
      </c>
      <c r="E324" s="341"/>
      <c r="F324" s="342">
        <v>4</v>
      </c>
      <c r="G324" s="343"/>
      <c r="H324" s="343"/>
      <c r="I324" s="343"/>
      <c r="J324" s="343"/>
      <c r="K324" s="343"/>
      <c r="L324" s="343"/>
      <c r="M324" s="343"/>
      <c r="N324" s="343"/>
      <c r="O324" s="343"/>
      <c r="P324" s="343"/>
      <c r="Q324" s="343"/>
      <c r="R324" s="343"/>
      <c r="S324" s="343"/>
    </row>
    <row r="325" spans="1:19" ht="11.4" x14ac:dyDescent="0.2">
      <c r="A325" s="336" t="str">
        <f t="shared" si="10"/>
        <v>Feb15</v>
      </c>
      <c r="B325" s="337">
        <f t="shared" si="11"/>
        <v>42058</v>
      </c>
      <c r="C325" s="338">
        <v>47</v>
      </c>
      <c r="D325" s="338">
        <v>11</v>
      </c>
      <c r="E325" s="341"/>
      <c r="F325" s="342">
        <v>4</v>
      </c>
      <c r="G325" s="343"/>
      <c r="H325" s="343"/>
      <c r="I325" s="343"/>
      <c r="J325" s="343"/>
      <c r="K325" s="343"/>
      <c r="L325" s="343"/>
      <c r="M325" s="343"/>
      <c r="N325" s="343"/>
      <c r="O325" s="343"/>
      <c r="P325" s="343"/>
      <c r="Q325" s="343"/>
      <c r="R325" s="343"/>
      <c r="S325" s="343"/>
    </row>
    <row r="326" spans="1:19" ht="11.4" x14ac:dyDescent="0.2">
      <c r="A326" s="336" t="str">
        <f t="shared" si="10"/>
        <v>Feb15</v>
      </c>
      <c r="B326" s="337">
        <f t="shared" si="11"/>
        <v>42059</v>
      </c>
      <c r="C326" s="338">
        <v>47</v>
      </c>
      <c r="D326" s="338">
        <v>11</v>
      </c>
      <c r="E326" s="341"/>
      <c r="F326" s="342">
        <v>4</v>
      </c>
      <c r="G326" s="343"/>
      <c r="H326" s="343"/>
      <c r="I326" s="343"/>
      <c r="J326" s="343"/>
      <c r="K326" s="343"/>
      <c r="L326" s="343"/>
      <c r="M326" s="343"/>
      <c r="N326" s="343"/>
      <c r="O326" s="343"/>
      <c r="P326" s="343"/>
      <c r="Q326" s="343"/>
      <c r="R326" s="343"/>
      <c r="S326" s="343"/>
    </row>
    <row r="327" spans="1:19" ht="11.4" x14ac:dyDescent="0.2">
      <c r="A327" s="336" t="str">
        <f t="shared" si="10"/>
        <v>Feb15</v>
      </c>
      <c r="B327" s="337">
        <f t="shared" si="11"/>
        <v>42060</v>
      </c>
      <c r="C327" s="338">
        <v>47</v>
      </c>
      <c r="D327" s="338">
        <v>11</v>
      </c>
      <c r="E327" s="341"/>
      <c r="F327" s="342">
        <v>4</v>
      </c>
      <c r="G327" s="343"/>
      <c r="H327" s="343"/>
      <c r="I327" s="343"/>
      <c r="J327" s="343"/>
      <c r="K327" s="343"/>
      <c r="L327" s="343"/>
      <c r="M327" s="343"/>
      <c r="N327" s="343"/>
      <c r="O327" s="343"/>
      <c r="P327" s="343"/>
      <c r="Q327" s="343"/>
      <c r="R327" s="343"/>
      <c r="S327" s="343"/>
    </row>
    <row r="328" spans="1:19" ht="11.4" x14ac:dyDescent="0.2">
      <c r="A328" s="336" t="str">
        <f t="shared" si="10"/>
        <v>Feb15</v>
      </c>
      <c r="B328" s="337">
        <f t="shared" si="11"/>
        <v>42061</v>
      </c>
      <c r="C328" s="338">
        <v>47</v>
      </c>
      <c r="D328" s="338">
        <v>11</v>
      </c>
      <c r="E328" s="341"/>
      <c r="F328" s="342">
        <v>4</v>
      </c>
      <c r="G328" s="343"/>
      <c r="H328" s="343"/>
      <c r="I328" s="343"/>
      <c r="J328" s="343"/>
      <c r="K328" s="343"/>
      <c r="L328" s="343"/>
      <c r="M328" s="343"/>
      <c r="N328" s="343"/>
      <c r="O328" s="343"/>
      <c r="P328" s="343"/>
      <c r="Q328" s="343"/>
      <c r="R328" s="343"/>
      <c r="S328" s="343"/>
    </row>
    <row r="329" spans="1:19" ht="11.4" x14ac:dyDescent="0.2">
      <c r="A329" s="336" t="str">
        <f t="shared" si="10"/>
        <v>Feb15</v>
      </c>
      <c r="B329" s="337">
        <f t="shared" si="11"/>
        <v>42062</v>
      </c>
      <c r="C329" s="338">
        <v>47</v>
      </c>
      <c r="D329" s="338">
        <v>11</v>
      </c>
      <c r="E329" s="341"/>
      <c r="F329" s="342">
        <v>4</v>
      </c>
      <c r="G329" s="343"/>
      <c r="H329" s="343"/>
      <c r="I329" s="343"/>
      <c r="J329" s="343"/>
      <c r="K329" s="343"/>
      <c r="L329" s="343"/>
      <c r="M329" s="343"/>
      <c r="N329" s="343"/>
      <c r="O329" s="343"/>
      <c r="P329" s="343"/>
      <c r="Q329" s="343"/>
      <c r="R329" s="343"/>
      <c r="S329" s="343"/>
    </row>
    <row r="330" spans="1:19" ht="11.4" x14ac:dyDescent="0.2">
      <c r="A330" s="336" t="str">
        <f t="shared" si="10"/>
        <v>Feb15</v>
      </c>
      <c r="B330" s="337">
        <f t="shared" si="11"/>
        <v>42063</v>
      </c>
      <c r="C330" s="338">
        <v>47</v>
      </c>
      <c r="D330" s="338">
        <v>11</v>
      </c>
      <c r="E330" s="341"/>
      <c r="F330" s="342">
        <v>4</v>
      </c>
      <c r="G330" s="343"/>
      <c r="H330" s="344"/>
      <c r="I330" s="343"/>
      <c r="J330" s="343"/>
      <c r="K330" s="343"/>
      <c r="L330" s="343"/>
      <c r="M330" s="343"/>
      <c r="N330" s="343"/>
      <c r="O330" s="343"/>
      <c r="P330" s="343"/>
      <c r="Q330" s="343"/>
      <c r="R330" s="343"/>
      <c r="S330" s="343"/>
    </row>
    <row r="331" spans="1:19" ht="11.4" x14ac:dyDescent="0.2">
      <c r="A331" s="336" t="str">
        <f t="shared" si="10"/>
        <v>Feb15</v>
      </c>
      <c r="B331" s="337">
        <f t="shared" si="11"/>
        <v>42064</v>
      </c>
      <c r="C331" s="349">
        <v>48</v>
      </c>
      <c r="D331" s="338">
        <v>11</v>
      </c>
      <c r="E331" s="350"/>
      <c r="F331" s="342">
        <v>1</v>
      </c>
      <c r="G331" s="344"/>
      <c r="H331" s="343"/>
      <c r="I331" s="343"/>
      <c r="J331" s="343"/>
      <c r="K331" s="343"/>
      <c r="L331" s="343"/>
      <c r="M331" s="343"/>
      <c r="N331" s="343"/>
      <c r="O331" s="343"/>
      <c r="P331" s="343"/>
      <c r="Q331" s="343"/>
      <c r="R331" s="343"/>
      <c r="S331" s="343"/>
    </row>
    <row r="332" spans="1:19" ht="11.4" x14ac:dyDescent="0.2">
      <c r="A332" s="336" t="str">
        <f t="shared" si="10"/>
        <v>Feb15</v>
      </c>
      <c r="B332" s="337">
        <f t="shared" si="11"/>
        <v>42065</v>
      </c>
      <c r="C332" s="338">
        <v>48</v>
      </c>
      <c r="D332" s="338">
        <v>11</v>
      </c>
      <c r="E332" s="341"/>
      <c r="F332" s="342">
        <v>1</v>
      </c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</row>
    <row r="333" spans="1:19" ht="11.4" x14ac:dyDescent="0.2">
      <c r="A333" s="336" t="str">
        <f t="shared" si="10"/>
        <v>Feb15</v>
      </c>
      <c r="B333" s="337">
        <f t="shared" si="11"/>
        <v>42066</v>
      </c>
      <c r="C333" s="338">
        <v>48</v>
      </c>
      <c r="D333" s="338">
        <v>11</v>
      </c>
      <c r="E333" s="341"/>
      <c r="F333" s="342">
        <v>1</v>
      </c>
      <c r="G333" s="343"/>
      <c r="H333" s="343"/>
      <c r="I333" s="343"/>
      <c r="J333" s="343"/>
      <c r="K333" s="343"/>
      <c r="L333" s="343"/>
      <c r="M333" s="343"/>
      <c r="N333" s="343"/>
      <c r="O333" s="343"/>
      <c r="P333" s="343"/>
      <c r="Q333" s="343"/>
      <c r="R333" s="343"/>
      <c r="S333" s="343"/>
    </row>
    <row r="334" spans="1:19" ht="11.4" x14ac:dyDescent="0.2">
      <c r="A334" s="336" t="str">
        <f t="shared" si="10"/>
        <v>Feb15</v>
      </c>
      <c r="B334" s="337">
        <f t="shared" si="11"/>
        <v>42067</v>
      </c>
      <c r="C334" s="338">
        <v>48</v>
      </c>
      <c r="D334" s="338">
        <v>11</v>
      </c>
      <c r="E334" s="341"/>
      <c r="F334" s="342">
        <v>1</v>
      </c>
      <c r="G334" s="343"/>
      <c r="H334" s="343"/>
      <c r="I334" s="343"/>
      <c r="J334" s="343"/>
      <c r="K334" s="343"/>
      <c r="L334" s="343"/>
      <c r="M334" s="343"/>
      <c r="N334" s="343"/>
      <c r="O334" s="343"/>
      <c r="P334" s="343"/>
      <c r="Q334" s="343"/>
      <c r="R334" s="343"/>
      <c r="S334" s="343"/>
    </row>
    <row r="335" spans="1:19" ht="11.4" x14ac:dyDescent="0.2">
      <c r="A335" s="336" t="str">
        <f t="shared" si="10"/>
        <v>Feb15</v>
      </c>
      <c r="B335" s="337">
        <f t="shared" si="11"/>
        <v>42068</v>
      </c>
      <c r="C335" s="338">
        <v>48</v>
      </c>
      <c r="D335" s="338">
        <v>11</v>
      </c>
      <c r="E335" s="341"/>
      <c r="F335" s="342">
        <v>1</v>
      </c>
      <c r="G335" s="343"/>
      <c r="H335" s="343"/>
      <c r="I335" s="343"/>
      <c r="J335" s="343"/>
      <c r="K335" s="343"/>
      <c r="L335" s="343"/>
      <c r="M335" s="343"/>
      <c r="N335" s="343"/>
      <c r="O335" s="343"/>
      <c r="P335" s="343"/>
      <c r="Q335" s="343"/>
      <c r="R335" s="343"/>
      <c r="S335" s="343"/>
    </row>
    <row r="336" spans="1:19" ht="11.4" x14ac:dyDescent="0.2">
      <c r="A336" s="345" t="str">
        <f t="shared" si="10"/>
        <v>Mar15</v>
      </c>
      <c r="B336" s="337">
        <f t="shared" si="11"/>
        <v>42069</v>
      </c>
      <c r="C336" s="346">
        <v>48</v>
      </c>
      <c r="D336" s="346">
        <v>12</v>
      </c>
      <c r="E336" s="347"/>
      <c r="F336" s="342">
        <v>1</v>
      </c>
      <c r="G336" s="343"/>
      <c r="H336" s="343"/>
      <c r="I336" s="343"/>
      <c r="J336" s="343"/>
      <c r="K336" s="343"/>
      <c r="L336" s="343"/>
      <c r="M336" s="343"/>
      <c r="N336" s="343"/>
      <c r="O336" s="343"/>
      <c r="P336" s="343"/>
      <c r="Q336" s="343"/>
      <c r="R336" s="343"/>
      <c r="S336" s="343"/>
    </row>
    <row r="337" spans="1:19" ht="11.4" x14ac:dyDescent="0.2">
      <c r="A337" s="336" t="str">
        <f t="shared" si="10"/>
        <v>Mar15</v>
      </c>
      <c r="B337" s="337">
        <f t="shared" si="11"/>
        <v>42070</v>
      </c>
      <c r="C337" s="338">
        <v>48</v>
      </c>
      <c r="D337" s="338">
        <v>12</v>
      </c>
      <c r="E337" s="341"/>
      <c r="F337" s="342">
        <v>1</v>
      </c>
      <c r="G337" s="343"/>
      <c r="H337" s="343"/>
      <c r="I337" s="343"/>
      <c r="J337" s="343"/>
      <c r="K337" s="343"/>
      <c r="L337" s="343"/>
      <c r="M337" s="343"/>
      <c r="N337" s="343"/>
      <c r="O337" s="343"/>
      <c r="P337" s="343"/>
      <c r="Q337" s="343"/>
      <c r="R337" s="343"/>
      <c r="S337" s="343"/>
    </row>
    <row r="338" spans="1:19" ht="11.4" x14ac:dyDescent="0.2">
      <c r="A338" s="336" t="str">
        <f t="shared" si="10"/>
        <v>Mar15</v>
      </c>
      <c r="B338" s="337">
        <f t="shared" si="11"/>
        <v>42071</v>
      </c>
      <c r="C338" s="338">
        <v>49</v>
      </c>
      <c r="D338" s="338">
        <v>12</v>
      </c>
      <c r="E338" s="341"/>
      <c r="F338" s="342">
        <v>2</v>
      </c>
      <c r="G338" s="343"/>
      <c r="H338" s="343"/>
      <c r="I338" s="343"/>
      <c r="J338" s="343"/>
      <c r="K338" s="343"/>
      <c r="L338" s="343"/>
      <c r="M338" s="343"/>
      <c r="N338" s="343"/>
      <c r="O338" s="343"/>
      <c r="P338" s="343"/>
      <c r="Q338" s="343"/>
      <c r="R338" s="343"/>
      <c r="S338" s="343"/>
    </row>
    <row r="339" spans="1:19" ht="11.4" x14ac:dyDescent="0.2">
      <c r="A339" s="336" t="str">
        <f t="shared" si="10"/>
        <v>Mar15</v>
      </c>
      <c r="B339" s="337">
        <f t="shared" si="11"/>
        <v>42072</v>
      </c>
      <c r="C339" s="338">
        <v>49</v>
      </c>
      <c r="D339" s="338">
        <v>12</v>
      </c>
      <c r="E339" s="341"/>
      <c r="F339" s="342">
        <v>2</v>
      </c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</row>
    <row r="340" spans="1:19" ht="11.4" x14ac:dyDescent="0.2">
      <c r="A340" s="336" t="str">
        <f t="shared" si="10"/>
        <v>Mar15</v>
      </c>
      <c r="B340" s="337">
        <f t="shared" si="11"/>
        <v>42073</v>
      </c>
      <c r="C340" s="338">
        <v>49</v>
      </c>
      <c r="D340" s="338">
        <v>12</v>
      </c>
      <c r="E340" s="341"/>
      <c r="F340" s="342">
        <v>2</v>
      </c>
      <c r="G340" s="343"/>
      <c r="H340" s="343"/>
      <c r="I340" s="343"/>
      <c r="J340" s="343"/>
      <c r="K340" s="343"/>
      <c r="L340" s="343"/>
      <c r="M340" s="343"/>
      <c r="N340" s="343"/>
      <c r="O340" s="343"/>
      <c r="P340" s="343"/>
      <c r="Q340" s="343"/>
      <c r="R340" s="343"/>
      <c r="S340" s="343"/>
    </row>
    <row r="341" spans="1:19" ht="11.4" x14ac:dyDescent="0.2">
      <c r="A341" s="336" t="str">
        <f t="shared" si="10"/>
        <v>Mar15</v>
      </c>
      <c r="B341" s="337">
        <f t="shared" si="11"/>
        <v>42074</v>
      </c>
      <c r="C341" s="338">
        <v>49</v>
      </c>
      <c r="D341" s="338">
        <v>12</v>
      </c>
      <c r="E341" s="341"/>
      <c r="F341" s="342">
        <v>2</v>
      </c>
      <c r="G341" s="343"/>
      <c r="H341" s="343"/>
      <c r="I341" s="343"/>
      <c r="J341" s="343"/>
      <c r="K341" s="343"/>
      <c r="L341" s="343"/>
      <c r="M341" s="343"/>
      <c r="N341" s="343"/>
      <c r="O341" s="343"/>
      <c r="P341" s="343"/>
      <c r="Q341" s="343"/>
      <c r="R341" s="343"/>
      <c r="S341" s="343"/>
    </row>
    <row r="342" spans="1:19" ht="11.4" x14ac:dyDescent="0.2">
      <c r="A342" s="336" t="str">
        <f t="shared" si="10"/>
        <v>Mar15</v>
      </c>
      <c r="B342" s="337">
        <f t="shared" si="11"/>
        <v>42075</v>
      </c>
      <c r="C342" s="338">
        <v>49</v>
      </c>
      <c r="D342" s="338">
        <v>12</v>
      </c>
      <c r="E342" s="341"/>
      <c r="F342" s="342">
        <v>2</v>
      </c>
      <c r="G342" s="343"/>
      <c r="H342" s="343"/>
      <c r="I342" s="343"/>
      <c r="J342" s="343"/>
      <c r="K342" s="343"/>
      <c r="L342" s="343"/>
      <c r="M342" s="343"/>
      <c r="N342" s="343"/>
      <c r="O342" s="343"/>
      <c r="P342" s="343"/>
      <c r="Q342" s="343"/>
      <c r="R342" s="343"/>
      <c r="S342" s="343"/>
    </row>
    <row r="343" spans="1:19" ht="11.4" x14ac:dyDescent="0.2">
      <c r="A343" s="336" t="str">
        <f t="shared" si="10"/>
        <v>Mar15</v>
      </c>
      <c r="B343" s="337">
        <f t="shared" si="11"/>
        <v>42076</v>
      </c>
      <c r="C343" s="338">
        <v>49</v>
      </c>
      <c r="D343" s="338">
        <v>12</v>
      </c>
      <c r="E343" s="341"/>
      <c r="F343" s="342">
        <v>2</v>
      </c>
      <c r="G343" s="343"/>
      <c r="H343" s="343"/>
      <c r="I343" s="343"/>
      <c r="J343" s="343"/>
      <c r="K343" s="343"/>
      <c r="L343" s="343"/>
      <c r="M343" s="343"/>
      <c r="N343" s="343"/>
      <c r="O343" s="343"/>
      <c r="P343" s="343"/>
      <c r="Q343" s="343"/>
      <c r="R343" s="343"/>
      <c r="S343" s="343"/>
    </row>
    <row r="344" spans="1:19" ht="11.4" x14ac:dyDescent="0.2">
      <c r="A344" s="336" t="str">
        <f t="shared" si="10"/>
        <v>Mar15</v>
      </c>
      <c r="B344" s="337">
        <f t="shared" si="11"/>
        <v>42077</v>
      </c>
      <c r="C344" s="338">
        <v>49</v>
      </c>
      <c r="D344" s="338">
        <v>12</v>
      </c>
      <c r="E344" s="341"/>
      <c r="F344" s="342">
        <v>2</v>
      </c>
      <c r="G344" s="343"/>
      <c r="H344" s="343"/>
      <c r="I344" s="343"/>
      <c r="J344" s="343"/>
      <c r="K344" s="343"/>
      <c r="L344" s="343"/>
      <c r="M344" s="343"/>
      <c r="N344" s="343"/>
      <c r="O344" s="343"/>
      <c r="P344" s="343"/>
      <c r="Q344" s="343"/>
      <c r="R344" s="343"/>
      <c r="S344" s="343"/>
    </row>
    <row r="345" spans="1:19" ht="11.4" x14ac:dyDescent="0.2">
      <c r="A345" s="336" t="str">
        <f t="shared" si="10"/>
        <v>Mar15</v>
      </c>
      <c r="B345" s="337">
        <f t="shared" si="11"/>
        <v>42078</v>
      </c>
      <c r="C345" s="338">
        <v>50</v>
      </c>
      <c r="D345" s="338">
        <v>12</v>
      </c>
      <c r="E345" s="341"/>
      <c r="F345" s="342">
        <v>3</v>
      </c>
      <c r="G345" s="343"/>
      <c r="H345" s="343"/>
      <c r="I345" s="343"/>
      <c r="J345" s="343"/>
      <c r="K345" s="343"/>
      <c r="L345" s="343"/>
      <c r="M345" s="343"/>
      <c r="N345" s="343"/>
      <c r="O345" s="343"/>
      <c r="P345" s="343"/>
      <c r="Q345" s="343"/>
      <c r="R345" s="343"/>
      <c r="S345" s="343"/>
    </row>
    <row r="346" spans="1:19" ht="11.4" x14ac:dyDescent="0.2">
      <c r="A346" s="336" t="str">
        <f t="shared" si="10"/>
        <v>Mar15</v>
      </c>
      <c r="B346" s="337">
        <f t="shared" si="11"/>
        <v>42079</v>
      </c>
      <c r="C346" s="338">
        <v>50</v>
      </c>
      <c r="D346" s="338">
        <v>12</v>
      </c>
      <c r="E346" s="341"/>
      <c r="F346" s="342">
        <v>3</v>
      </c>
      <c r="G346" s="343"/>
      <c r="H346" s="343"/>
      <c r="I346" s="343"/>
      <c r="J346" s="343"/>
      <c r="K346" s="343"/>
      <c r="L346" s="343"/>
      <c r="M346" s="343"/>
      <c r="N346" s="343"/>
      <c r="O346" s="343"/>
      <c r="P346" s="343"/>
      <c r="Q346" s="343"/>
      <c r="R346" s="343"/>
      <c r="S346" s="343"/>
    </row>
    <row r="347" spans="1:19" ht="11.4" x14ac:dyDescent="0.2">
      <c r="A347" s="336" t="str">
        <f t="shared" si="10"/>
        <v>Mar15</v>
      </c>
      <c r="B347" s="337">
        <f t="shared" si="11"/>
        <v>42080</v>
      </c>
      <c r="C347" s="338">
        <v>50</v>
      </c>
      <c r="D347" s="338">
        <v>12</v>
      </c>
      <c r="E347" s="341"/>
      <c r="F347" s="342">
        <v>3</v>
      </c>
      <c r="G347" s="343"/>
      <c r="H347" s="343"/>
      <c r="I347" s="343"/>
      <c r="J347" s="343"/>
      <c r="K347" s="343"/>
      <c r="L347" s="343"/>
      <c r="M347" s="343"/>
      <c r="N347" s="343"/>
      <c r="O347" s="343"/>
      <c r="P347" s="343"/>
      <c r="Q347" s="343"/>
      <c r="R347" s="343"/>
      <c r="S347" s="343"/>
    </row>
    <row r="348" spans="1:19" ht="11.4" x14ac:dyDescent="0.2">
      <c r="A348" s="336" t="str">
        <f t="shared" si="10"/>
        <v>Mar15</v>
      </c>
      <c r="B348" s="337">
        <f t="shared" si="11"/>
        <v>42081</v>
      </c>
      <c r="C348" s="338">
        <v>50</v>
      </c>
      <c r="D348" s="338">
        <v>12</v>
      </c>
      <c r="E348" s="341"/>
      <c r="F348" s="342">
        <v>3</v>
      </c>
      <c r="G348" s="343"/>
      <c r="H348" s="343"/>
      <c r="I348" s="343"/>
      <c r="J348" s="343"/>
      <c r="K348" s="343"/>
      <c r="L348" s="343"/>
      <c r="M348" s="343"/>
      <c r="N348" s="343"/>
      <c r="O348" s="343"/>
      <c r="P348" s="343"/>
      <c r="Q348" s="343"/>
      <c r="R348" s="343"/>
      <c r="S348" s="343"/>
    </row>
    <row r="349" spans="1:19" ht="11.4" x14ac:dyDescent="0.2">
      <c r="A349" s="336" t="str">
        <f t="shared" si="10"/>
        <v>Mar15</v>
      </c>
      <c r="B349" s="337">
        <f t="shared" si="11"/>
        <v>42082</v>
      </c>
      <c r="C349" s="338">
        <v>50</v>
      </c>
      <c r="D349" s="338">
        <v>12</v>
      </c>
      <c r="E349" s="341"/>
      <c r="F349" s="342">
        <v>3</v>
      </c>
      <c r="G349" s="343"/>
      <c r="H349" s="343"/>
      <c r="I349" s="343"/>
      <c r="J349" s="343"/>
      <c r="K349" s="343"/>
      <c r="L349" s="343"/>
      <c r="M349" s="343"/>
      <c r="N349" s="343"/>
      <c r="O349" s="343"/>
      <c r="P349" s="343"/>
      <c r="Q349" s="343"/>
      <c r="R349" s="343"/>
      <c r="S349" s="343"/>
    </row>
    <row r="350" spans="1:19" ht="11.4" x14ac:dyDescent="0.2">
      <c r="A350" s="336" t="str">
        <f t="shared" si="10"/>
        <v>Mar15</v>
      </c>
      <c r="B350" s="337">
        <f t="shared" si="11"/>
        <v>42083</v>
      </c>
      <c r="C350" s="338">
        <v>50</v>
      </c>
      <c r="D350" s="338">
        <v>12</v>
      </c>
      <c r="E350" s="341"/>
      <c r="F350" s="342">
        <v>3</v>
      </c>
      <c r="G350" s="343"/>
      <c r="H350" s="343"/>
      <c r="I350" s="343"/>
      <c r="J350" s="343"/>
      <c r="K350" s="343"/>
      <c r="L350" s="343"/>
      <c r="M350" s="343"/>
      <c r="N350" s="343"/>
      <c r="O350" s="343"/>
      <c r="P350" s="343"/>
      <c r="Q350" s="343"/>
      <c r="R350" s="343"/>
      <c r="S350" s="343"/>
    </row>
    <row r="351" spans="1:19" ht="11.4" x14ac:dyDescent="0.2">
      <c r="A351" s="336" t="str">
        <f t="shared" si="10"/>
        <v>Mar15</v>
      </c>
      <c r="B351" s="337">
        <f t="shared" si="11"/>
        <v>42084</v>
      </c>
      <c r="C351" s="338">
        <v>50</v>
      </c>
      <c r="D351" s="338">
        <v>12</v>
      </c>
      <c r="E351" s="341"/>
      <c r="F351" s="342">
        <v>3</v>
      </c>
      <c r="G351" s="343"/>
      <c r="H351" s="343"/>
      <c r="I351" s="343"/>
      <c r="J351" s="343"/>
      <c r="K351" s="343"/>
      <c r="L351" s="343"/>
      <c r="M351" s="343"/>
      <c r="N351" s="343"/>
      <c r="O351" s="343"/>
      <c r="P351" s="343"/>
      <c r="Q351" s="343"/>
      <c r="R351" s="343"/>
      <c r="S351" s="343"/>
    </row>
    <row r="352" spans="1:19" ht="11.4" x14ac:dyDescent="0.2">
      <c r="A352" s="336" t="str">
        <f t="shared" si="10"/>
        <v>Mar15</v>
      </c>
      <c r="B352" s="337">
        <f t="shared" si="11"/>
        <v>42085</v>
      </c>
      <c r="C352" s="338">
        <v>51</v>
      </c>
      <c r="D352" s="338">
        <v>12</v>
      </c>
      <c r="E352" s="341"/>
      <c r="F352" s="342">
        <v>4</v>
      </c>
      <c r="G352" s="343"/>
      <c r="H352" s="343"/>
      <c r="I352" s="343"/>
      <c r="J352" s="343"/>
      <c r="K352" s="343"/>
      <c r="L352" s="343"/>
      <c r="M352" s="343"/>
      <c r="N352" s="343"/>
      <c r="O352" s="343"/>
      <c r="P352" s="343"/>
      <c r="Q352" s="343"/>
      <c r="R352" s="343"/>
      <c r="S352" s="343"/>
    </row>
    <row r="353" spans="1:19" ht="11.4" x14ac:dyDescent="0.2">
      <c r="A353" s="336" t="str">
        <f t="shared" si="10"/>
        <v>Mar15</v>
      </c>
      <c r="B353" s="337">
        <f t="shared" si="11"/>
        <v>42086</v>
      </c>
      <c r="C353" s="338">
        <v>51</v>
      </c>
      <c r="D353" s="338">
        <v>12</v>
      </c>
      <c r="E353" s="341"/>
      <c r="F353" s="342">
        <v>4</v>
      </c>
      <c r="G353" s="343"/>
      <c r="H353" s="343"/>
      <c r="I353" s="343"/>
      <c r="J353" s="343"/>
      <c r="K353" s="343"/>
      <c r="L353" s="343"/>
      <c r="M353" s="343"/>
      <c r="N353" s="343"/>
      <c r="O353" s="343"/>
      <c r="P353" s="343"/>
      <c r="Q353" s="343"/>
      <c r="R353" s="343"/>
      <c r="S353" s="343"/>
    </row>
    <row r="354" spans="1:19" ht="11.4" x14ac:dyDescent="0.2">
      <c r="A354" s="336" t="str">
        <f t="shared" si="10"/>
        <v>Mar15</v>
      </c>
      <c r="B354" s="337">
        <f t="shared" si="11"/>
        <v>42087</v>
      </c>
      <c r="C354" s="338">
        <v>51</v>
      </c>
      <c r="D354" s="338">
        <v>12</v>
      </c>
      <c r="E354" s="341"/>
      <c r="F354" s="342">
        <v>4</v>
      </c>
      <c r="G354" s="343"/>
      <c r="H354" s="343"/>
      <c r="I354" s="343"/>
      <c r="J354" s="343"/>
      <c r="K354" s="343"/>
      <c r="L354" s="343"/>
      <c r="M354" s="343"/>
      <c r="N354" s="343"/>
      <c r="O354" s="343"/>
      <c r="P354" s="343"/>
      <c r="Q354" s="343"/>
      <c r="R354" s="343"/>
      <c r="S354" s="343"/>
    </row>
    <row r="355" spans="1:19" ht="11.4" x14ac:dyDescent="0.2">
      <c r="A355" s="336" t="str">
        <f t="shared" si="10"/>
        <v>Mar15</v>
      </c>
      <c r="B355" s="337">
        <f t="shared" si="11"/>
        <v>42088</v>
      </c>
      <c r="C355" s="338">
        <v>51</v>
      </c>
      <c r="D355" s="338">
        <v>12</v>
      </c>
      <c r="E355" s="341"/>
      <c r="F355" s="342">
        <v>4</v>
      </c>
      <c r="G355" s="343"/>
      <c r="H355" s="343"/>
      <c r="I355" s="343"/>
      <c r="J355" s="343"/>
      <c r="K355" s="343"/>
      <c r="L355" s="343"/>
      <c r="M355" s="343"/>
      <c r="N355" s="343"/>
      <c r="O355" s="343"/>
      <c r="P355" s="343"/>
      <c r="Q355" s="343"/>
      <c r="R355" s="343"/>
      <c r="S355" s="343"/>
    </row>
    <row r="356" spans="1:19" ht="11.4" x14ac:dyDescent="0.2">
      <c r="A356" s="336" t="str">
        <f t="shared" si="10"/>
        <v>Mar15</v>
      </c>
      <c r="B356" s="337">
        <f t="shared" si="11"/>
        <v>42089</v>
      </c>
      <c r="C356" s="338">
        <v>51</v>
      </c>
      <c r="D356" s="338">
        <v>12</v>
      </c>
      <c r="E356" s="341"/>
      <c r="F356" s="342">
        <v>4</v>
      </c>
      <c r="G356" s="343"/>
      <c r="H356" s="343"/>
      <c r="I356" s="343"/>
      <c r="J356" s="343"/>
      <c r="K356" s="343"/>
      <c r="L356" s="343"/>
      <c r="M356" s="343"/>
      <c r="N356" s="343"/>
      <c r="O356" s="343"/>
      <c r="P356" s="343"/>
      <c r="Q356" s="343"/>
      <c r="R356" s="343"/>
      <c r="S356" s="343"/>
    </row>
    <row r="357" spans="1:19" ht="11.4" x14ac:dyDescent="0.2">
      <c r="A357" s="336" t="str">
        <f t="shared" si="10"/>
        <v>Mar15</v>
      </c>
      <c r="B357" s="337">
        <f t="shared" si="11"/>
        <v>42090</v>
      </c>
      <c r="C357" s="338">
        <v>51</v>
      </c>
      <c r="D357" s="338">
        <v>12</v>
      </c>
      <c r="E357" s="341"/>
      <c r="F357" s="342">
        <v>4</v>
      </c>
      <c r="G357" s="343"/>
      <c r="H357" s="343"/>
      <c r="I357" s="343"/>
      <c r="J357" s="343"/>
      <c r="K357" s="343"/>
      <c r="L357" s="343"/>
      <c r="M357" s="343"/>
      <c r="N357" s="343"/>
      <c r="O357" s="343"/>
      <c r="P357" s="343"/>
      <c r="Q357" s="343"/>
      <c r="R357" s="343"/>
      <c r="S357" s="343"/>
    </row>
    <row r="358" spans="1:19" ht="11.4" x14ac:dyDescent="0.2">
      <c r="A358" s="336" t="str">
        <f t="shared" si="10"/>
        <v>Mar15</v>
      </c>
      <c r="B358" s="337">
        <f t="shared" si="11"/>
        <v>42091</v>
      </c>
      <c r="C358" s="338">
        <v>51</v>
      </c>
      <c r="D358" s="338">
        <v>12</v>
      </c>
      <c r="E358" s="341"/>
      <c r="F358" s="342">
        <v>4</v>
      </c>
      <c r="G358" s="343"/>
      <c r="H358" s="343"/>
      <c r="I358" s="343"/>
      <c r="J358" s="343"/>
      <c r="K358" s="343"/>
      <c r="L358" s="343"/>
      <c r="M358" s="343"/>
      <c r="N358" s="343"/>
      <c r="O358" s="343"/>
      <c r="P358" s="343"/>
      <c r="Q358" s="343"/>
      <c r="R358" s="343"/>
      <c r="S358" s="343"/>
    </row>
    <row r="359" spans="1:19" ht="11.4" x14ac:dyDescent="0.2">
      <c r="A359" s="336" t="str">
        <f t="shared" si="10"/>
        <v>Mar15</v>
      </c>
      <c r="B359" s="337">
        <f t="shared" si="11"/>
        <v>42092</v>
      </c>
      <c r="C359" s="338">
        <v>52</v>
      </c>
      <c r="D359" s="338">
        <v>12</v>
      </c>
      <c r="E359" s="341"/>
      <c r="F359" s="342">
        <v>5</v>
      </c>
      <c r="G359" s="343"/>
      <c r="H359" s="343"/>
      <c r="I359" s="343"/>
      <c r="J359" s="343"/>
      <c r="K359" s="343"/>
      <c r="L359" s="343"/>
      <c r="M359" s="343"/>
      <c r="N359" s="343"/>
      <c r="O359" s="343"/>
      <c r="P359" s="343"/>
      <c r="Q359" s="343"/>
      <c r="R359" s="343"/>
      <c r="S359" s="343"/>
    </row>
    <row r="360" spans="1:19" ht="11.4" x14ac:dyDescent="0.2">
      <c r="A360" s="336" t="str">
        <f t="shared" si="10"/>
        <v>Mar15</v>
      </c>
      <c r="B360" s="337">
        <f t="shared" si="11"/>
        <v>42093</v>
      </c>
      <c r="C360" s="338">
        <v>52</v>
      </c>
      <c r="D360" s="338">
        <v>12</v>
      </c>
      <c r="E360" s="341"/>
      <c r="F360" s="342">
        <v>5</v>
      </c>
      <c r="G360" s="343"/>
      <c r="H360" s="343"/>
      <c r="I360" s="343"/>
      <c r="J360" s="343"/>
      <c r="K360" s="343"/>
      <c r="L360" s="343"/>
      <c r="M360" s="343"/>
      <c r="N360" s="343"/>
      <c r="O360" s="343"/>
      <c r="P360" s="343"/>
      <c r="Q360" s="343"/>
      <c r="R360" s="343"/>
      <c r="S360" s="343"/>
    </row>
    <row r="361" spans="1:19" ht="11.4" x14ac:dyDescent="0.2">
      <c r="A361" s="336" t="str">
        <f t="shared" si="10"/>
        <v>Mar15</v>
      </c>
      <c r="B361" s="337">
        <f t="shared" si="11"/>
        <v>42094</v>
      </c>
      <c r="C361" s="338">
        <v>52</v>
      </c>
      <c r="D361" s="338">
        <v>12</v>
      </c>
      <c r="E361" s="341"/>
      <c r="F361" s="342">
        <v>5</v>
      </c>
      <c r="G361" s="343"/>
      <c r="H361" s="343"/>
      <c r="I361" s="343"/>
      <c r="J361" s="343"/>
      <c r="K361" s="343"/>
      <c r="L361" s="343"/>
      <c r="M361" s="343"/>
      <c r="N361" s="343"/>
      <c r="O361" s="343"/>
      <c r="P361" s="343"/>
      <c r="Q361" s="343"/>
      <c r="R361" s="343"/>
      <c r="S361" s="343"/>
    </row>
    <row r="362" spans="1:19" ht="11.4" x14ac:dyDescent="0.2">
      <c r="A362" s="336" t="str">
        <f t="shared" si="10"/>
        <v>Mar15</v>
      </c>
      <c r="B362" s="337">
        <f t="shared" si="11"/>
        <v>42095</v>
      </c>
      <c r="C362" s="338">
        <v>52</v>
      </c>
      <c r="D362" s="338">
        <v>12</v>
      </c>
      <c r="E362" s="341"/>
      <c r="F362" s="342">
        <v>5</v>
      </c>
      <c r="G362" s="343"/>
      <c r="H362" s="343"/>
      <c r="I362" s="343"/>
      <c r="J362" s="343"/>
      <c r="K362" s="343"/>
      <c r="L362" s="343"/>
      <c r="M362" s="343"/>
      <c r="N362" s="343"/>
      <c r="O362" s="343"/>
      <c r="P362" s="343"/>
      <c r="Q362" s="343"/>
      <c r="R362" s="343"/>
      <c r="S362" s="343"/>
    </row>
    <row r="363" spans="1:19" ht="11.4" x14ac:dyDescent="0.2">
      <c r="A363" s="336" t="str">
        <f t="shared" si="10"/>
        <v>Mar15</v>
      </c>
      <c r="B363" s="337">
        <f t="shared" si="11"/>
        <v>42096</v>
      </c>
      <c r="C363" s="338">
        <v>52</v>
      </c>
      <c r="D363" s="338">
        <v>12</v>
      </c>
      <c r="E363" s="341"/>
      <c r="F363" s="342">
        <v>5</v>
      </c>
      <c r="G363" s="343"/>
      <c r="H363" s="343"/>
      <c r="I363" s="343"/>
      <c r="J363" s="343"/>
      <c r="K363" s="343"/>
      <c r="L363" s="343"/>
      <c r="M363" s="343"/>
      <c r="N363" s="343"/>
      <c r="O363" s="343"/>
      <c r="P363" s="343"/>
      <c r="Q363" s="343"/>
      <c r="R363" s="343"/>
      <c r="S363" s="343"/>
    </row>
    <row r="364" spans="1:19" ht="11.4" x14ac:dyDescent="0.2">
      <c r="A364" s="336" t="str">
        <f t="shared" si="10"/>
        <v>Mar15</v>
      </c>
      <c r="B364" s="337">
        <f t="shared" si="11"/>
        <v>42097</v>
      </c>
      <c r="C364" s="338">
        <v>52</v>
      </c>
      <c r="D364" s="338">
        <v>12</v>
      </c>
      <c r="E364" s="341"/>
      <c r="F364" s="342">
        <v>5</v>
      </c>
      <c r="G364" s="343"/>
      <c r="H364" s="343"/>
      <c r="I364" s="343"/>
      <c r="J364" s="343"/>
      <c r="K364" s="343"/>
      <c r="L364" s="343"/>
      <c r="M364" s="343"/>
      <c r="N364" s="343"/>
      <c r="O364" s="343"/>
      <c r="P364" s="343"/>
      <c r="Q364" s="343"/>
      <c r="R364" s="343"/>
      <c r="S364" s="343"/>
    </row>
    <row r="365" spans="1:19" ht="11.4" x14ac:dyDescent="0.2">
      <c r="A365" s="336" t="str">
        <f t="shared" si="10"/>
        <v>Mar15</v>
      </c>
      <c r="B365" s="337">
        <f t="shared" si="11"/>
        <v>42098</v>
      </c>
      <c r="C365" s="338">
        <v>52</v>
      </c>
      <c r="D365" s="338">
        <v>12</v>
      </c>
      <c r="E365" s="341"/>
      <c r="F365" s="342">
        <v>5</v>
      </c>
      <c r="G365" s="343"/>
      <c r="H365" s="343"/>
      <c r="I365" s="343"/>
      <c r="J365" s="343"/>
      <c r="K365" s="343"/>
      <c r="L365" s="343"/>
      <c r="M365" s="343"/>
      <c r="N365" s="343"/>
      <c r="O365" s="343"/>
      <c r="P365" s="343"/>
      <c r="Q365" s="343"/>
      <c r="R365" s="343"/>
      <c r="S365" s="343"/>
    </row>
    <row r="366" spans="1:19" ht="11.4" x14ac:dyDescent="0.2">
      <c r="A366" s="336" t="str">
        <f t="shared" si="10"/>
        <v>Mar15</v>
      </c>
      <c r="B366" s="337">
        <f t="shared" si="11"/>
        <v>42099</v>
      </c>
      <c r="C366" s="338">
        <v>53</v>
      </c>
      <c r="D366" s="338">
        <v>12</v>
      </c>
      <c r="E366" s="339">
        <f>B366</f>
        <v>42099</v>
      </c>
      <c r="F366" s="342">
        <v>6</v>
      </c>
      <c r="G366" s="343"/>
      <c r="H366" s="343"/>
      <c r="I366" s="343"/>
      <c r="J366" s="343"/>
      <c r="K366" s="343"/>
      <c r="L366" s="343"/>
      <c r="M366" s="343"/>
      <c r="N366" s="343"/>
      <c r="O366" s="343"/>
      <c r="P366" s="343"/>
      <c r="Q366" s="343"/>
      <c r="R366" s="343"/>
      <c r="S366" s="343"/>
    </row>
    <row r="367" spans="1:19" ht="11.4" x14ac:dyDescent="0.2">
      <c r="A367" s="336" t="str">
        <f t="shared" si="10"/>
        <v>Mar15</v>
      </c>
      <c r="B367" s="337">
        <f t="shared" si="11"/>
        <v>42100</v>
      </c>
      <c r="C367" s="338">
        <v>53</v>
      </c>
      <c r="D367" s="338">
        <v>12</v>
      </c>
      <c r="E367" s="341"/>
      <c r="F367" s="342">
        <v>6</v>
      </c>
      <c r="G367" s="343"/>
      <c r="H367" s="343"/>
      <c r="I367" s="343"/>
      <c r="J367" s="343"/>
      <c r="K367" s="343"/>
      <c r="L367" s="343"/>
      <c r="M367" s="343"/>
      <c r="N367" s="343"/>
      <c r="O367" s="343"/>
      <c r="P367" s="343"/>
      <c r="Q367" s="343"/>
      <c r="R367" s="343"/>
      <c r="S367" s="343"/>
    </row>
    <row r="368" spans="1:19" ht="11.4" x14ac:dyDescent="0.2">
      <c r="A368" s="336" t="str">
        <f t="shared" si="10"/>
        <v>Mar15</v>
      </c>
      <c r="B368" s="337">
        <f t="shared" si="11"/>
        <v>42101</v>
      </c>
      <c r="C368" s="338">
        <v>53</v>
      </c>
      <c r="D368" s="338">
        <v>12</v>
      </c>
      <c r="E368" s="341"/>
      <c r="F368" s="342">
        <v>6</v>
      </c>
      <c r="G368" s="343"/>
      <c r="H368" s="343"/>
      <c r="I368" s="343"/>
      <c r="J368" s="343"/>
      <c r="K368" s="343"/>
      <c r="L368" s="343"/>
      <c r="M368" s="343"/>
      <c r="N368" s="343"/>
      <c r="O368" s="343"/>
      <c r="P368" s="343"/>
      <c r="Q368" s="343"/>
      <c r="R368" s="343"/>
      <c r="S368" s="343"/>
    </row>
    <row r="369" spans="1:19" ht="11.4" x14ac:dyDescent="0.2">
      <c r="A369" s="336" t="str">
        <f t="shared" si="10"/>
        <v>Mar15</v>
      </c>
      <c r="B369" s="337">
        <f t="shared" si="11"/>
        <v>42102</v>
      </c>
      <c r="C369" s="338">
        <v>53</v>
      </c>
      <c r="D369" s="338">
        <v>12</v>
      </c>
      <c r="E369" s="341"/>
      <c r="F369" s="342">
        <v>6</v>
      </c>
      <c r="G369" s="343"/>
      <c r="H369" s="343"/>
      <c r="I369" s="343"/>
      <c r="J369" s="343"/>
      <c r="K369" s="343"/>
      <c r="L369" s="343"/>
      <c r="M369" s="343"/>
      <c r="N369" s="343"/>
      <c r="O369" s="343"/>
      <c r="P369" s="343"/>
      <c r="Q369" s="343"/>
      <c r="R369" s="343"/>
      <c r="S369" s="343"/>
    </row>
    <row r="370" spans="1:19" ht="11.4" x14ac:dyDescent="0.2">
      <c r="A370" s="336" t="str">
        <f t="shared" si="10"/>
        <v>Mar15</v>
      </c>
      <c r="B370" s="337">
        <f t="shared" si="11"/>
        <v>42103</v>
      </c>
      <c r="C370" s="338">
        <v>53</v>
      </c>
      <c r="D370" s="338">
        <v>12</v>
      </c>
      <c r="E370" s="341"/>
      <c r="F370" s="342">
        <v>6</v>
      </c>
      <c r="G370" s="343"/>
      <c r="H370" s="343"/>
      <c r="I370" s="343"/>
      <c r="J370" s="343"/>
      <c r="K370" s="343"/>
      <c r="L370" s="343"/>
      <c r="M370" s="343"/>
      <c r="N370" s="343"/>
      <c r="O370" s="343"/>
      <c r="P370" s="343"/>
      <c r="Q370" s="343"/>
      <c r="R370" s="343"/>
      <c r="S370" s="343"/>
    </row>
    <row r="371" spans="1:19" ht="11.4" x14ac:dyDescent="0.2">
      <c r="A371" s="336" t="str">
        <f t="shared" si="10"/>
        <v>Mar15</v>
      </c>
      <c r="B371" s="337">
        <f t="shared" si="11"/>
        <v>42104</v>
      </c>
      <c r="C371" s="338">
        <v>53</v>
      </c>
      <c r="D371" s="338">
        <v>12</v>
      </c>
      <c r="E371" s="341"/>
      <c r="F371" s="342">
        <v>6</v>
      </c>
      <c r="G371" s="343"/>
      <c r="H371" s="343"/>
      <c r="I371" s="343"/>
      <c r="J371" s="343"/>
      <c r="K371" s="343"/>
      <c r="L371" s="343"/>
      <c r="M371" s="343"/>
      <c r="N371" s="343"/>
      <c r="O371" s="343"/>
      <c r="P371" s="343"/>
      <c r="Q371" s="343"/>
      <c r="R371" s="343"/>
      <c r="S371" s="343"/>
    </row>
    <row r="372" spans="1:19" ht="11.4" x14ac:dyDescent="0.2">
      <c r="A372" s="336" t="str">
        <f t="shared" si="10"/>
        <v>Mar15</v>
      </c>
      <c r="B372" s="337">
        <f t="shared" si="11"/>
        <v>42105</v>
      </c>
      <c r="C372" s="338">
        <v>53</v>
      </c>
      <c r="D372" s="338">
        <v>12</v>
      </c>
      <c r="E372" s="341"/>
      <c r="F372" s="342">
        <v>6</v>
      </c>
      <c r="G372" s="343"/>
      <c r="H372" s="343"/>
      <c r="I372" s="343"/>
      <c r="J372" s="343"/>
      <c r="K372" s="343"/>
      <c r="L372" s="343"/>
      <c r="M372" s="343"/>
      <c r="N372" s="343"/>
      <c r="O372" s="343"/>
      <c r="P372" s="343"/>
      <c r="Q372" s="343"/>
      <c r="R372" s="343"/>
      <c r="S372" s="343"/>
    </row>
    <row r="373" spans="1:19" ht="11.4" x14ac:dyDescent="0.2">
      <c r="A373" s="336" t="str">
        <f t="shared" si="10"/>
        <v>Mar15</v>
      </c>
      <c r="B373" s="337">
        <f t="shared" si="11"/>
        <v>42106</v>
      </c>
      <c r="C373" s="338">
        <v>53</v>
      </c>
      <c r="D373" s="338">
        <v>12</v>
      </c>
      <c r="E373" s="341"/>
      <c r="F373" s="342">
        <v>6</v>
      </c>
      <c r="G373" s="343"/>
      <c r="H373" s="343"/>
      <c r="I373" s="343"/>
      <c r="J373" s="343"/>
      <c r="K373" s="343"/>
      <c r="L373" s="343"/>
      <c r="M373" s="343"/>
      <c r="N373" s="343"/>
      <c r="O373" s="343"/>
      <c r="P373" s="343"/>
      <c r="Q373" s="343"/>
      <c r="R373" s="343"/>
      <c r="S373" s="343"/>
    </row>
    <row r="374" spans="1:19" ht="11.4" x14ac:dyDescent="0.2">
      <c r="A374" s="336" t="str">
        <f t="shared" si="10"/>
        <v>Mar15</v>
      </c>
      <c r="B374" s="337">
        <f t="shared" si="11"/>
        <v>42107</v>
      </c>
      <c r="C374" s="338">
        <v>53</v>
      </c>
      <c r="D374" s="338">
        <v>12</v>
      </c>
      <c r="E374" s="341"/>
      <c r="F374" s="342">
        <v>6</v>
      </c>
      <c r="G374" s="343"/>
      <c r="H374" s="343"/>
      <c r="I374" s="343"/>
      <c r="J374" s="343"/>
      <c r="K374" s="343"/>
      <c r="L374" s="343"/>
      <c r="M374" s="343"/>
      <c r="N374" s="343"/>
      <c r="O374" s="343"/>
      <c r="P374" s="343"/>
      <c r="Q374" s="343"/>
      <c r="R374" s="343"/>
      <c r="S374" s="343"/>
    </row>
    <row r="375" spans="1:19" ht="11.4" x14ac:dyDescent="0.2">
      <c r="A375" s="336" t="str">
        <f t="shared" si="10"/>
        <v>Mar15</v>
      </c>
      <c r="B375" s="337">
        <f t="shared" si="11"/>
        <v>42108</v>
      </c>
      <c r="C375" s="338">
        <v>53</v>
      </c>
      <c r="D375" s="338">
        <v>12</v>
      </c>
      <c r="E375" s="341"/>
      <c r="F375" s="342">
        <v>6</v>
      </c>
      <c r="G375" s="343"/>
      <c r="H375" s="343"/>
      <c r="I375" s="343"/>
      <c r="J375" s="343"/>
      <c r="K375" s="343"/>
      <c r="L375" s="343"/>
      <c r="M375" s="343"/>
      <c r="N375" s="343"/>
      <c r="O375" s="343"/>
      <c r="P375" s="343"/>
      <c r="Q375" s="343"/>
      <c r="R375" s="343"/>
      <c r="S375" s="343"/>
    </row>
    <row r="376" spans="1:19" ht="11.4" x14ac:dyDescent="0.2">
      <c r="A376" s="336" t="str">
        <f t="shared" si="10"/>
        <v>Mar15</v>
      </c>
      <c r="B376" s="337">
        <f t="shared" si="11"/>
        <v>42109</v>
      </c>
      <c r="C376" s="338">
        <v>53</v>
      </c>
      <c r="D376" s="338">
        <v>12</v>
      </c>
      <c r="E376" s="341"/>
      <c r="F376" s="342">
        <v>6</v>
      </c>
      <c r="G376" s="343"/>
      <c r="H376" s="343"/>
      <c r="I376" s="343"/>
      <c r="J376" s="343"/>
      <c r="K376" s="343"/>
      <c r="L376" s="343"/>
      <c r="M376" s="343"/>
      <c r="N376" s="343"/>
      <c r="O376" s="343"/>
      <c r="P376" s="343"/>
      <c r="Q376" s="343"/>
      <c r="R376" s="343"/>
      <c r="S376" s="343"/>
    </row>
    <row r="377" spans="1:19" ht="11.4" x14ac:dyDescent="0.2">
      <c r="A377" s="336" t="str">
        <f t="shared" si="10"/>
        <v>Mar15</v>
      </c>
      <c r="B377" s="337">
        <f t="shared" si="11"/>
        <v>42110</v>
      </c>
      <c r="C377" s="338">
        <v>53</v>
      </c>
      <c r="D377" s="338">
        <v>12</v>
      </c>
      <c r="E377" s="341"/>
      <c r="F377" s="342">
        <v>6</v>
      </c>
      <c r="G377" s="343"/>
      <c r="H377" s="343"/>
      <c r="I377" s="343"/>
      <c r="J377" s="343"/>
      <c r="K377" s="343"/>
      <c r="L377" s="343"/>
      <c r="M377" s="343"/>
      <c r="N377" s="343"/>
      <c r="O377" s="343"/>
      <c r="P377" s="343"/>
      <c r="Q377" s="343"/>
      <c r="R377" s="343"/>
      <c r="S377" s="343"/>
    </row>
    <row r="378" spans="1:19" ht="11.4" x14ac:dyDescent="0.2">
      <c r="A378" s="336" t="str">
        <f t="shared" si="10"/>
        <v>Mar15</v>
      </c>
      <c r="B378" s="337">
        <f t="shared" si="11"/>
        <v>42111</v>
      </c>
      <c r="C378" s="338">
        <v>53</v>
      </c>
      <c r="D378" s="338">
        <v>12</v>
      </c>
      <c r="E378" s="341"/>
      <c r="F378" s="342">
        <v>6</v>
      </c>
      <c r="G378" s="343"/>
      <c r="H378" s="343"/>
      <c r="I378" s="343"/>
      <c r="J378" s="343"/>
      <c r="K378" s="343"/>
      <c r="L378" s="343"/>
      <c r="M378" s="343"/>
      <c r="N378" s="343"/>
      <c r="O378" s="343"/>
      <c r="P378" s="343"/>
      <c r="Q378" s="343"/>
      <c r="R378" s="343"/>
      <c r="S378" s="343"/>
    </row>
    <row r="379" spans="1:19" ht="11.4" x14ac:dyDescent="0.2">
      <c r="A379" s="336" t="str">
        <f t="shared" si="10"/>
        <v>Mar15</v>
      </c>
      <c r="B379" s="337">
        <f t="shared" si="11"/>
        <v>42112</v>
      </c>
      <c r="C379" s="338">
        <v>53</v>
      </c>
      <c r="D379" s="338">
        <v>12</v>
      </c>
      <c r="E379" s="341"/>
      <c r="F379" s="342">
        <v>6</v>
      </c>
      <c r="G379" s="343"/>
      <c r="H379" s="343"/>
      <c r="I379" s="343"/>
      <c r="J379" s="343"/>
      <c r="K379" s="343"/>
      <c r="L379" s="343"/>
      <c r="M379" s="343"/>
      <c r="N379" s="343"/>
      <c r="O379" s="343"/>
      <c r="P379" s="343"/>
      <c r="Q379" s="343"/>
      <c r="R379" s="343"/>
      <c r="S379" s="343"/>
    </row>
    <row r="380" spans="1:19" ht="11.4" x14ac:dyDescent="0.2">
      <c r="A380" s="336" t="str">
        <f t="shared" si="10"/>
        <v>Mar15</v>
      </c>
      <c r="B380" s="337">
        <f t="shared" si="11"/>
        <v>42113</v>
      </c>
      <c r="C380" s="338">
        <v>53</v>
      </c>
      <c r="D380" s="338">
        <v>12</v>
      </c>
      <c r="E380" s="341"/>
      <c r="F380" s="342">
        <v>6</v>
      </c>
      <c r="G380" s="343"/>
      <c r="H380" s="343"/>
      <c r="I380" s="343"/>
      <c r="J380" s="343"/>
      <c r="K380" s="343"/>
      <c r="L380" s="343"/>
      <c r="M380" s="343"/>
      <c r="N380" s="343"/>
      <c r="O380" s="343"/>
      <c r="P380" s="343"/>
      <c r="Q380" s="343"/>
      <c r="R380" s="343"/>
      <c r="S380" s="343"/>
    </row>
    <row r="381" spans="1:19" ht="11.4" x14ac:dyDescent="0.2">
      <c r="A381" s="336" t="str">
        <f t="shared" si="10"/>
        <v>Mar15</v>
      </c>
      <c r="B381" s="337">
        <f t="shared" si="11"/>
        <v>42114</v>
      </c>
      <c r="C381" s="338">
        <v>53</v>
      </c>
      <c r="D381" s="338">
        <v>12</v>
      </c>
      <c r="E381" s="341"/>
      <c r="F381" s="342">
        <v>6</v>
      </c>
      <c r="G381" s="343"/>
      <c r="H381" s="343"/>
      <c r="I381" s="343"/>
      <c r="J381" s="343"/>
      <c r="K381" s="343"/>
      <c r="L381" s="343"/>
      <c r="M381" s="343"/>
      <c r="N381" s="343"/>
      <c r="O381" s="343"/>
      <c r="P381" s="343"/>
      <c r="Q381" s="343"/>
      <c r="R381" s="343"/>
      <c r="S381" s="343"/>
    </row>
    <row r="382" spans="1:19" x14ac:dyDescent="0.2">
      <c r="A382" s="339"/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</row>
  </sheetData>
  <sheetProtection sheet="1" objects="1" scenarios="1"/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workbookViewId="0">
      <pane ySplit="7" topLeftCell="A8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05"/>
      <c r="B1" s="447" t="s">
        <v>66</v>
      </c>
      <c r="C1" s="448"/>
      <c r="D1" s="448"/>
      <c r="E1" s="448"/>
      <c r="F1" s="449"/>
      <c r="G1" s="413">
        <f>SUM(AD60:AG60)+SUM(AE62:AG62)</f>
        <v>0</v>
      </c>
      <c r="H1" s="414"/>
      <c r="I1" s="410" t="s">
        <v>4</v>
      </c>
      <c r="J1" s="411"/>
      <c r="K1" s="411"/>
      <c r="L1" s="412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8"/>
      <c r="V1" s="442" t="s">
        <v>25</v>
      </c>
      <c r="W1" s="443"/>
      <c r="X1" s="443"/>
      <c r="Y1" s="443"/>
      <c r="Z1" s="443"/>
      <c r="AA1" s="443"/>
      <c r="AB1" s="443"/>
      <c r="AC1" s="444"/>
      <c r="AD1" s="429" t="s">
        <v>62</v>
      </c>
      <c r="AE1" s="429"/>
      <c r="AF1" s="429"/>
      <c r="AG1" s="429"/>
      <c r="AH1" s="204"/>
    </row>
    <row r="2" spans="1:34" s="205" customFormat="1" ht="14.25" customHeight="1" thickBot="1" x14ac:dyDescent="0.3">
      <c r="A2" s="405"/>
      <c r="B2" s="450"/>
      <c r="C2" s="451"/>
      <c r="D2" s="451"/>
      <c r="E2" s="451"/>
      <c r="F2" s="452"/>
      <c r="G2" s="413"/>
      <c r="H2" s="414"/>
      <c r="I2" s="418" t="s">
        <v>70</v>
      </c>
      <c r="J2" s="418"/>
      <c r="K2" s="418"/>
      <c r="L2" s="419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8"/>
      <c r="V2" s="445"/>
      <c r="W2" s="430"/>
      <c r="X2" s="430"/>
      <c r="Y2" s="430"/>
      <c r="Z2" s="430"/>
      <c r="AA2" s="430"/>
      <c r="AB2" s="430"/>
      <c r="AC2" s="446"/>
      <c r="AD2" s="430"/>
      <c r="AE2" s="430"/>
      <c r="AF2" s="430"/>
      <c r="AG2" s="430"/>
      <c r="AH2" s="204"/>
    </row>
    <row r="3" spans="1:34" s="12" customFormat="1" ht="15" customHeight="1" thickTop="1" x14ac:dyDescent="0.25">
      <c r="A3" s="406"/>
      <c r="B3" s="415" t="s">
        <v>72</v>
      </c>
      <c r="C3" s="415" t="s">
        <v>45</v>
      </c>
      <c r="D3" s="415" t="s">
        <v>6</v>
      </c>
      <c r="E3" s="420" t="s">
        <v>38</v>
      </c>
      <c r="F3" s="423" t="s">
        <v>0</v>
      </c>
      <c r="G3" s="120" t="s">
        <v>39</v>
      </c>
      <c r="H3" s="390" t="s">
        <v>105</v>
      </c>
      <c r="I3" s="390" t="s">
        <v>43</v>
      </c>
      <c r="J3" s="390" t="s">
        <v>44</v>
      </c>
      <c r="K3" s="407" t="s">
        <v>48</v>
      </c>
      <c r="L3" s="407" t="s">
        <v>31</v>
      </c>
      <c r="M3" s="396" t="s">
        <v>46</v>
      </c>
      <c r="N3" s="390" t="s">
        <v>1</v>
      </c>
      <c r="O3" s="398" t="s">
        <v>26</v>
      </c>
      <c r="P3" s="390" t="s">
        <v>106</v>
      </c>
      <c r="Q3" s="398" t="s">
        <v>2</v>
      </c>
      <c r="R3" s="396" t="s">
        <v>47</v>
      </c>
      <c r="S3" s="51"/>
      <c r="T3" s="398" t="s">
        <v>27</v>
      </c>
      <c r="U3" s="439"/>
      <c r="V3" s="434" t="s">
        <v>5</v>
      </c>
      <c r="W3" s="434" t="s">
        <v>1</v>
      </c>
      <c r="X3" s="434" t="s">
        <v>26</v>
      </c>
      <c r="Y3" s="435" t="s">
        <v>22</v>
      </c>
      <c r="Z3" s="434" t="s">
        <v>2</v>
      </c>
      <c r="AA3" s="434" t="s">
        <v>3</v>
      </c>
      <c r="AB3" s="51"/>
      <c r="AC3" s="434" t="s">
        <v>27</v>
      </c>
      <c r="AD3" s="431" t="s">
        <v>58</v>
      </c>
      <c r="AE3" s="431" t="s">
        <v>59</v>
      </c>
      <c r="AF3" s="431" t="s">
        <v>60</v>
      </c>
      <c r="AG3" s="431" t="s">
        <v>61</v>
      </c>
      <c r="AH3" s="180"/>
    </row>
    <row r="4" spans="1:34" s="13" customFormat="1" ht="15" customHeight="1" x14ac:dyDescent="0.25">
      <c r="A4" s="406"/>
      <c r="B4" s="416"/>
      <c r="C4" s="416"/>
      <c r="D4" s="416"/>
      <c r="E4" s="421"/>
      <c r="F4" s="399"/>
      <c r="G4" s="121" t="s">
        <v>40</v>
      </c>
      <c r="H4" s="393"/>
      <c r="I4" s="391"/>
      <c r="J4" s="391"/>
      <c r="K4" s="408"/>
      <c r="L4" s="408"/>
      <c r="M4" s="397"/>
      <c r="N4" s="393"/>
      <c r="O4" s="399"/>
      <c r="P4" s="393"/>
      <c r="Q4" s="399"/>
      <c r="R4" s="397"/>
      <c r="S4" s="51"/>
      <c r="T4" s="399"/>
      <c r="U4" s="439"/>
      <c r="V4" s="399"/>
      <c r="W4" s="399"/>
      <c r="X4" s="399"/>
      <c r="Y4" s="436"/>
      <c r="Z4" s="399"/>
      <c r="AA4" s="399"/>
      <c r="AB4" s="51"/>
      <c r="AC4" s="399"/>
      <c r="AD4" s="432"/>
      <c r="AE4" s="432"/>
      <c r="AF4" s="432"/>
      <c r="AG4" s="432"/>
      <c r="AH4" s="180"/>
    </row>
    <row r="5" spans="1:34" s="13" customFormat="1" ht="15" customHeight="1" x14ac:dyDescent="0.25">
      <c r="A5" s="406"/>
      <c r="B5" s="416"/>
      <c r="C5" s="416"/>
      <c r="D5" s="416"/>
      <c r="E5" s="421"/>
      <c r="F5" s="399"/>
      <c r="G5" s="121" t="s">
        <v>41</v>
      </c>
      <c r="H5" s="393"/>
      <c r="I5" s="391"/>
      <c r="J5" s="391"/>
      <c r="K5" s="408"/>
      <c r="L5" s="408"/>
      <c r="M5" s="397"/>
      <c r="N5" s="393"/>
      <c r="O5" s="399"/>
      <c r="P5" s="393"/>
      <c r="Q5" s="399"/>
      <c r="R5" s="397"/>
      <c r="S5" s="51"/>
      <c r="T5" s="399"/>
      <c r="U5" s="439"/>
      <c r="V5" s="399"/>
      <c r="W5" s="399"/>
      <c r="X5" s="399"/>
      <c r="Y5" s="436"/>
      <c r="Z5" s="399"/>
      <c r="AA5" s="399"/>
      <c r="AB5" s="51"/>
      <c r="AC5" s="399"/>
      <c r="AD5" s="432"/>
      <c r="AE5" s="432"/>
      <c r="AF5" s="432"/>
      <c r="AG5" s="432"/>
      <c r="AH5" s="180"/>
    </row>
    <row r="6" spans="1:34" s="14" customFormat="1" ht="15" customHeight="1" x14ac:dyDescent="0.2">
      <c r="A6" s="406"/>
      <c r="B6" s="417"/>
      <c r="C6" s="417"/>
      <c r="D6" s="417"/>
      <c r="E6" s="422"/>
      <c r="F6" s="399"/>
      <c r="G6" s="122" t="s">
        <v>42</v>
      </c>
      <c r="H6" s="394"/>
      <c r="I6" s="392"/>
      <c r="J6" s="392"/>
      <c r="K6" s="409"/>
      <c r="L6" s="409"/>
      <c r="M6" s="397"/>
      <c r="N6" s="394"/>
      <c r="O6" s="399"/>
      <c r="P6" s="394"/>
      <c r="Q6" s="399"/>
      <c r="R6" s="397"/>
      <c r="S6" s="50"/>
      <c r="T6" s="399"/>
      <c r="U6" s="439"/>
      <c r="V6" s="399"/>
      <c r="W6" s="399"/>
      <c r="X6" s="399"/>
      <c r="Y6" s="437"/>
      <c r="Z6" s="399"/>
      <c r="AA6" s="399"/>
      <c r="AB6" s="50"/>
      <c r="AC6" s="399"/>
      <c r="AD6" s="433"/>
      <c r="AE6" s="433"/>
      <c r="AF6" s="433"/>
      <c r="AG6" s="433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400" t="s">
        <v>23</v>
      </c>
      <c r="C8" s="386"/>
      <c r="D8" s="386"/>
      <c r="E8" s="384"/>
      <c r="F8" s="40"/>
      <c r="G8" s="100"/>
      <c r="H8" s="101"/>
      <c r="I8" s="101"/>
      <c r="J8" s="101"/>
      <c r="K8" s="56"/>
      <c r="L8" s="56"/>
      <c r="M8" s="53"/>
      <c r="N8" s="41"/>
      <c r="O8" s="387" t="s">
        <v>28</v>
      </c>
      <c r="P8" s="388"/>
      <c r="Q8" s="389"/>
      <c r="R8" s="401"/>
      <c r="S8" s="402"/>
      <c r="T8" s="402"/>
      <c r="U8" s="42"/>
      <c r="AH8" s="61"/>
    </row>
    <row r="9" spans="1:34" ht="18" customHeight="1" thickTop="1" thickBot="1" x14ac:dyDescent="0.3">
      <c r="A9" s="43"/>
      <c r="B9" s="385" t="s">
        <v>9</v>
      </c>
      <c r="C9" s="386"/>
      <c r="D9" s="384"/>
      <c r="E9" s="175">
        <v>1</v>
      </c>
      <c r="F9" s="61"/>
      <c r="G9" s="61"/>
      <c r="H9" s="385" t="s">
        <v>57</v>
      </c>
      <c r="I9" s="386"/>
      <c r="J9" s="384"/>
      <c r="K9" s="228">
        <f>Admin!B2</f>
        <v>41735</v>
      </c>
      <c r="L9" s="227" t="s">
        <v>76</v>
      </c>
      <c r="M9" s="229">
        <f>Admin!B8</f>
        <v>41741</v>
      </c>
      <c r="N9" s="27"/>
      <c r="O9" s="54"/>
      <c r="P9" s="54"/>
      <c r="Q9" s="54"/>
      <c r="R9" s="54"/>
      <c r="S9" s="54"/>
      <c r="T9" s="54"/>
      <c r="U9" s="46"/>
      <c r="AH9" s="61"/>
    </row>
    <row r="10" spans="1:34" ht="18" customHeight="1" thickTop="1" thickBot="1" x14ac:dyDescent="0.3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236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thickTop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6"/>
      <c r="H11" s="110">
        <v>0</v>
      </c>
      <c r="I11" s="105">
        <v>0</v>
      </c>
      <c r="J11" s="105">
        <v>0</v>
      </c>
      <c r="K11" s="105">
        <f>I11*J11</f>
        <v>0</v>
      </c>
      <c r="L11" s="139">
        <v>0</v>
      </c>
      <c r="M11" s="119" t="str">
        <f>IF(E11=" "," ",IF((H11+K11+L11)&gt;0,H11+K11+L11," "))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2">IF(O11=" ",0,O11)</f>
        <v>0</v>
      </c>
      <c r="Y11" s="59">
        <f t="shared" si="2"/>
        <v>0</v>
      </c>
      <c r="Z11" s="59">
        <f>IF(Q11=" ",0,Q11)</f>
        <v>0</v>
      </c>
      <c r="AA11" s="59">
        <f t="shared" ref="AA11:AC15" si="3">IF(R11=" ",0,R11)</f>
        <v>0</v>
      </c>
      <c r="AB11" s="60"/>
      <c r="AC11" s="59">
        <f t="shared" si="3"/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6"/>
      <c r="H12" s="111">
        <v>0</v>
      </c>
      <c r="I12" s="107">
        <v>0</v>
      </c>
      <c r="J12" s="107">
        <v>0</v>
      </c>
      <c r="K12" s="108">
        <f>I12*J12</f>
        <v>0</v>
      </c>
      <c r="L12" s="140">
        <v>0</v>
      </c>
      <c r="M12" s="119" t="str">
        <f>IF(E12=" "," ",IF((H12+K12+L12)&gt;0,H12+K12+L12," "))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2"/>
        <v>0</v>
      </c>
      <c r="Y12" s="59">
        <f t="shared" si="2"/>
        <v>0</v>
      </c>
      <c r="Z12" s="59">
        <f>IF(Q12=" ",0,Q12)</f>
        <v>0</v>
      </c>
      <c r="AA12" s="59">
        <f t="shared" si="3"/>
        <v>0</v>
      </c>
      <c r="AB12" s="60"/>
      <c r="AC12" s="59">
        <f t="shared" si="3"/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6"/>
      <c r="H13" s="111">
        <v>0</v>
      </c>
      <c r="I13" s="107">
        <v>0</v>
      </c>
      <c r="J13" s="107">
        <v>0</v>
      </c>
      <c r="K13" s="108">
        <f>I13*J13</f>
        <v>0</v>
      </c>
      <c r="L13" s="140">
        <v>0</v>
      </c>
      <c r="M13" s="119" t="str">
        <f>IF(E13=" "," ",IF((H13+K13+L13)&gt;0,H13+K13+L13," "))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2"/>
        <v>0</v>
      </c>
      <c r="Y13" s="59">
        <f t="shared" si="2"/>
        <v>0</v>
      </c>
      <c r="Z13" s="59">
        <f>IF(Q13=" ",0,Q13)</f>
        <v>0</v>
      </c>
      <c r="AA13" s="59">
        <f t="shared" si="3"/>
        <v>0</v>
      </c>
      <c r="AB13" s="60"/>
      <c r="AC13" s="59">
        <f t="shared" si="3"/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6"/>
      <c r="H14" s="111">
        <v>0</v>
      </c>
      <c r="I14" s="107">
        <v>0</v>
      </c>
      <c r="J14" s="107">
        <v>0</v>
      </c>
      <c r="K14" s="108">
        <f>I14*J14</f>
        <v>0</v>
      </c>
      <c r="L14" s="140">
        <v>0</v>
      </c>
      <c r="M14" s="119" t="str">
        <f>IF(E14=" "," ",IF((H14+K14+L14)&gt;0,H14+K14+L14," "))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>IF(O14=" ",0,O14)</f>
        <v>0</v>
      </c>
      <c r="Y14" s="59">
        <f>IF(P14=" ",0,P14)</f>
        <v>0</v>
      </c>
      <c r="Z14" s="59">
        <f>IF(Q14=" ",0,Q14)</f>
        <v>0</v>
      </c>
      <c r="AA14" s="59">
        <f t="shared" si="3"/>
        <v>0</v>
      </c>
      <c r="AB14" s="60"/>
      <c r="AC14" s="59">
        <f t="shared" si="3"/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6"/>
      <c r="H15" s="111">
        <v>0</v>
      </c>
      <c r="I15" s="107">
        <v>0</v>
      </c>
      <c r="J15" s="107">
        <v>0</v>
      </c>
      <c r="K15" s="108">
        <f>I15*J15</f>
        <v>0</v>
      </c>
      <c r="L15" s="140">
        <v>0</v>
      </c>
      <c r="M15" s="119" t="str">
        <f>IF(E15=" "," ",IF((H15+K15+L15)&gt;0,H15+K15+L15," "))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>IF(O15=" ",0,O15)</f>
        <v>0</v>
      </c>
      <c r="Y15" s="59">
        <f>IF(P15=" ",0,P15)</f>
        <v>0</v>
      </c>
      <c r="Z15" s="59">
        <f>IF(Q15=" ",0,Q15)</f>
        <v>0</v>
      </c>
      <c r="AA15" s="59">
        <f t="shared" si="3"/>
        <v>0</v>
      </c>
      <c r="AB15" s="60"/>
      <c r="AC15" s="59">
        <f t="shared" si="3"/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3" t="s">
        <v>7</v>
      </c>
      <c r="G16" s="404"/>
      <c r="H16" s="141"/>
      <c r="I16" s="142"/>
      <c r="J16" s="142"/>
      <c r="K16" s="143"/>
      <c r="L16" s="143"/>
      <c r="M16" s="144">
        <f t="shared" ref="M16:R16" si="4">SUM(M11:M15)</f>
        <v>0</v>
      </c>
      <c r="N16" s="150">
        <f t="shared" si="4"/>
        <v>0</v>
      </c>
      <c r="O16" s="150">
        <f t="shared" si="4"/>
        <v>0</v>
      </c>
      <c r="P16" s="150">
        <f t="shared" si="4"/>
        <v>0</v>
      </c>
      <c r="Q16" s="150">
        <f t="shared" si="4"/>
        <v>0</v>
      </c>
      <c r="R16" s="144">
        <f t="shared" si="4"/>
        <v>0</v>
      </c>
      <c r="S16" s="109"/>
      <c r="T16" s="150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400" t="s">
        <v>23</v>
      </c>
      <c r="C18" s="386"/>
      <c r="D18" s="386"/>
      <c r="E18" s="384"/>
      <c r="F18" s="40"/>
      <c r="G18" s="40"/>
      <c r="H18" s="53"/>
      <c r="I18" s="53"/>
      <c r="J18" s="53"/>
      <c r="K18" s="56"/>
      <c r="L18" s="56"/>
      <c r="M18" s="53"/>
      <c r="N18" s="41"/>
      <c r="O18" s="387" t="s">
        <v>28</v>
      </c>
      <c r="P18" s="388"/>
      <c r="Q18" s="389"/>
      <c r="R18" s="424"/>
      <c r="S18" s="425"/>
      <c r="T18" s="425"/>
      <c r="U18" s="42"/>
      <c r="AH18" s="61"/>
    </row>
    <row r="19" spans="1:34" ht="18" customHeight="1" thickTop="1" thickBot="1" x14ac:dyDescent="0.3">
      <c r="A19" s="43"/>
      <c r="B19" s="385" t="s">
        <v>9</v>
      </c>
      <c r="C19" s="386"/>
      <c r="D19" s="384"/>
      <c r="E19" s="175">
        <v>2</v>
      </c>
      <c r="F19" s="61"/>
      <c r="G19" s="61"/>
      <c r="H19" s="385" t="s">
        <v>28</v>
      </c>
      <c r="I19" s="386"/>
      <c r="J19" s="384"/>
      <c r="K19" s="228">
        <f>Admin!B9</f>
        <v>41742</v>
      </c>
      <c r="L19" s="227" t="s">
        <v>76</v>
      </c>
      <c r="M19" s="229">
        <f>Admin!B15</f>
        <v>41748</v>
      </c>
      <c r="N19" s="27"/>
      <c r="O19" s="426" t="s">
        <v>63</v>
      </c>
      <c r="P19" s="427"/>
      <c r="Q19" s="427"/>
      <c r="R19" s="428"/>
      <c r="S19" s="44"/>
      <c r="T19" s="186"/>
      <c r="U19" s="46"/>
      <c r="AH19" s="61"/>
    </row>
    <row r="20" spans="1:34" ht="18" customHeight="1" thickTop="1" thickBot="1" x14ac:dyDescent="0.3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236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thickTop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 t="shared" ref="I21:I22" si="5">IF(T$19="Y",I11,0)</f>
        <v>0</v>
      </c>
      <c r="J21" s="104">
        <f t="shared" ref="J21:J22" si="6">IF(T$19="Y",J11,0)</f>
        <v>0</v>
      </c>
      <c r="K21" s="104">
        <f>IF(T$19="Y",K11,I21*J21)</f>
        <v>0</v>
      </c>
      <c r="L21" s="139">
        <f>IF(T$19="Y",L11,0)</f>
        <v>0</v>
      </c>
      <c r="M21" s="115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7">IF(P21=0,Y11,P21+Y11)</f>
        <v>0</v>
      </c>
      <c r="Z21" s="59">
        <f t="shared" si="7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 t="shared" si="5"/>
        <v>0</v>
      </c>
      <c r="J22" s="107">
        <f t="shared" si="6"/>
        <v>0</v>
      </c>
      <c r="K22" s="107">
        <f>IF(T$19="Y",K12,I22*J22)</f>
        <v>0</v>
      </c>
      <c r="L22" s="140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7"/>
        <v>0</v>
      </c>
      <c r="Z22" s="59">
        <f t="shared" si="7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40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7"/>
        <v>0</v>
      </c>
      <c r="Z23" s="59">
        <f t="shared" si="7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40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7"/>
        <v>0</v>
      </c>
      <c r="Z24" s="59">
        <f t="shared" si="7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40">
        <f>IF(T$19="Y",L15,0)</f>
        <v>0</v>
      </c>
      <c r="M25" s="198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7"/>
        <v>0</v>
      </c>
      <c r="Z25" s="59">
        <f t="shared" si="7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3" t="s">
        <v>7</v>
      </c>
      <c r="G26" s="384"/>
      <c r="H26" s="141"/>
      <c r="I26" s="142"/>
      <c r="J26" s="142"/>
      <c r="K26" s="143"/>
      <c r="L26" s="143"/>
      <c r="M26" s="144">
        <f t="shared" ref="M26:R26" si="8">SUM(M21:M25)</f>
        <v>0</v>
      </c>
      <c r="N26" s="144">
        <f t="shared" si="8"/>
        <v>0</v>
      </c>
      <c r="O26" s="144">
        <f t="shared" si="8"/>
        <v>0</v>
      </c>
      <c r="P26" s="144">
        <f t="shared" si="8"/>
        <v>0</v>
      </c>
      <c r="Q26" s="144">
        <f t="shared" si="8"/>
        <v>0</v>
      </c>
      <c r="R26" s="144">
        <f t="shared" si="8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152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400" t="s">
        <v>23</v>
      </c>
      <c r="C28" s="386"/>
      <c r="D28" s="386"/>
      <c r="E28" s="384"/>
      <c r="F28" s="40"/>
      <c r="G28" s="40"/>
      <c r="H28" s="53"/>
      <c r="I28" s="53"/>
      <c r="J28" s="53"/>
      <c r="K28" s="56"/>
      <c r="L28" s="56"/>
      <c r="M28" s="53"/>
      <c r="N28" s="41"/>
      <c r="O28" s="387" t="s">
        <v>28</v>
      </c>
      <c r="P28" s="388"/>
      <c r="Q28" s="389"/>
      <c r="R28" s="424"/>
      <c r="S28" s="425"/>
      <c r="T28" s="425"/>
      <c r="U28" s="42"/>
      <c r="AH28" s="61"/>
    </row>
    <row r="29" spans="1:34" ht="18" customHeight="1" thickTop="1" thickBot="1" x14ac:dyDescent="0.3">
      <c r="A29" s="43"/>
      <c r="B29" s="385" t="s">
        <v>9</v>
      </c>
      <c r="C29" s="386"/>
      <c r="D29" s="384"/>
      <c r="E29" s="175">
        <v>3</v>
      </c>
      <c r="F29" s="61"/>
      <c r="G29" s="61"/>
      <c r="H29" s="385" t="s">
        <v>28</v>
      </c>
      <c r="I29" s="386"/>
      <c r="J29" s="384"/>
      <c r="K29" s="228">
        <f>Admin!B16</f>
        <v>41749</v>
      </c>
      <c r="L29" s="227" t="s">
        <v>76</v>
      </c>
      <c r="M29" s="229">
        <f>Admin!B22</f>
        <v>41755</v>
      </c>
      <c r="N29" s="27"/>
      <c r="O29" s="426" t="s">
        <v>63</v>
      </c>
      <c r="P29" s="427"/>
      <c r="Q29" s="427"/>
      <c r="R29" s="428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9">IF(P31=0,Y21,P31+Y21)</f>
        <v>0</v>
      </c>
      <c r="Z31" s="59">
        <f t="shared" si="9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15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9"/>
        <v>0</v>
      </c>
      <c r="Z32" s="59">
        <f t="shared" si="9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15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9"/>
        <v>0</v>
      </c>
      <c r="Z33" s="59">
        <f t="shared" si="9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15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9"/>
        <v>0</v>
      </c>
      <c r="Z34" s="59">
        <f t="shared" si="9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98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9"/>
        <v>0</v>
      </c>
      <c r="Z35" s="59">
        <f t="shared" si="9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3" t="s">
        <v>7</v>
      </c>
      <c r="G36" s="384"/>
      <c r="H36" s="141"/>
      <c r="I36" s="142"/>
      <c r="J36" s="142"/>
      <c r="K36" s="143"/>
      <c r="L36" s="143"/>
      <c r="M36" s="144">
        <f t="shared" ref="M36:R36" si="10">SUM(M31:M35)</f>
        <v>0</v>
      </c>
      <c r="N36" s="144">
        <f t="shared" si="10"/>
        <v>0</v>
      </c>
      <c r="O36" s="144">
        <f t="shared" si="10"/>
        <v>0</v>
      </c>
      <c r="P36" s="144">
        <f t="shared" si="10"/>
        <v>0</v>
      </c>
      <c r="Q36" s="144">
        <f t="shared" si="10"/>
        <v>0</v>
      </c>
      <c r="R36" s="144">
        <f t="shared" si="10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400" t="s">
        <v>23</v>
      </c>
      <c r="C38" s="386"/>
      <c r="D38" s="386"/>
      <c r="E38" s="384"/>
      <c r="F38" s="40"/>
      <c r="G38" s="40"/>
      <c r="H38" s="41"/>
      <c r="I38" s="41"/>
      <c r="J38" s="41"/>
      <c r="K38" s="56"/>
      <c r="L38" s="56"/>
      <c r="M38" s="53"/>
      <c r="N38" s="41"/>
      <c r="O38" s="387" t="s">
        <v>28</v>
      </c>
      <c r="P38" s="388"/>
      <c r="Q38" s="389"/>
      <c r="R38" s="424"/>
      <c r="S38" s="425"/>
      <c r="T38" s="425"/>
      <c r="U38" s="42"/>
      <c r="AH38" s="61"/>
    </row>
    <row r="39" spans="1:34" ht="18" customHeight="1" thickTop="1" thickBot="1" x14ac:dyDescent="0.3">
      <c r="A39" s="43"/>
      <c r="B39" s="385" t="s">
        <v>9</v>
      </c>
      <c r="C39" s="386"/>
      <c r="D39" s="384"/>
      <c r="E39" s="175">
        <v>4</v>
      </c>
      <c r="F39" s="61"/>
      <c r="G39" s="61"/>
      <c r="H39" s="385" t="s">
        <v>28</v>
      </c>
      <c r="I39" s="386"/>
      <c r="J39" s="384"/>
      <c r="K39" s="228">
        <f>Admin!B23</f>
        <v>41756</v>
      </c>
      <c r="L39" s="227" t="s">
        <v>76</v>
      </c>
      <c r="M39" s="229">
        <f>Admin!B29</f>
        <v>41762</v>
      </c>
      <c r="N39" s="27"/>
      <c r="O39" s="426" t="s">
        <v>63</v>
      </c>
      <c r="P39" s="427"/>
      <c r="Q39" s="427"/>
      <c r="R39" s="428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39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11">IF(P41=0,Y31,P41+Y31)</f>
        <v>0</v>
      </c>
      <c r="Z41" s="59">
        <f t="shared" si="11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40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11"/>
        <v>0</v>
      </c>
      <c r="Z42" s="59">
        <f t="shared" si="11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40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11"/>
        <v>0</v>
      </c>
      <c r="Z43" s="59">
        <f t="shared" si="11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40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11"/>
        <v>0</v>
      </c>
      <c r="Z44" s="59">
        <f t="shared" si="11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40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11"/>
        <v>0</v>
      </c>
      <c r="Z45" s="59">
        <f t="shared" si="11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3" t="s">
        <v>7</v>
      </c>
      <c r="G46" s="384"/>
      <c r="H46" s="141"/>
      <c r="I46" s="142"/>
      <c r="J46" s="142"/>
      <c r="K46" s="143"/>
      <c r="L46" s="143"/>
      <c r="M46" s="144">
        <f t="shared" ref="M46:R46" si="12">SUM(M41:M45)</f>
        <v>0</v>
      </c>
      <c r="N46" s="144">
        <f t="shared" si="12"/>
        <v>0</v>
      </c>
      <c r="O46" s="144">
        <f t="shared" si="12"/>
        <v>0</v>
      </c>
      <c r="P46" s="144">
        <f t="shared" si="12"/>
        <v>0</v>
      </c>
      <c r="Q46" s="144">
        <f t="shared" si="12"/>
        <v>0</v>
      </c>
      <c r="R46" s="144">
        <f t="shared" si="12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400" t="s">
        <v>24</v>
      </c>
      <c r="C48" s="386"/>
      <c r="D48" s="386"/>
      <c r="E48" s="384"/>
      <c r="F48" s="40"/>
      <c r="G48" s="40"/>
      <c r="H48" s="53"/>
      <c r="I48" s="53"/>
      <c r="J48" s="53"/>
      <c r="K48" s="56"/>
      <c r="L48" s="56"/>
      <c r="M48" s="53"/>
      <c r="N48" s="41"/>
      <c r="O48" s="387" t="s">
        <v>28</v>
      </c>
      <c r="P48" s="388"/>
      <c r="Q48" s="389"/>
      <c r="R48" s="424"/>
      <c r="S48" s="425"/>
      <c r="T48" s="425"/>
      <c r="U48" s="42"/>
      <c r="AH48" s="61"/>
    </row>
    <row r="49" spans="1:34" ht="18" customHeight="1" thickTop="1" thickBot="1" x14ac:dyDescent="0.3">
      <c r="A49" s="43"/>
      <c r="B49" s="385" t="s">
        <v>10</v>
      </c>
      <c r="C49" s="386"/>
      <c r="D49" s="384"/>
      <c r="E49" s="175">
        <v>1</v>
      </c>
      <c r="F49" s="61"/>
      <c r="G49" s="61"/>
      <c r="H49" s="385" t="s">
        <v>28</v>
      </c>
      <c r="I49" s="386"/>
      <c r="J49" s="384"/>
      <c r="K49" s="231">
        <f>Admin!B2</f>
        <v>41735</v>
      </c>
      <c r="L49" s="230" t="s">
        <v>76</v>
      </c>
      <c r="M49" s="232">
        <f>Admin!B31</f>
        <v>41764</v>
      </c>
      <c r="N49" s="27"/>
      <c r="O49" s="426" t="s">
        <v>49</v>
      </c>
      <c r="P49" s="427"/>
      <c r="Q49" s="427"/>
      <c r="R49" s="428"/>
      <c r="S49" s="44"/>
      <c r="T49" s="112" t="s">
        <v>32</v>
      </c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6"/>
      <c r="H51" s="110">
        <v>0</v>
      </c>
      <c r="I51" s="104">
        <v>0</v>
      </c>
      <c r="J51" s="104">
        <v>0</v>
      </c>
      <c r="K51" s="105">
        <f>I51*J51</f>
        <v>0</v>
      </c>
      <c r="L51" s="139">
        <v>0</v>
      </c>
      <c r="M51" s="194" t="str">
        <f>IF(E51=" "," ",IF((H51+K51+L51)&gt;0,H51+K51+L51," "))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IF(Employee!H$35=E$49,Employee!D$34+SUM(M51)+0,SUM(M51)+0)</f>
        <v>0</v>
      </c>
      <c r="W51" s="59">
        <f>IF(Employee!H$35=E$49,Employee!D$35+SUM(N51)+0,SUM(N51)+0)</f>
        <v>0</v>
      </c>
      <c r="X51" s="59">
        <f t="shared" ref="X51:AA55" si="13">IF(O51=" ",0,O51)</f>
        <v>0</v>
      </c>
      <c r="Y51" s="59">
        <f t="shared" si="13"/>
        <v>0</v>
      </c>
      <c r="Z51" s="59">
        <f t="shared" si="13"/>
        <v>0</v>
      </c>
      <c r="AA51" s="59">
        <f t="shared" si="13"/>
        <v>0</v>
      </c>
      <c r="AB51" s="60"/>
      <c r="AC51" s="59">
        <f>IF(T51=" ",0,T51)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6"/>
      <c r="H52" s="111">
        <v>0</v>
      </c>
      <c r="I52" s="107">
        <v>0</v>
      </c>
      <c r="J52" s="107">
        <v>0</v>
      </c>
      <c r="K52" s="108">
        <f>I52*J52</f>
        <v>0</v>
      </c>
      <c r="L52" s="140">
        <v>0</v>
      </c>
      <c r="M52" s="195" t="str">
        <f>IF(E52=" "," ",IF((H52+K52+L52)&gt;0,H52+K52+L52," "))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IF(Employee!H$61=E$49,Employee!D$60+SUM(M52)+0,SUM(M52)+0)</f>
        <v>0</v>
      </c>
      <c r="W52" s="59">
        <f>IF(Employee!H$61=E$49,Employee!D$61+SUM(N52)+0,SUM(N52)+0)</f>
        <v>0</v>
      </c>
      <c r="X52" s="59">
        <f t="shared" si="13"/>
        <v>0</v>
      </c>
      <c r="Y52" s="59">
        <f t="shared" si="13"/>
        <v>0</v>
      </c>
      <c r="Z52" s="59">
        <f t="shared" si="13"/>
        <v>0</v>
      </c>
      <c r="AA52" s="59">
        <f t="shared" si="13"/>
        <v>0</v>
      </c>
      <c r="AB52" s="60"/>
      <c r="AC52" s="59">
        <f>IF(T52=" ",0,T52)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6"/>
      <c r="H53" s="111">
        <v>0</v>
      </c>
      <c r="I53" s="107">
        <v>0</v>
      </c>
      <c r="J53" s="107">
        <v>0</v>
      </c>
      <c r="K53" s="108">
        <f>I53*J53</f>
        <v>0</v>
      </c>
      <c r="L53" s="140">
        <v>0</v>
      </c>
      <c r="M53" s="195" t="str">
        <f>IF(E53=" "," ",IF((H53+K53+L53)&gt;0,H53+K53+L53," "))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IF(Employee!H$87=E$49,Employee!D$86+SUM(M53)+0,SUM(M53)+0)</f>
        <v>0</v>
      </c>
      <c r="W53" s="59">
        <f>IF(Employee!H$87=E$49,Employee!D$87+SUM(N53)+0,SUM(N53)+0)</f>
        <v>0</v>
      </c>
      <c r="X53" s="59">
        <f t="shared" si="13"/>
        <v>0</v>
      </c>
      <c r="Y53" s="59">
        <f t="shared" si="13"/>
        <v>0</v>
      </c>
      <c r="Z53" s="59">
        <f t="shared" si="13"/>
        <v>0</v>
      </c>
      <c r="AA53" s="59">
        <f t="shared" si="13"/>
        <v>0</v>
      </c>
      <c r="AB53" s="60"/>
      <c r="AC53" s="59">
        <f>IF(T53=" ",0,T53)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6"/>
      <c r="H54" s="111">
        <v>0</v>
      </c>
      <c r="I54" s="107">
        <v>0</v>
      </c>
      <c r="J54" s="107">
        <v>0</v>
      </c>
      <c r="K54" s="108">
        <f>I54*J54</f>
        <v>0</v>
      </c>
      <c r="L54" s="140">
        <v>0</v>
      </c>
      <c r="M54" s="195" t="str">
        <f>IF(E54=" "," ",IF((H54+K54+L54)&gt;0,H54+K54+L54," "))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IF(Employee!H$113=E$49,Employee!D$112+SUM(M54)+0,SUM(M54)+0)</f>
        <v>0</v>
      </c>
      <c r="W54" s="59">
        <f>IF(Employee!H$113=E$49,Employee!D$113+SUM(N54)+0,SUM(N54)+0)</f>
        <v>0</v>
      </c>
      <c r="X54" s="59">
        <f t="shared" si="13"/>
        <v>0</v>
      </c>
      <c r="Y54" s="59">
        <f t="shared" si="13"/>
        <v>0</v>
      </c>
      <c r="Z54" s="59">
        <f t="shared" si="13"/>
        <v>0</v>
      </c>
      <c r="AA54" s="59">
        <f t="shared" si="13"/>
        <v>0</v>
      </c>
      <c r="AB54" s="60"/>
      <c r="AC54" s="59">
        <f>IF(T54=" ",0,T54)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6"/>
      <c r="H55" s="111">
        <v>0</v>
      </c>
      <c r="I55" s="107">
        <v>0</v>
      </c>
      <c r="J55" s="107">
        <v>0</v>
      </c>
      <c r="K55" s="108">
        <f>I55*J55</f>
        <v>0</v>
      </c>
      <c r="L55" s="140">
        <v>0</v>
      </c>
      <c r="M55" s="195" t="str">
        <f>IF(E55=" "," ",IF((H55+K55+L55)&gt;0,H55+K55+L55," "))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IF(Employee!H$139=E$49,Employee!D$138+SUM(M55)+0,SUM(M55)+0)</f>
        <v>0</v>
      </c>
      <c r="W55" s="59">
        <f>IF(Employee!H$139=E$49,Employee!D$139+SUM(N55)+0,SUM(N55)+0)</f>
        <v>0</v>
      </c>
      <c r="X55" s="59">
        <f t="shared" si="13"/>
        <v>0</v>
      </c>
      <c r="Y55" s="59">
        <f t="shared" si="13"/>
        <v>0</v>
      </c>
      <c r="Z55" s="59">
        <f t="shared" si="13"/>
        <v>0</v>
      </c>
      <c r="AA55" s="59">
        <f t="shared" si="13"/>
        <v>0</v>
      </c>
      <c r="AB55" s="60"/>
      <c r="AC55" s="59">
        <f>IF(T55=" ",0,T55)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3" t="s">
        <v>7</v>
      </c>
      <c r="G56" s="384"/>
      <c r="H56" s="141"/>
      <c r="I56" s="142"/>
      <c r="J56" s="142"/>
      <c r="K56" s="143"/>
      <c r="L56" s="143"/>
      <c r="M56" s="144">
        <f t="shared" ref="M56:R56" si="14">SUM(M51:M55)</f>
        <v>0</v>
      </c>
      <c r="N56" s="144">
        <f t="shared" si="14"/>
        <v>0</v>
      </c>
      <c r="O56" s="144">
        <f t="shared" si="14"/>
        <v>0</v>
      </c>
      <c r="P56" s="144">
        <f t="shared" si="14"/>
        <v>0</v>
      </c>
      <c r="Q56" s="144">
        <f t="shared" si="14"/>
        <v>0</v>
      </c>
      <c r="R56" s="144">
        <f t="shared" si="14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8" thickBot="1" x14ac:dyDescent="0.3">
      <c r="F59" s="208" t="s">
        <v>71</v>
      </c>
      <c r="G59" s="206"/>
      <c r="H59" s="206"/>
      <c r="M59" s="440" t="s">
        <v>74</v>
      </c>
      <c r="N59" s="441"/>
      <c r="O59" s="441"/>
      <c r="P59" s="441"/>
      <c r="Q59" s="441"/>
      <c r="R59" s="441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5">SUM(M60:M64)</f>
        <v>0</v>
      </c>
      <c r="N65" s="211">
        <f t="shared" si="15"/>
        <v>0</v>
      </c>
      <c r="O65" s="211">
        <f t="shared" si="15"/>
        <v>0</v>
      </c>
      <c r="P65" s="211">
        <f t="shared" si="15"/>
        <v>0</v>
      </c>
      <c r="Q65" s="211">
        <f t="shared" si="15"/>
        <v>0</v>
      </c>
      <c r="R65" s="211">
        <f t="shared" si="15"/>
        <v>0</v>
      </c>
      <c r="S65" s="215"/>
      <c r="T65" s="211">
        <f>SUM(T60:T64)</f>
        <v>0</v>
      </c>
      <c r="AD65" s="177">
        <f>AD60</f>
        <v>0</v>
      </c>
      <c r="AE65" s="177">
        <f>AE60</f>
        <v>0</v>
      </c>
      <c r="AF65" s="177">
        <f>AF60</f>
        <v>0</v>
      </c>
      <c r="AG65" s="177">
        <f>AG60</f>
        <v>0</v>
      </c>
    </row>
    <row r="66" spans="6:33" ht="13.8" thickTop="1" x14ac:dyDescent="0.25"/>
    <row r="67" spans="6:33" x14ac:dyDescent="0.25">
      <c r="AD67" s="184"/>
      <c r="AE67" s="177">
        <f>AE62</f>
        <v>0</v>
      </c>
      <c r="AF67" s="177">
        <f>AF62</f>
        <v>0</v>
      </c>
      <c r="AG67" s="177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6"/>
      <c r="B1" s="447" t="s">
        <v>66</v>
      </c>
      <c r="C1" s="448"/>
      <c r="D1" s="448"/>
      <c r="E1" s="448"/>
      <c r="F1" s="449"/>
      <c r="G1" s="413">
        <f>SUM(AD60:AG60)+SUM(AE62:AG62)</f>
        <v>0</v>
      </c>
      <c r="H1" s="414"/>
      <c r="I1" s="410" t="s">
        <v>4</v>
      </c>
      <c r="J1" s="411"/>
      <c r="K1" s="411"/>
      <c r="L1" s="412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8"/>
      <c r="V1" s="442" t="s">
        <v>25</v>
      </c>
      <c r="W1" s="443"/>
      <c r="X1" s="443"/>
      <c r="Y1" s="443"/>
      <c r="Z1" s="443"/>
      <c r="AA1" s="443"/>
      <c r="AB1" s="443"/>
      <c r="AC1" s="444"/>
      <c r="AD1" s="429" t="s">
        <v>62</v>
      </c>
      <c r="AE1" s="429"/>
      <c r="AF1" s="429"/>
      <c r="AG1" s="429"/>
      <c r="AH1" s="204"/>
    </row>
    <row r="2" spans="1:34" s="205" customFormat="1" ht="14.25" customHeight="1" thickBot="1" x14ac:dyDescent="0.3">
      <c r="A2" s="456"/>
      <c r="B2" s="450"/>
      <c r="C2" s="451"/>
      <c r="D2" s="451"/>
      <c r="E2" s="451"/>
      <c r="F2" s="452"/>
      <c r="G2" s="413"/>
      <c r="H2" s="414"/>
      <c r="I2" s="418" t="s">
        <v>70</v>
      </c>
      <c r="J2" s="418"/>
      <c r="K2" s="418"/>
      <c r="L2" s="419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8"/>
      <c r="V2" s="445"/>
      <c r="W2" s="430"/>
      <c r="X2" s="430"/>
      <c r="Y2" s="430"/>
      <c r="Z2" s="430"/>
      <c r="AA2" s="430"/>
      <c r="AB2" s="430"/>
      <c r="AC2" s="446"/>
      <c r="AD2" s="430"/>
      <c r="AE2" s="430"/>
      <c r="AF2" s="430"/>
      <c r="AG2" s="430"/>
      <c r="AH2" s="204"/>
    </row>
    <row r="3" spans="1:34" s="12" customFormat="1" ht="15" customHeight="1" thickTop="1" x14ac:dyDescent="0.25">
      <c r="A3" s="406"/>
      <c r="B3" s="415" t="s">
        <v>72</v>
      </c>
      <c r="C3" s="415" t="s">
        <v>45</v>
      </c>
      <c r="D3" s="415" t="s">
        <v>6</v>
      </c>
      <c r="E3" s="420" t="s">
        <v>38</v>
      </c>
      <c r="F3" s="423" t="s">
        <v>0</v>
      </c>
      <c r="G3" s="120" t="s">
        <v>39</v>
      </c>
      <c r="H3" s="390" t="str">
        <f>'Apr14'!H3:H6</f>
        <v>Statutory Pay</v>
      </c>
      <c r="I3" s="390" t="str">
        <f>'Apr14'!I3:I6</f>
        <v>Basic hours</v>
      </c>
      <c r="J3" s="390" t="str">
        <f>'Apr14'!J3:J6</f>
        <v>Hourly rate</v>
      </c>
      <c r="K3" s="390" t="str">
        <f>'Apr14'!K3:K6</f>
        <v>Basic    wages</v>
      </c>
      <c r="L3" s="390" t="str">
        <f>'Apr14'!L3:L6</f>
        <v>Overtime Bonus Gratuities</v>
      </c>
      <c r="M3" s="453" t="str">
        <f>'Apr14'!M3:M6</f>
        <v>GROSS WAGES</v>
      </c>
      <c r="N3" s="390" t="str">
        <f>'Apr14'!N3:N6</f>
        <v>Income Tax</v>
      </c>
      <c r="O3" s="390" t="str">
        <f>'Apr14'!O3:O6</f>
        <v>Employees National Insurance</v>
      </c>
      <c r="P3" s="390" t="str">
        <f>'Apr14'!P3:P6</f>
        <v>Student Loans</v>
      </c>
      <c r="Q3" s="390" t="str">
        <f>'Apr14'!Q3:Q6</f>
        <v>Other Deductions</v>
      </c>
      <c r="R3" s="453" t="str">
        <f>'Apr14'!R3:R6</f>
        <v>NET      PAY</v>
      </c>
      <c r="S3" s="51"/>
      <c r="T3" s="390" t="str">
        <f>'Apr14'!T3:T6</f>
        <v>Employers National Insurance</v>
      </c>
      <c r="U3" s="439"/>
      <c r="V3" s="434" t="s">
        <v>5</v>
      </c>
      <c r="W3" s="434" t="s">
        <v>1</v>
      </c>
      <c r="X3" s="434" t="s">
        <v>26</v>
      </c>
      <c r="Y3" s="435" t="s">
        <v>22</v>
      </c>
      <c r="Z3" s="434" t="s">
        <v>2</v>
      </c>
      <c r="AA3" s="434" t="s">
        <v>3</v>
      </c>
      <c r="AB3" s="51"/>
      <c r="AC3" s="434" t="s">
        <v>27</v>
      </c>
      <c r="AD3" s="431" t="s">
        <v>58</v>
      </c>
      <c r="AE3" s="431" t="s">
        <v>59</v>
      </c>
      <c r="AF3" s="431" t="s">
        <v>60</v>
      </c>
      <c r="AG3" s="431" t="s">
        <v>61</v>
      </c>
      <c r="AH3" s="180"/>
    </row>
    <row r="4" spans="1:34" s="13" customFormat="1" ht="15" customHeight="1" x14ac:dyDescent="0.25">
      <c r="A4" s="406"/>
      <c r="B4" s="416"/>
      <c r="C4" s="416"/>
      <c r="D4" s="416"/>
      <c r="E4" s="421"/>
      <c r="F4" s="399"/>
      <c r="G4" s="121" t="s">
        <v>40</v>
      </c>
      <c r="H4" s="393"/>
      <c r="I4" s="393"/>
      <c r="J4" s="393"/>
      <c r="K4" s="393"/>
      <c r="L4" s="393"/>
      <c r="M4" s="454"/>
      <c r="N4" s="393"/>
      <c r="O4" s="393"/>
      <c r="P4" s="393"/>
      <c r="Q4" s="393"/>
      <c r="R4" s="454"/>
      <c r="S4" s="51"/>
      <c r="T4" s="393"/>
      <c r="U4" s="439"/>
      <c r="V4" s="399"/>
      <c r="W4" s="399"/>
      <c r="X4" s="399"/>
      <c r="Y4" s="436"/>
      <c r="Z4" s="399"/>
      <c r="AA4" s="399"/>
      <c r="AB4" s="51"/>
      <c r="AC4" s="399"/>
      <c r="AD4" s="432"/>
      <c r="AE4" s="432"/>
      <c r="AF4" s="432"/>
      <c r="AG4" s="432"/>
      <c r="AH4" s="180"/>
    </row>
    <row r="5" spans="1:34" s="13" customFormat="1" ht="15" customHeight="1" x14ac:dyDescent="0.25">
      <c r="A5" s="406"/>
      <c r="B5" s="416"/>
      <c r="C5" s="416"/>
      <c r="D5" s="416"/>
      <c r="E5" s="421"/>
      <c r="F5" s="399"/>
      <c r="G5" s="121" t="s">
        <v>41</v>
      </c>
      <c r="H5" s="393"/>
      <c r="I5" s="393"/>
      <c r="J5" s="393"/>
      <c r="K5" s="393"/>
      <c r="L5" s="393"/>
      <c r="M5" s="454"/>
      <c r="N5" s="393"/>
      <c r="O5" s="393"/>
      <c r="P5" s="393"/>
      <c r="Q5" s="393"/>
      <c r="R5" s="454"/>
      <c r="S5" s="51"/>
      <c r="T5" s="393"/>
      <c r="U5" s="439"/>
      <c r="V5" s="399"/>
      <c r="W5" s="399"/>
      <c r="X5" s="399"/>
      <c r="Y5" s="436"/>
      <c r="Z5" s="399"/>
      <c r="AA5" s="399"/>
      <c r="AB5" s="51"/>
      <c r="AC5" s="399"/>
      <c r="AD5" s="432"/>
      <c r="AE5" s="432"/>
      <c r="AF5" s="432"/>
      <c r="AG5" s="432"/>
      <c r="AH5" s="180"/>
    </row>
    <row r="6" spans="1:34" s="14" customFormat="1" ht="15" customHeight="1" x14ac:dyDescent="0.2">
      <c r="A6" s="406"/>
      <c r="B6" s="417"/>
      <c r="C6" s="417"/>
      <c r="D6" s="417"/>
      <c r="E6" s="422"/>
      <c r="F6" s="399"/>
      <c r="G6" s="122" t="s">
        <v>42</v>
      </c>
      <c r="H6" s="394"/>
      <c r="I6" s="394"/>
      <c r="J6" s="394"/>
      <c r="K6" s="394"/>
      <c r="L6" s="394"/>
      <c r="M6" s="455"/>
      <c r="N6" s="394"/>
      <c r="O6" s="394"/>
      <c r="P6" s="394"/>
      <c r="Q6" s="394"/>
      <c r="R6" s="455"/>
      <c r="S6" s="50"/>
      <c r="T6" s="394"/>
      <c r="U6" s="439"/>
      <c r="V6" s="399"/>
      <c r="W6" s="399"/>
      <c r="X6" s="399"/>
      <c r="Y6" s="437"/>
      <c r="Z6" s="399"/>
      <c r="AA6" s="399"/>
      <c r="AB6" s="50"/>
      <c r="AC6" s="399"/>
      <c r="AD6" s="433"/>
      <c r="AE6" s="433"/>
      <c r="AF6" s="433"/>
      <c r="AG6" s="433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400" t="s">
        <v>23</v>
      </c>
      <c r="C8" s="386"/>
      <c r="D8" s="386"/>
      <c r="E8" s="384"/>
      <c r="F8" s="40"/>
      <c r="G8" s="100"/>
      <c r="H8" s="101"/>
      <c r="I8" s="101"/>
      <c r="J8" s="101"/>
      <c r="K8" s="56"/>
      <c r="L8" s="56"/>
      <c r="M8" s="53"/>
      <c r="N8" s="41"/>
      <c r="O8" s="387" t="s">
        <v>28</v>
      </c>
      <c r="P8" s="388"/>
      <c r="Q8" s="389"/>
      <c r="R8" s="424"/>
      <c r="S8" s="425"/>
      <c r="T8" s="425"/>
      <c r="U8" s="42"/>
      <c r="AH8" s="61"/>
    </row>
    <row r="9" spans="1:34" ht="18" customHeight="1" thickTop="1" thickBot="1" x14ac:dyDescent="0.3">
      <c r="A9" s="43"/>
      <c r="B9" s="385" t="s">
        <v>9</v>
      </c>
      <c r="C9" s="386"/>
      <c r="D9" s="384"/>
      <c r="E9" s="175">
        <v>5</v>
      </c>
      <c r="F9" s="61"/>
      <c r="G9" s="61"/>
      <c r="H9" s="385" t="s">
        <v>28</v>
      </c>
      <c r="I9" s="386"/>
      <c r="J9" s="384"/>
      <c r="K9" s="231">
        <f>Admin!B30</f>
        <v>41763</v>
      </c>
      <c r="L9" s="230" t="s">
        <v>76</v>
      </c>
      <c r="M9" s="232">
        <f>Admin!B36</f>
        <v>41769</v>
      </c>
      <c r="N9" s="27"/>
      <c r="O9" s="426" t="s">
        <v>63</v>
      </c>
      <c r="P9" s="427"/>
      <c r="Q9" s="427"/>
      <c r="R9" s="428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IF(T$9="Y",'Apr14'!H41,0)</f>
        <v>0</v>
      </c>
      <c r="I11" s="104">
        <f>IF(T$9="Y",'Apr14'!I41,0)</f>
        <v>0</v>
      </c>
      <c r="J11" s="104">
        <f>IF(T$9="Y",'Apr14'!J41,0)</f>
        <v>0</v>
      </c>
      <c r="K11" s="104">
        <f>IF(T$9="Y",'Apr14'!K41,I11*J11)</f>
        <v>0</v>
      </c>
      <c r="L11" s="139">
        <f>IF(T$9="Y",'Apr14'!L41,0)</f>
        <v>0</v>
      </c>
      <c r="M11" s="125" t="str">
        <f>IF(E11=" "," ",IF(T$9="Y",'Apr14'!M41,IF((H11+K11+L11)&gt;0,H11+K11+L11,"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IF(Employee!H$34=E$9,Employee!D$34+SUM(M11)+'Apr14'!V41,SUM(M11)+'Apr14'!V41)</f>
        <v>0</v>
      </c>
      <c r="W11" s="59">
        <f>IF(Employee!H$34=E$9,Employee!D$35+SUM(N11)+'Apr14'!W41,SUM(N11)+'Apr14'!W41)</f>
        <v>0</v>
      </c>
      <c r="X11" s="59">
        <f>IF(O11=" ",'Apr14'!X41,O11+'Apr14'!X41)</f>
        <v>0</v>
      </c>
      <c r="Y11" s="59">
        <f>IF(P11=" ",'Apr14'!Y41,P11+'Apr14'!Y41)</f>
        <v>0</v>
      </c>
      <c r="Z11" s="59">
        <f>IF(Q11=" ",'Apr14'!Z41,Q11+'Apr14'!Z41)</f>
        <v>0</v>
      </c>
      <c r="AA11" s="59">
        <f>IF(R11=" ",'Apr14'!AA41,R11+'Apr14'!AA41)</f>
        <v>0</v>
      </c>
      <c r="AB11" s="60"/>
      <c r="AC11" s="59">
        <f>IF(T11=" ",'Apr14'!AC41,T11+'Apr14'!AC41)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IF(T$9="Y",'Apr14'!H42,0)</f>
        <v>0</v>
      </c>
      <c r="I12" s="107">
        <f>IF(T$9="Y",'Apr14'!I42,0)</f>
        <v>0</v>
      </c>
      <c r="J12" s="107">
        <f>IF(T$9="Y",'Apr14'!J42,0)</f>
        <v>0</v>
      </c>
      <c r="K12" s="107">
        <f>IF(T$9="Y",'Apr14'!K42,I12*J12)</f>
        <v>0</v>
      </c>
      <c r="L12" s="140">
        <f>IF(T$9="Y",'Apr14'!L42,0)</f>
        <v>0</v>
      </c>
      <c r="M12" s="126" t="str">
        <f>IF(E12=" "," ",IF(T$9="Y",'Apr14'!M42,IF((H12+K12+L12)&gt;0,H12+K12+L12,"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IF(Employee!H$60=E$9,Employee!D$60+SUM(M12)+'Apr14'!V42,SUM(M12)+'Apr14'!V42)</f>
        <v>0</v>
      </c>
      <c r="W12" s="59">
        <f>IF(Employee!H$60=E$9,Employee!D$61+SUM(N12)+'Apr14'!W42,SUM(N12)+'Apr14'!W42)</f>
        <v>0</v>
      </c>
      <c r="X12" s="59">
        <f>IF(O12=" ",'Apr14'!X42,O12+'Apr14'!X42)</f>
        <v>0</v>
      </c>
      <c r="Y12" s="59">
        <f>IF(P12=" ",'Apr14'!Y42,P12+'Apr14'!Y42)</f>
        <v>0</v>
      </c>
      <c r="Z12" s="59">
        <f>IF(Q12=" ",'Apr14'!Z42,Q12+'Apr14'!Z42)</f>
        <v>0</v>
      </c>
      <c r="AA12" s="59">
        <f>IF(R12=" ",'Apr14'!AA42,R12+'Apr14'!AA42)</f>
        <v>0</v>
      </c>
      <c r="AB12" s="60"/>
      <c r="AC12" s="59">
        <f>IF(T12=" ",'Apr14'!AC42,T12+'Apr14'!AC42)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IF(T$9="Y",'Apr14'!H43,0)</f>
        <v>0</v>
      </c>
      <c r="I13" s="107">
        <f>IF(T$9="Y",'Apr14'!I43,0)</f>
        <v>0</v>
      </c>
      <c r="J13" s="107">
        <f>IF(T$9="Y",'Apr14'!J43,0)</f>
        <v>0</v>
      </c>
      <c r="K13" s="107">
        <f>IF(T$9="Y",'Apr14'!K43,I13*J13)</f>
        <v>0</v>
      </c>
      <c r="L13" s="140">
        <f>IF(T$9="Y",'Apr14'!L43,0)</f>
        <v>0</v>
      </c>
      <c r="M13" s="126" t="str">
        <f>IF(E13=" "," ",IF(T$9="Y",'Apr14'!M43,IF((H13+K13+L13)&gt;0,H13+K13+L13,"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IF(Employee!H$86=E$9,Employee!D$86+SUM(M13)+'Apr14'!V43,SUM(M13)+'Apr14'!V43)</f>
        <v>0</v>
      </c>
      <c r="W13" s="59">
        <f>IF(Employee!H$86=E$9,Employee!D$87+SUM(N13)+'Apr14'!W43,SUM(N13)+'Apr14'!W43)</f>
        <v>0</v>
      </c>
      <c r="X13" s="59">
        <f>IF(O13=" ",'Apr14'!X43,O13+'Apr14'!X43)</f>
        <v>0</v>
      </c>
      <c r="Y13" s="59">
        <f>IF(P13=" ",'Apr14'!Y43,P13+'Apr14'!Y43)</f>
        <v>0</v>
      </c>
      <c r="Z13" s="59">
        <f>IF(Q13=" ",'Apr14'!Z43,Q13+'Apr14'!Z43)</f>
        <v>0</v>
      </c>
      <c r="AA13" s="59">
        <f>IF(R13=" ",'Apr14'!AA43,R13+'Apr14'!AA43)</f>
        <v>0</v>
      </c>
      <c r="AB13" s="60"/>
      <c r="AC13" s="59">
        <f>IF(T13=" ",'Apr14'!AC43,T13+'Apr14'!AC43)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IF(T$9="Y",'Apr14'!H44,0)</f>
        <v>0</v>
      </c>
      <c r="I14" s="107">
        <f>IF(T$9="Y",'Apr14'!I44,0)</f>
        <v>0</v>
      </c>
      <c r="J14" s="107">
        <f>IF(T$9="Y",'Apr14'!J44,0)</f>
        <v>0</v>
      </c>
      <c r="K14" s="107">
        <f>IF(T$9="Y",'Apr14'!K44,I14*J14)</f>
        <v>0</v>
      </c>
      <c r="L14" s="140">
        <f>IF(T$9="Y",'Apr14'!L44,0)</f>
        <v>0</v>
      </c>
      <c r="M14" s="126" t="str">
        <f>IF(E14=" "," ",IF(T$9="Y",'Apr14'!M44,IF((H14+K14+L14)&gt;0,H14+K14+L14,"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IF(Employee!H$112=E$9,Employee!D$112+SUM(M14)+'Apr14'!V44,SUM(M14)+'Apr14'!V44)</f>
        <v>0</v>
      </c>
      <c r="W14" s="59">
        <f>IF(Employee!H$112=E$9,Employee!D$113+SUM(N14)+'Apr14'!W44,SUM(N14)+'Apr14'!W44)</f>
        <v>0</v>
      </c>
      <c r="X14" s="59">
        <f>IF(O14=" ",'Apr14'!X44,O14+'Apr14'!X44)</f>
        <v>0</v>
      </c>
      <c r="Y14" s="59">
        <f>IF(P14=" ",'Apr14'!Y44,P14+'Apr14'!Y44)</f>
        <v>0</v>
      </c>
      <c r="Z14" s="59">
        <f>IF(Q14=" ",'Apr14'!Z44,Q14+'Apr14'!Z44)</f>
        <v>0</v>
      </c>
      <c r="AA14" s="59">
        <f>IF(R14=" ",'Apr14'!AA44,R14+'Apr14'!AA44)</f>
        <v>0</v>
      </c>
      <c r="AB14" s="60"/>
      <c r="AC14" s="59">
        <f>IF(T14=" ",'Apr14'!AC44,T14+'Apr14'!AC44)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IF(T$9="Y",'Apr14'!H45,0)</f>
        <v>0</v>
      </c>
      <c r="I15" s="272">
        <f>IF(T$9="Y",'Apr14'!I45,0)</f>
        <v>0</v>
      </c>
      <c r="J15" s="272">
        <f>IF(T$9="Y",'Apr14'!J45,0)</f>
        <v>0</v>
      </c>
      <c r="K15" s="272">
        <f>IF(T$9="Y",'Apr14'!K45,I15*J15)</f>
        <v>0</v>
      </c>
      <c r="L15" s="273">
        <f>IF(T$9="Y",'Apr14'!L45,0)</f>
        <v>0</v>
      </c>
      <c r="M15" s="126" t="str">
        <f>IF(E15=" "," ",IF(T$9="Y",'Apr14'!M45,IF((H15+K15+L15)&gt;0,H15+K15+L15,"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IF(Employee!H$138=E$9,Employee!D$138+SUM(M15)+'Apr14'!V45,SUM(M15)+'Apr14'!V45)</f>
        <v>0</v>
      </c>
      <c r="W15" s="59">
        <f>IF(Employee!H$138=E$9,Employee!D$139+SUM(N15)+'Apr14'!W45,SUM(N15)+'Apr14'!W45)</f>
        <v>0</v>
      </c>
      <c r="X15" s="59">
        <f>IF(O15=" ",'Apr14'!X45,O15+'Apr14'!X45)</f>
        <v>0</v>
      </c>
      <c r="Y15" s="59">
        <f>IF(P15=" ",'Apr14'!Y45,P15+'Apr14'!Y45)</f>
        <v>0</v>
      </c>
      <c r="Z15" s="59">
        <f>IF(Q15=" ",'Apr14'!Z45,Q15+'Apr14'!Z45)</f>
        <v>0</v>
      </c>
      <c r="AA15" s="59">
        <f>IF(R15=" ",'Apr14'!AA45,R15+'Apr14'!AA45)</f>
        <v>0</v>
      </c>
      <c r="AB15" s="60"/>
      <c r="AC15" s="59">
        <f>IF(T15=" ",'Apr14'!AC45,T15+'Apr14'!AC45)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3" t="s">
        <v>7</v>
      </c>
      <c r="G16" s="386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400" t="s">
        <v>23</v>
      </c>
      <c r="C18" s="386"/>
      <c r="D18" s="386"/>
      <c r="E18" s="384"/>
      <c r="F18" s="40"/>
      <c r="G18" s="40"/>
      <c r="H18" s="53"/>
      <c r="I18" s="53"/>
      <c r="J18" s="53"/>
      <c r="K18" s="56"/>
      <c r="L18" s="56"/>
      <c r="M18" s="53"/>
      <c r="N18" s="41"/>
      <c r="O18" s="387" t="s">
        <v>28</v>
      </c>
      <c r="P18" s="388"/>
      <c r="Q18" s="389"/>
      <c r="R18" s="424"/>
      <c r="S18" s="425"/>
      <c r="T18" s="425"/>
      <c r="U18" s="42"/>
      <c r="AH18" s="61"/>
    </row>
    <row r="19" spans="1:34" ht="18" customHeight="1" thickTop="1" thickBot="1" x14ac:dyDescent="0.3">
      <c r="A19" s="43"/>
      <c r="B19" s="385" t="s">
        <v>9</v>
      </c>
      <c r="C19" s="386"/>
      <c r="D19" s="384"/>
      <c r="E19" s="175">
        <v>6</v>
      </c>
      <c r="F19" s="61"/>
      <c r="G19" s="61"/>
      <c r="H19" s="385" t="s">
        <v>28</v>
      </c>
      <c r="I19" s="386"/>
      <c r="J19" s="384"/>
      <c r="K19" s="231">
        <f>Admin!B37</f>
        <v>41770</v>
      </c>
      <c r="L19" s="230" t="s">
        <v>76</v>
      </c>
      <c r="M19" s="232">
        <f>Admin!B43</f>
        <v>41776</v>
      </c>
      <c r="N19" s="27"/>
      <c r="O19" s="426" t="s">
        <v>63</v>
      </c>
      <c r="P19" s="427"/>
      <c r="Q19" s="427"/>
      <c r="R19" s="428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3" t="s">
        <v>7</v>
      </c>
      <c r="G26" s="384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400" t="s">
        <v>23</v>
      </c>
      <c r="C28" s="386"/>
      <c r="D28" s="386"/>
      <c r="E28" s="384"/>
      <c r="F28" s="40"/>
      <c r="G28" s="40"/>
      <c r="H28" s="53"/>
      <c r="I28" s="53"/>
      <c r="J28" s="53"/>
      <c r="K28" s="56"/>
      <c r="L28" s="56"/>
      <c r="M28" s="53"/>
      <c r="N28" s="41"/>
      <c r="O28" s="387" t="s">
        <v>28</v>
      </c>
      <c r="P28" s="388"/>
      <c r="Q28" s="389"/>
      <c r="R28" s="424"/>
      <c r="S28" s="425"/>
      <c r="T28" s="425"/>
      <c r="U28" s="42"/>
      <c r="AH28" s="61"/>
    </row>
    <row r="29" spans="1:34" ht="18" customHeight="1" thickTop="1" thickBot="1" x14ac:dyDescent="0.3">
      <c r="A29" s="43"/>
      <c r="B29" s="385" t="s">
        <v>9</v>
      </c>
      <c r="C29" s="386"/>
      <c r="D29" s="384"/>
      <c r="E29" s="175">
        <v>7</v>
      </c>
      <c r="F29" s="61"/>
      <c r="G29" s="61"/>
      <c r="H29" s="385" t="s">
        <v>28</v>
      </c>
      <c r="I29" s="386"/>
      <c r="J29" s="384"/>
      <c r="K29" s="231">
        <f>Admin!B44</f>
        <v>41777</v>
      </c>
      <c r="L29" s="230" t="s">
        <v>76</v>
      </c>
      <c r="M29" s="232">
        <f>Admin!B50</f>
        <v>41783</v>
      </c>
      <c r="N29" s="27"/>
      <c r="O29" s="426" t="s">
        <v>63</v>
      </c>
      <c r="P29" s="427"/>
      <c r="Q29" s="427"/>
      <c r="R29" s="428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3" t="s">
        <v>7</v>
      </c>
      <c r="G36" s="384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400" t="s">
        <v>23</v>
      </c>
      <c r="C38" s="386"/>
      <c r="D38" s="386"/>
      <c r="E38" s="384"/>
      <c r="F38" s="40"/>
      <c r="G38" s="40"/>
      <c r="H38" s="41"/>
      <c r="I38" s="41"/>
      <c r="J38" s="41"/>
      <c r="K38" s="56"/>
      <c r="L38" s="56"/>
      <c r="M38" s="53"/>
      <c r="N38" s="41"/>
      <c r="O38" s="387" t="s">
        <v>28</v>
      </c>
      <c r="P38" s="388"/>
      <c r="Q38" s="389"/>
      <c r="R38" s="424"/>
      <c r="S38" s="425"/>
      <c r="T38" s="425"/>
      <c r="U38" s="42"/>
      <c r="AH38" s="61"/>
    </row>
    <row r="39" spans="1:34" ht="18" customHeight="1" thickTop="1" thickBot="1" x14ac:dyDescent="0.3">
      <c r="A39" s="43"/>
      <c r="B39" s="385" t="s">
        <v>9</v>
      </c>
      <c r="C39" s="386"/>
      <c r="D39" s="384"/>
      <c r="E39" s="175">
        <v>8</v>
      </c>
      <c r="F39" s="61"/>
      <c r="G39" s="61"/>
      <c r="H39" s="385" t="s">
        <v>28</v>
      </c>
      <c r="I39" s="386"/>
      <c r="J39" s="384"/>
      <c r="K39" s="231">
        <f>Admin!B51</f>
        <v>41784</v>
      </c>
      <c r="L39" s="230" t="s">
        <v>76</v>
      </c>
      <c r="M39" s="232">
        <f>Admin!B57</f>
        <v>41790</v>
      </c>
      <c r="N39" s="27"/>
      <c r="O39" s="426" t="s">
        <v>63</v>
      </c>
      <c r="P39" s="427"/>
      <c r="Q39" s="427"/>
      <c r="R39" s="428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3" t="s">
        <v>7</v>
      </c>
      <c r="G46" s="384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400" t="s">
        <v>24</v>
      </c>
      <c r="C48" s="386"/>
      <c r="D48" s="386"/>
      <c r="E48" s="384"/>
      <c r="F48" s="40"/>
      <c r="G48" s="40"/>
      <c r="H48" s="53"/>
      <c r="I48" s="53"/>
      <c r="J48" s="53"/>
      <c r="K48" s="56"/>
      <c r="L48" s="56"/>
      <c r="M48" s="53"/>
      <c r="N48" s="41"/>
      <c r="O48" s="387" t="s">
        <v>28</v>
      </c>
      <c r="P48" s="388"/>
      <c r="Q48" s="389"/>
      <c r="R48" s="424"/>
      <c r="S48" s="425"/>
      <c r="T48" s="425"/>
      <c r="U48" s="42"/>
      <c r="AH48" s="61"/>
    </row>
    <row r="49" spans="1:34" ht="18" customHeight="1" thickTop="1" thickBot="1" x14ac:dyDescent="0.3">
      <c r="A49" s="43"/>
      <c r="B49" s="385" t="s">
        <v>10</v>
      </c>
      <c r="C49" s="386"/>
      <c r="D49" s="384"/>
      <c r="E49" s="175">
        <v>2</v>
      </c>
      <c r="F49" s="61"/>
      <c r="G49" s="61"/>
      <c r="H49" s="385" t="s">
        <v>28</v>
      </c>
      <c r="I49" s="386"/>
      <c r="J49" s="384"/>
      <c r="K49" s="231">
        <f>Admin!B32</f>
        <v>41765</v>
      </c>
      <c r="L49" s="230" t="s">
        <v>76</v>
      </c>
      <c r="M49" s="232">
        <f>Admin!B62</f>
        <v>41795</v>
      </c>
      <c r="N49" s="27"/>
      <c r="O49" s="426" t="s">
        <v>64</v>
      </c>
      <c r="P49" s="427"/>
      <c r="Q49" s="427"/>
      <c r="R49" s="428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IF(T$49="Y",'Apr14'!H51,0)</f>
        <v>0</v>
      </c>
      <c r="I51" s="104">
        <f>IF(T$49="Y",'Apr14'!I51,0)</f>
        <v>0</v>
      </c>
      <c r="J51" s="104">
        <f>IF(T$49="Y",'Apr14'!J51,0)</f>
        <v>0</v>
      </c>
      <c r="K51" s="104">
        <f>IF(T$49="Y",'Apr14'!K51,I51*J51)</f>
        <v>0</v>
      </c>
      <c r="L51" s="139">
        <f>IF(T$49="Y",'Apr14'!L51,0)</f>
        <v>0</v>
      </c>
      <c r="M51" s="114" t="str">
        <f>IF(E51=" "," ",IF(T$49="Y",'Apr14'!M51,IF((H51+K51+L51)&gt;0,H51+K51+L51,"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IF(Employee!H$35=E$49,Employee!D$34+SUM(M51)+'Apr14'!V51,SUM(M51)+'Apr14'!V51)</f>
        <v>0</v>
      </c>
      <c r="W51" s="59">
        <f>IF(Employee!H$35=E$49,Employee!D$35+SUM(N51)+'Apr14'!W51,SUM(N51)+'Apr14'!W51)</f>
        <v>0</v>
      </c>
      <c r="X51" s="59">
        <f>IF(O51=" ",'Apr14'!X51,O51+'Apr14'!X51)</f>
        <v>0</v>
      </c>
      <c r="Y51" s="59">
        <f>IF(P51=" ",'Apr14'!Y51,P51+'Apr14'!Y51)</f>
        <v>0</v>
      </c>
      <c r="Z51" s="59">
        <f>IF(Q51=" ",'Apr14'!Z51,Q51+'Apr14'!Z51)</f>
        <v>0</v>
      </c>
      <c r="AA51" s="59">
        <f>IF(R51=" ",'Apr14'!AA51,R51+'Apr14'!AA51)</f>
        <v>0</v>
      </c>
      <c r="AB51" s="60"/>
      <c r="AC51" s="59">
        <f>IF(T51=" ",'Apr14'!AC51,T51+'Apr14'!AC51)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IF(T$49="Y",'Apr14'!H52,0)</f>
        <v>0</v>
      </c>
      <c r="I52" s="107">
        <f>IF(T$49="Y",'Apr14'!I52,0)</f>
        <v>0</v>
      </c>
      <c r="J52" s="107">
        <f>IF(T$49="Y",'Apr14'!J52,0)</f>
        <v>0</v>
      </c>
      <c r="K52" s="107">
        <f>IF(T$49="Y",'Apr14'!K52,I52*J52)</f>
        <v>0</v>
      </c>
      <c r="L52" s="140">
        <f>IF(T$49="Y",'Apr14'!L52,0)</f>
        <v>0</v>
      </c>
      <c r="M52" s="115" t="str">
        <f>IF(E52=" "," ",IF(T$49="Y",'Apr14'!M52,IF((H52+K52+L52)&gt;0,H52+K52+L52,"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IF(Employee!H$61=E$49,Employee!D$60+SUM(M52)+'Apr14'!V52,SUM(M52)+'Apr14'!V52)</f>
        <v>0</v>
      </c>
      <c r="W52" s="59">
        <f>IF(Employee!H$61=E$49,Employee!D$61+SUM(N52)+'Apr14'!W52,SUM(N52)+'Apr14'!W52)</f>
        <v>0</v>
      </c>
      <c r="X52" s="59">
        <f>IF(O52=" ",'Apr14'!X52,O52+'Apr14'!X52)</f>
        <v>0</v>
      </c>
      <c r="Y52" s="59">
        <f>IF(P52=" ",'Apr14'!Y52,P52+'Apr14'!Y52)</f>
        <v>0</v>
      </c>
      <c r="Z52" s="59">
        <f>IF(Q52=" ",'Apr14'!Z52,Q52+'Apr14'!Z52)</f>
        <v>0</v>
      </c>
      <c r="AA52" s="59">
        <f>IF(R52=" ",'Apr14'!AA52,R52+'Apr14'!AA52)</f>
        <v>0</v>
      </c>
      <c r="AB52" s="60"/>
      <c r="AC52" s="59">
        <f>IF(T52=" ",'Apr14'!AC52,T52+'Apr14'!AC52)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IF(T$49="Y",'Apr14'!H53,0)</f>
        <v>0</v>
      </c>
      <c r="I53" s="107">
        <f>IF(T$49="Y",'Apr14'!I53,0)</f>
        <v>0</v>
      </c>
      <c r="J53" s="107">
        <f>IF(T$49="Y",'Apr14'!J53,0)</f>
        <v>0</v>
      </c>
      <c r="K53" s="107">
        <f>IF(T$49="Y",'Apr14'!K53,I53*J53)</f>
        <v>0</v>
      </c>
      <c r="L53" s="140">
        <f>IF(T$49="Y",'Apr14'!L53,0)</f>
        <v>0</v>
      </c>
      <c r="M53" s="115" t="str">
        <f>IF(E53=" "," ",IF(T$49="Y",'Apr14'!M53,IF((H53+K53+L53)&gt;0,H53+K53+L53,"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IF(Employee!H$87=E$49,Employee!D$86+SUM(M53)+'Apr14'!V53,SUM(M53)+'Apr14'!V53)</f>
        <v>0</v>
      </c>
      <c r="W53" s="59">
        <f>IF(Employee!H$87=E$49,Employee!D$7+SUM(N53)+'Apr14'!W53,SUM(N53)+'Apr14'!W53)</f>
        <v>0</v>
      </c>
      <c r="X53" s="59">
        <f>IF(O53=" ",'Apr14'!X53,O53+'Apr14'!X53)</f>
        <v>0</v>
      </c>
      <c r="Y53" s="59">
        <f>IF(P53=" ",'Apr14'!Y53,P53+'Apr14'!Y53)</f>
        <v>0</v>
      </c>
      <c r="Z53" s="59">
        <f>IF(Q53=" ",'Apr14'!Z53,Q53+'Apr14'!Z53)</f>
        <v>0</v>
      </c>
      <c r="AA53" s="59">
        <f>IF(R53=" ",'Apr14'!AA53,R53+'Apr14'!AA53)</f>
        <v>0</v>
      </c>
      <c r="AB53" s="60"/>
      <c r="AC53" s="59">
        <f>IF(T53=" ",'Apr14'!AC53,T53+'Apr14'!AC53)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IF(T$49="Y",'Apr14'!H54,0)</f>
        <v>0</v>
      </c>
      <c r="I54" s="107">
        <f>IF(T$49="Y",'Apr14'!I54,0)</f>
        <v>0</v>
      </c>
      <c r="J54" s="107">
        <f>IF(T$49="Y",'Apr14'!J54,0)</f>
        <v>0</v>
      </c>
      <c r="K54" s="107">
        <f>IF(T$49="Y",'Apr14'!K54,I54*J54)</f>
        <v>0</v>
      </c>
      <c r="L54" s="140">
        <f>IF(T$49="Y",'Apr14'!L54,0)</f>
        <v>0</v>
      </c>
      <c r="M54" s="115" t="str">
        <f>IF(E54=" "," ",IF(T$49="Y",'Apr14'!M54,IF((H54+K54+L54)&gt;0,H54+K54+L54,"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IF(Employee!H$113=E$49,Employee!D$112+SUM(M54)+'Apr14'!V54,SUM(M54)+'Apr14'!V54)</f>
        <v>0</v>
      </c>
      <c r="W54" s="59">
        <f>IF(Employee!H$113=E$49,Employee!D$113+SUM(N54)+'Apr14'!W54,SUM(N54)+'Apr14'!W54)</f>
        <v>0</v>
      </c>
      <c r="X54" s="59">
        <f>IF(O54=" ",'Apr14'!X54,O54+'Apr14'!X54)</f>
        <v>0</v>
      </c>
      <c r="Y54" s="59">
        <f>IF(P54=" ",'Apr14'!Y54,P54+'Apr14'!Y54)</f>
        <v>0</v>
      </c>
      <c r="Z54" s="59">
        <f>IF(Q54=" ",'Apr14'!Z54,Q54+'Apr14'!Z54)</f>
        <v>0</v>
      </c>
      <c r="AA54" s="59">
        <f>IF(R54=" ",'Apr14'!AA54,R54+'Apr14'!AA54)</f>
        <v>0</v>
      </c>
      <c r="AB54" s="60"/>
      <c r="AC54" s="59">
        <f>IF(T54=" ",'Apr14'!AC54,T54+'Apr14'!AC54)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IF(T$49="Y",'Apr14'!H55,0)</f>
        <v>0</v>
      </c>
      <c r="I55" s="272">
        <f>IF(T$49="Y",'Apr14'!I55,0)</f>
        <v>0</v>
      </c>
      <c r="J55" s="272">
        <f>IF(T$49="Y",'Apr14'!J55,0)</f>
        <v>0</v>
      </c>
      <c r="K55" s="272">
        <f>IF(T$49="Y",'Apr14'!K55,I55*J55)</f>
        <v>0</v>
      </c>
      <c r="L55" s="273">
        <f>IF(T$49="Y",'Apr14'!L55,0)</f>
        <v>0</v>
      </c>
      <c r="M55" s="115" t="str">
        <f>IF(E55=" "," ",IF(T$49="Y",'Apr14'!M55,IF((H55+K55+L55)&gt;0,H55+K55+L55,"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IF(Employee!H$139=E$49,Employee!D$138+SUM(M55)+'Apr14'!V55,SUM(M55)+'Apr14'!V55)</f>
        <v>0</v>
      </c>
      <c r="W55" s="59">
        <f>IF(Employee!H$139=E$49,Employee!D$139+SUM(N55)+'Apr14'!W55,SUM(N55)+'Apr14'!W55)</f>
        <v>0</v>
      </c>
      <c r="X55" s="59">
        <f>IF(O55=" ",'Apr14'!X55,O55+'Apr14'!X55)</f>
        <v>0</v>
      </c>
      <c r="Y55" s="59">
        <f>IF(P55=" ",'Apr14'!Y55,P55+'Apr14'!Y55)</f>
        <v>0</v>
      </c>
      <c r="Z55" s="59">
        <f>IF(Q55=" ",'Apr14'!Z55,Q55+'Apr14'!Z55)</f>
        <v>0</v>
      </c>
      <c r="AA55" s="59">
        <f>IF(R55=" ",'Apr14'!AA55,R55+'Apr14'!AA55)</f>
        <v>0</v>
      </c>
      <c r="AB55" s="60"/>
      <c r="AC55" s="59">
        <f>IF(T55=" ",'Apr14'!AC55,T55+'Apr14'!AC55)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3" t="s">
        <v>7</v>
      </c>
      <c r="G56" s="384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40" t="s">
        <v>74</v>
      </c>
      <c r="N59" s="441"/>
      <c r="O59" s="441"/>
      <c r="P59" s="441"/>
      <c r="Q59" s="441"/>
      <c r="R59" s="441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AD60+'Apr14'!AD65</f>
        <v>0</v>
      </c>
      <c r="AE65" s="177">
        <f>AE60+'Apr14'!AE65</f>
        <v>0</v>
      </c>
      <c r="AF65" s="177">
        <f>AF60+'Apr14'!AF65</f>
        <v>0</v>
      </c>
      <c r="AG65" s="177">
        <f>AG60+'Apr14'!AG65</f>
        <v>0</v>
      </c>
    </row>
    <row r="66" spans="6:33" ht="13.8" thickTop="1" x14ac:dyDescent="0.25"/>
    <row r="67" spans="6:33" x14ac:dyDescent="0.25">
      <c r="AD67" s="184"/>
      <c r="AE67" s="177">
        <f>AE62+'Apr14'!AE67</f>
        <v>0</v>
      </c>
      <c r="AF67" s="177">
        <f>AF62+'Apr14'!AF67</f>
        <v>0</v>
      </c>
      <c r="AG67" s="177">
        <f>AG62+'Apr14'!AG67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41:G45 G21:G25 G11:G15 G31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">
      <c r="A1" s="456"/>
      <c r="B1" s="447" t="s">
        <v>66</v>
      </c>
      <c r="C1" s="448"/>
      <c r="D1" s="448"/>
      <c r="E1" s="448"/>
      <c r="F1" s="449"/>
      <c r="G1" s="460">
        <f>SUM(AD70:AG70)+SUM(AE72:AG72)</f>
        <v>0</v>
      </c>
      <c r="H1" s="461"/>
      <c r="I1" s="457" t="s">
        <v>4</v>
      </c>
      <c r="J1" s="458"/>
      <c r="K1" s="458"/>
      <c r="L1" s="45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8"/>
      <c r="V1" s="442" t="s">
        <v>25</v>
      </c>
      <c r="W1" s="443"/>
      <c r="X1" s="443"/>
      <c r="Y1" s="443"/>
      <c r="Z1" s="443"/>
      <c r="AA1" s="443"/>
      <c r="AB1" s="443"/>
      <c r="AC1" s="444"/>
      <c r="AD1" s="429" t="s">
        <v>62</v>
      </c>
      <c r="AE1" s="429"/>
      <c r="AF1" s="429"/>
      <c r="AG1" s="429"/>
      <c r="AH1" s="179"/>
    </row>
    <row r="2" spans="1:34" s="7" customFormat="1" ht="15" customHeight="1" thickBot="1" x14ac:dyDescent="0.3">
      <c r="A2" s="456"/>
      <c r="B2" s="450"/>
      <c r="C2" s="451"/>
      <c r="D2" s="451"/>
      <c r="E2" s="451"/>
      <c r="F2" s="452"/>
      <c r="G2" s="413"/>
      <c r="H2" s="414"/>
      <c r="I2" s="418" t="s">
        <v>70</v>
      </c>
      <c r="J2" s="418"/>
      <c r="K2" s="418"/>
      <c r="L2" s="419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8"/>
      <c r="V2" s="445"/>
      <c r="W2" s="430"/>
      <c r="X2" s="430"/>
      <c r="Y2" s="430"/>
      <c r="Z2" s="430"/>
      <c r="AA2" s="430"/>
      <c r="AB2" s="430"/>
      <c r="AC2" s="446"/>
      <c r="AD2" s="430"/>
      <c r="AE2" s="430"/>
      <c r="AF2" s="430"/>
      <c r="AG2" s="430"/>
      <c r="AH2" s="179"/>
    </row>
    <row r="3" spans="1:34" s="12" customFormat="1" ht="15" customHeight="1" thickTop="1" x14ac:dyDescent="0.25">
      <c r="A3" s="406"/>
      <c r="B3" s="415" t="s">
        <v>72</v>
      </c>
      <c r="C3" s="415" t="s">
        <v>45</v>
      </c>
      <c r="D3" s="415" t="s">
        <v>6</v>
      </c>
      <c r="E3" s="420" t="s">
        <v>38</v>
      </c>
      <c r="F3" s="423" t="s">
        <v>0</v>
      </c>
      <c r="G3" s="120" t="s">
        <v>39</v>
      </c>
      <c r="H3" s="390" t="str">
        <f>'Apr14'!H3:H6</f>
        <v>Statutory Pay</v>
      </c>
      <c r="I3" s="390" t="str">
        <f>'Apr14'!I3:I6</f>
        <v>Basic hours</v>
      </c>
      <c r="J3" s="390" t="str">
        <f>'Apr14'!J3:J6</f>
        <v>Hourly rate</v>
      </c>
      <c r="K3" s="390" t="str">
        <f>'Apr14'!K3:K6</f>
        <v>Basic    wages</v>
      </c>
      <c r="L3" s="390" t="str">
        <f>'Apr14'!L3:L6</f>
        <v>Overtime Bonus Gratuities</v>
      </c>
      <c r="M3" s="453" t="str">
        <f>'Apr14'!M3:M6</f>
        <v>GROSS WAGES</v>
      </c>
      <c r="N3" s="390" t="str">
        <f>'Apr14'!N3:N6</f>
        <v>Income Tax</v>
      </c>
      <c r="O3" s="390" t="str">
        <f>'Apr14'!O3:O6</f>
        <v>Employees National Insurance</v>
      </c>
      <c r="P3" s="390" t="str">
        <f>'Apr14'!P3:P6</f>
        <v>Student Loans</v>
      </c>
      <c r="Q3" s="390" t="str">
        <f>'Apr14'!Q3:Q6</f>
        <v>Other Deductions</v>
      </c>
      <c r="R3" s="453" t="str">
        <f>'Apr14'!R3:R6</f>
        <v>NET      PAY</v>
      </c>
      <c r="S3" s="51"/>
      <c r="T3" s="390" t="str">
        <f>'Apr14'!T3:T6</f>
        <v>Employers National Insurance</v>
      </c>
      <c r="U3" s="439"/>
      <c r="V3" s="434" t="s">
        <v>5</v>
      </c>
      <c r="W3" s="434" t="s">
        <v>1</v>
      </c>
      <c r="X3" s="434" t="s">
        <v>26</v>
      </c>
      <c r="Y3" s="435" t="s">
        <v>22</v>
      </c>
      <c r="Z3" s="434" t="s">
        <v>2</v>
      </c>
      <c r="AA3" s="434" t="s">
        <v>3</v>
      </c>
      <c r="AB3" s="51"/>
      <c r="AC3" s="434" t="s">
        <v>27</v>
      </c>
      <c r="AD3" s="431" t="s">
        <v>58</v>
      </c>
      <c r="AE3" s="431" t="s">
        <v>59</v>
      </c>
      <c r="AF3" s="431" t="s">
        <v>60</v>
      </c>
      <c r="AG3" s="431" t="s">
        <v>61</v>
      </c>
      <c r="AH3" s="180"/>
    </row>
    <row r="4" spans="1:34" s="13" customFormat="1" ht="15" customHeight="1" x14ac:dyDescent="0.25">
      <c r="A4" s="406"/>
      <c r="B4" s="416"/>
      <c r="C4" s="416"/>
      <c r="D4" s="416"/>
      <c r="E4" s="421"/>
      <c r="F4" s="399"/>
      <c r="G4" s="121" t="s">
        <v>40</v>
      </c>
      <c r="H4" s="393"/>
      <c r="I4" s="393"/>
      <c r="J4" s="393"/>
      <c r="K4" s="393"/>
      <c r="L4" s="393"/>
      <c r="M4" s="454"/>
      <c r="N4" s="393"/>
      <c r="O4" s="393"/>
      <c r="P4" s="393"/>
      <c r="Q4" s="393"/>
      <c r="R4" s="454"/>
      <c r="S4" s="51"/>
      <c r="T4" s="393"/>
      <c r="U4" s="439"/>
      <c r="V4" s="399"/>
      <c r="W4" s="399"/>
      <c r="X4" s="399"/>
      <c r="Y4" s="436"/>
      <c r="Z4" s="399"/>
      <c r="AA4" s="399"/>
      <c r="AB4" s="51"/>
      <c r="AC4" s="399"/>
      <c r="AD4" s="432"/>
      <c r="AE4" s="432"/>
      <c r="AF4" s="432"/>
      <c r="AG4" s="432"/>
      <c r="AH4" s="180"/>
    </row>
    <row r="5" spans="1:34" s="13" customFormat="1" ht="15" customHeight="1" x14ac:dyDescent="0.25">
      <c r="A5" s="406"/>
      <c r="B5" s="416"/>
      <c r="C5" s="416"/>
      <c r="D5" s="416"/>
      <c r="E5" s="421"/>
      <c r="F5" s="399"/>
      <c r="G5" s="121" t="s">
        <v>41</v>
      </c>
      <c r="H5" s="393"/>
      <c r="I5" s="393"/>
      <c r="J5" s="393"/>
      <c r="K5" s="393"/>
      <c r="L5" s="393"/>
      <c r="M5" s="454"/>
      <c r="N5" s="393"/>
      <c r="O5" s="393"/>
      <c r="P5" s="393"/>
      <c r="Q5" s="393"/>
      <c r="R5" s="454"/>
      <c r="S5" s="51"/>
      <c r="T5" s="393"/>
      <c r="U5" s="439"/>
      <c r="V5" s="399"/>
      <c r="W5" s="399"/>
      <c r="X5" s="399"/>
      <c r="Y5" s="436"/>
      <c r="Z5" s="399"/>
      <c r="AA5" s="399"/>
      <c r="AB5" s="51"/>
      <c r="AC5" s="399"/>
      <c r="AD5" s="432"/>
      <c r="AE5" s="432"/>
      <c r="AF5" s="432"/>
      <c r="AG5" s="432"/>
      <c r="AH5" s="180"/>
    </row>
    <row r="6" spans="1:34" s="14" customFormat="1" ht="15" customHeight="1" x14ac:dyDescent="0.2">
      <c r="A6" s="406"/>
      <c r="B6" s="417"/>
      <c r="C6" s="417"/>
      <c r="D6" s="417"/>
      <c r="E6" s="422"/>
      <c r="F6" s="399"/>
      <c r="G6" s="122" t="s">
        <v>42</v>
      </c>
      <c r="H6" s="394"/>
      <c r="I6" s="394"/>
      <c r="J6" s="394"/>
      <c r="K6" s="394"/>
      <c r="L6" s="394"/>
      <c r="M6" s="455"/>
      <c r="N6" s="394"/>
      <c r="O6" s="394"/>
      <c r="P6" s="394"/>
      <c r="Q6" s="394"/>
      <c r="R6" s="455"/>
      <c r="S6" s="50"/>
      <c r="T6" s="394"/>
      <c r="U6" s="439"/>
      <c r="V6" s="399"/>
      <c r="W6" s="399"/>
      <c r="X6" s="399"/>
      <c r="Y6" s="437"/>
      <c r="Z6" s="399"/>
      <c r="AA6" s="399"/>
      <c r="AB6" s="50"/>
      <c r="AC6" s="399"/>
      <c r="AD6" s="433"/>
      <c r="AE6" s="433"/>
      <c r="AF6" s="433"/>
      <c r="AG6" s="433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400" t="s">
        <v>23</v>
      </c>
      <c r="C8" s="386"/>
      <c r="D8" s="386"/>
      <c r="E8" s="384"/>
      <c r="F8" s="40"/>
      <c r="G8" s="100"/>
      <c r="H8" s="101"/>
      <c r="I8" s="101"/>
      <c r="J8" s="101"/>
      <c r="K8" s="56"/>
      <c r="L8" s="56"/>
      <c r="M8" s="53"/>
      <c r="N8" s="41"/>
      <c r="O8" s="387" t="s">
        <v>28</v>
      </c>
      <c r="P8" s="388"/>
      <c r="Q8" s="389"/>
      <c r="R8" s="424"/>
      <c r="S8" s="425"/>
      <c r="T8" s="425"/>
      <c r="U8" s="42"/>
      <c r="AH8" s="61"/>
    </row>
    <row r="9" spans="1:34" ht="18" customHeight="1" thickTop="1" thickBot="1" x14ac:dyDescent="0.3">
      <c r="A9" s="43"/>
      <c r="B9" s="385" t="s">
        <v>9</v>
      </c>
      <c r="C9" s="386"/>
      <c r="D9" s="384"/>
      <c r="E9" s="175">
        <v>9</v>
      </c>
      <c r="F9" s="61"/>
      <c r="G9" s="61"/>
      <c r="H9" s="385" t="s">
        <v>28</v>
      </c>
      <c r="I9" s="386"/>
      <c r="J9" s="384"/>
      <c r="K9" s="231">
        <f>Admin!B58</f>
        <v>41791</v>
      </c>
      <c r="L9" s="230" t="s">
        <v>76</v>
      </c>
      <c r="M9" s="232">
        <f>Admin!B64</f>
        <v>41797</v>
      </c>
      <c r="N9" s="27"/>
      <c r="O9" s="426" t="s">
        <v>63</v>
      </c>
      <c r="P9" s="427"/>
      <c r="Q9" s="427"/>
      <c r="R9" s="428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IF(T$9="Y",'May14'!H41,0)</f>
        <v>0</v>
      </c>
      <c r="I11" s="104">
        <f>IF(T$9="Y",'May14'!I41,0)</f>
        <v>0</v>
      </c>
      <c r="J11" s="104">
        <f>IF(T$9="Y",'May14'!J41,0)</f>
        <v>0</v>
      </c>
      <c r="K11" s="104">
        <f>IF(T$9="Y",'May14'!K41,I11*J11)</f>
        <v>0</v>
      </c>
      <c r="L11" s="139">
        <f>IF(T$9="Y",'May14'!L41,0)</f>
        <v>0</v>
      </c>
      <c r="M11" s="125" t="str">
        <f>IF(E11=" "," ",IF(T$9="Y",'May14'!M41,IF((H11+K11+L11)&gt;0,H11+K11+L11,"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IF(Employee!H$34=E$9,Employee!D$34+SUM(M11)+'May14'!V41,SUM(M11)+'May14'!V41)</f>
        <v>0</v>
      </c>
      <c r="W11" s="59">
        <f>IF(Employee!H$34=E$9,Employee!D$35+SUM(N11)+'May14'!W41,SUM(N11)+'May14'!W41)</f>
        <v>0</v>
      </c>
      <c r="X11" s="59">
        <f>IF(O11=" ",'May14'!X41,O11+'May14'!X41)</f>
        <v>0</v>
      </c>
      <c r="Y11" s="59">
        <f>IF(P11=" ",'May14'!Y41,P11+'May14'!Y41)</f>
        <v>0</v>
      </c>
      <c r="Z11" s="59">
        <f>IF(Q11=" ",'May14'!Z41,Q11+'May14'!Z41)</f>
        <v>0</v>
      </c>
      <c r="AA11" s="59">
        <f>IF(R11=" ",'May14'!AA41,R11+'May14'!AA41)</f>
        <v>0</v>
      </c>
      <c r="AB11" s="60"/>
      <c r="AC11" s="59">
        <f>IF(T11=" ",'May14'!AC41,T11+'May14'!AC41)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IF(T$9="Y",'May14'!H42,0)</f>
        <v>0</v>
      </c>
      <c r="I12" s="107">
        <f>IF(T$9="Y",'May14'!I42,0)</f>
        <v>0</v>
      </c>
      <c r="J12" s="107">
        <f>IF(T$9="Y",'May14'!J42,0)</f>
        <v>0</v>
      </c>
      <c r="K12" s="107">
        <f>IF(T$9="Y",'May14'!K42,I12*J12)</f>
        <v>0</v>
      </c>
      <c r="L12" s="140">
        <f>IF(T$9="Y",'May14'!L42,0)</f>
        <v>0</v>
      </c>
      <c r="M12" s="126" t="str">
        <f>IF(E12=" "," ",IF(T$9="Y",'May14'!M42,IF((H12+K12+L12)&gt;0,H12+K12+L12,"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IF(Employee!H$60=E$9,Employee!D$60+SUM(M12)+'May14'!V42,SUM(M12)+'May14'!V42)</f>
        <v>0</v>
      </c>
      <c r="W12" s="59">
        <f>IF(Employee!H$60=E$9,Employee!D$61+SUM(N12)+'May14'!W42,SUM(N12)+'May14'!W42)</f>
        <v>0</v>
      </c>
      <c r="X12" s="59">
        <f>IF(O12=" ",'May14'!X42,O12+'May14'!X42)</f>
        <v>0</v>
      </c>
      <c r="Y12" s="59">
        <f>IF(P12=" ",'May14'!Y42,P12+'May14'!Y42)</f>
        <v>0</v>
      </c>
      <c r="Z12" s="59">
        <f>IF(Q12=" ",'May14'!Z42,Q12+'May14'!Z42)</f>
        <v>0</v>
      </c>
      <c r="AA12" s="59">
        <f>IF(R12=" ",'May14'!AA42,R12+'May14'!AA42)</f>
        <v>0</v>
      </c>
      <c r="AB12" s="60"/>
      <c r="AC12" s="59">
        <f>IF(T12=" ",'May14'!AC42,T12+'May14'!AC42)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IF(T$9="Y",'May14'!H43,0)</f>
        <v>0</v>
      </c>
      <c r="I13" s="107">
        <f>IF(T$9="Y",'May14'!I43,0)</f>
        <v>0</v>
      </c>
      <c r="J13" s="107">
        <f>IF(T$9="Y",'May14'!J43,0)</f>
        <v>0</v>
      </c>
      <c r="K13" s="107">
        <f>IF(T$9="Y",'May14'!K43,I13*J13)</f>
        <v>0</v>
      </c>
      <c r="L13" s="140">
        <f>IF(T$9="Y",'May14'!L43,0)</f>
        <v>0</v>
      </c>
      <c r="M13" s="126" t="str">
        <f>IF(E13=" "," ",IF(T$9="Y",'May14'!M43,IF((H13+K13+L13)&gt;0,H13+K13+L13,"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IF(Employee!H$86=E$9,Employee!D$86+SUM(M13)+'May14'!V43,SUM(M13)+'May14'!V43)</f>
        <v>0</v>
      </c>
      <c r="W13" s="59">
        <f>IF(Employee!H$86=E$9,Employee!D$87+SUM(N13)+'May14'!W43,SUM(N13)+'May14'!W43)</f>
        <v>0</v>
      </c>
      <c r="X13" s="59">
        <f>IF(O13=" ",'May14'!X43,O13+'May14'!X43)</f>
        <v>0</v>
      </c>
      <c r="Y13" s="59">
        <f>IF(P13=" ",'May14'!Y43,P13+'May14'!Y43)</f>
        <v>0</v>
      </c>
      <c r="Z13" s="59">
        <f>IF(Q13=" ",'May14'!Z43,Q13+'May14'!Z43)</f>
        <v>0</v>
      </c>
      <c r="AA13" s="59">
        <f>IF(R13=" ",'May14'!AA43,R13+'May14'!AA43)</f>
        <v>0</v>
      </c>
      <c r="AB13" s="60"/>
      <c r="AC13" s="59">
        <f>IF(T13=" ",'May14'!AC43,T13+'May14'!AC43)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IF(T$9="Y",'May14'!H44,0)</f>
        <v>0</v>
      </c>
      <c r="I14" s="107">
        <f>IF(T$9="Y",'May14'!I44,0)</f>
        <v>0</v>
      </c>
      <c r="J14" s="107">
        <f>IF(T$9="Y",'May14'!J44,0)</f>
        <v>0</v>
      </c>
      <c r="K14" s="107">
        <f>IF(T$9="Y",'May14'!K44,I14*J14)</f>
        <v>0</v>
      </c>
      <c r="L14" s="140">
        <f>IF(T$9="Y",'May14'!L44,0)</f>
        <v>0</v>
      </c>
      <c r="M14" s="126" t="str">
        <f>IF(E14=" "," ",IF(T$9="Y",'May14'!M44,IF((H14+K14+L14)&gt;0,H14+K14+L14,"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IF(Employee!H$112=E$9,Employee!D$112+SUM(M14)+'May14'!V44,SUM(M14)+'May14'!V44)</f>
        <v>0</v>
      </c>
      <c r="W14" s="59">
        <f>IF(Employee!H$112=E$9,Employee!D$113+SUM(N14)+'May14'!W44,SUM(N14)+'May14'!W44)</f>
        <v>0</v>
      </c>
      <c r="X14" s="59">
        <f>IF(O14=" ",'May14'!X44,O14+'May14'!X44)</f>
        <v>0</v>
      </c>
      <c r="Y14" s="59">
        <f>IF(P14=" ",'May14'!Y44,P14+'May14'!Y44)</f>
        <v>0</v>
      </c>
      <c r="Z14" s="59">
        <f>IF(Q14=" ",'May14'!Z44,Q14+'May14'!Z44)</f>
        <v>0</v>
      </c>
      <c r="AA14" s="59">
        <f>IF(R14=" ",'May14'!AA44,R14+'May14'!AA44)</f>
        <v>0</v>
      </c>
      <c r="AB14" s="60"/>
      <c r="AC14" s="59">
        <f>IF(T14=" ",'May14'!AC44,T14+'May14'!AC44)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IF(T$9="Y",'May14'!H45,0)</f>
        <v>0</v>
      </c>
      <c r="I15" s="272">
        <f>IF(T$9="Y",'May14'!I45,0)</f>
        <v>0</v>
      </c>
      <c r="J15" s="272">
        <f>IF(T$9="Y",'May14'!J45,0)</f>
        <v>0</v>
      </c>
      <c r="K15" s="272">
        <f>IF(T$9="Y",'May14'!K45,I15*J15)</f>
        <v>0</v>
      </c>
      <c r="L15" s="273">
        <f>IF(T$9="Y",'May14'!L45,0)</f>
        <v>0</v>
      </c>
      <c r="M15" s="126" t="str">
        <f>IF(E15=" "," ",IF(T$9="Y",'May14'!M45,IF((H15+K15+L15)&gt;0,H15+K15+L15,"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IF(Employee!H$138=E$9,Employee!D$138+SUM(M15)+'May14'!V45,SUM(M15)+'May14'!V45)</f>
        <v>0</v>
      </c>
      <c r="W15" s="59">
        <f>IF(Employee!H$138=E$9,Employee!D$139+SUM(N15)+'May14'!W45,SUM(N15)+'May14'!W45)</f>
        <v>0</v>
      </c>
      <c r="X15" s="59">
        <f>IF(O15=" ",'May14'!X45,O15+'May14'!X45)</f>
        <v>0</v>
      </c>
      <c r="Y15" s="59">
        <f>IF(P15=" ",'May14'!Y45,P15+'May14'!Y45)</f>
        <v>0</v>
      </c>
      <c r="Z15" s="59">
        <f>IF(Q15=" ",'May14'!Z45,Q15+'May14'!Z45)</f>
        <v>0</v>
      </c>
      <c r="AA15" s="59">
        <f>IF(R15=" ",'May14'!AA45,R15+'May14'!AA45)</f>
        <v>0</v>
      </c>
      <c r="AB15" s="60"/>
      <c r="AC15" s="59">
        <f>IF(T15=" ",'May14'!AC45,T15+'May14'!AC45)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3" t="s">
        <v>7</v>
      </c>
      <c r="G16" s="386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400" t="s">
        <v>23</v>
      </c>
      <c r="C18" s="386"/>
      <c r="D18" s="386"/>
      <c r="E18" s="384"/>
      <c r="F18" s="40"/>
      <c r="G18" s="40"/>
      <c r="H18" s="53"/>
      <c r="I18" s="53"/>
      <c r="J18" s="53"/>
      <c r="K18" s="56"/>
      <c r="L18" s="56"/>
      <c r="M18" s="53"/>
      <c r="N18" s="41"/>
      <c r="O18" s="387" t="s">
        <v>28</v>
      </c>
      <c r="P18" s="388"/>
      <c r="Q18" s="389"/>
      <c r="R18" s="424"/>
      <c r="S18" s="425"/>
      <c r="T18" s="425"/>
      <c r="U18" s="42"/>
      <c r="AH18" s="61"/>
    </row>
    <row r="19" spans="1:34" ht="18" customHeight="1" thickTop="1" thickBot="1" x14ac:dyDescent="0.3">
      <c r="A19" s="43"/>
      <c r="B19" s="385" t="s">
        <v>9</v>
      </c>
      <c r="C19" s="386"/>
      <c r="D19" s="384"/>
      <c r="E19" s="175">
        <v>10</v>
      </c>
      <c r="F19" s="61"/>
      <c r="G19" s="61"/>
      <c r="H19" s="385" t="s">
        <v>28</v>
      </c>
      <c r="I19" s="386"/>
      <c r="J19" s="384"/>
      <c r="K19" s="231">
        <f>Admin!B65</f>
        <v>41798</v>
      </c>
      <c r="L19" s="230" t="s">
        <v>76</v>
      </c>
      <c r="M19" s="232">
        <f>Admin!B71</f>
        <v>41804</v>
      </c>
      <c r="N19" s="27"/>
      <c r="O19" s="426" t="s">
        <v>63</v>
      </c>
      <c r="P19" s="427"/>
      <c r="Q19" s="427"/>
      <c r="R19" s="428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3" t="s">
        <v>7</v>
      </c>
      <c r="G26" s="384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400" t="s">
        <v>23</v>
      </c>
      <c r="C28" s="386"/>
      <c r="D28" s="386"/>
      <c r="E28" s="384"/>
      <c r="F28" s="40"/>
      <c r="G28" s="40"/>
      <c r="H28" s="53"/>
      <c r="I28" s="53"/>
      <c r="J28" s="53"/>
      <c r="K28" s="56"/>
      <c r="L28" s="56"/>
      <c r="M28" s="53"/>
      <c r="N28" s="41"/>
      <c r="O28" s="387" t="s">
        <v>28</v>
      </c>
      <c r="P28" s="388"/>
      <c r="Q28" s="389"/>
      <c r="R28" s="424"/>
      <c r="S28" s="425"/>
      <c r="T28" s="425"/>
      <c r="U28" s="42"/>
      <c r="AH28" s="61"/>
    </row>
    <row r="29" spans="1:34" ht="18" customHeight="1" thickTop="1" thickBot="1" x14ac:dyDescent="0.3">
      <c r="A29" s="43"/>
      <c r="B29" s="385" t="s">
        <v>9</v>
      </c>
      <c r="C29" s="386"/>
      <c r="D29" s="384"/>
      <c r="E29" s="175">
        <v>11</v>
      </c>
      <c r="F29" s="61"/>
      <c r="G29" s="61"/>
      <c r="H29" s="385" t="s">
        <v>28</v>
      </c>
      <c r="I29" s="386"/>
      <c r="J29" s="384"/>
      <c r="K29" s="231">
        <f>Admin!B72</f>
        <v>41805</v>
      </c>
      <c r="L29" s="230" t="s">
        <v>76</v>
      </c>
      <c r="M29" s="232">
        <f>Admin!B78</f>
        <v>41811</v>
      </c>
      <c r="N29" s="27"/>
      <c r="O29" s="426" t="s">
        <v>63</v>
      </c>
      <c r="P29" s="427"/>
      <c r="Q29" s="427"/>
      <c r="R29" s="428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3" t="s">
        <v>7</v>
      </c>
      <c r="G36" s="384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400" t="s">
        <v>23</v>
      </c>
      <c r="C38" s="465"/>
      <c r="D38" s="465"/>
      <c r="E38" s="466"/>
      <c r="F38" s="40"/>
      <c r="G38" s="40"/>
      <c r="H38" s="41"/>
      <c r="I38" s="41"/>
      <c r="J38" s="41"/>
      <c r="K38" s="56"/>
      <c r="L38" s="56"/>
      <c r="M38" s="53"/>
      <c r="N38" s="41"/>
      <c r="O38" s="387" t="s">
        <v>28</v>
      </c>
      <c r="P38" s="388"/>
      <c r="Q38" s="389"/>
      <c r="R38" s="424"/>
      <c r="S38" s="425"/>
      <c r="T38" s="425"/>
      <c r="U38" s="42"/>
      <c r="AH38" s="61"/>
    </row>
    <row r="39" spans="1:34" ht="18" customHeight="1" thickTop="1" thickBot="1" x14ac:dyDescent="0.3">
      <c r="A39" s="43"/>
      <c r="B39" s="385" t="s">
        <v>9</v>
      </c>
      <c r="C39" s="467"/>
      <c r="D39" s="468"/>
      <c r="E39" s="175">
        <v>12</v>
      </c>
      <c r="F39" s="61"/>
      <c r="G39" s="61"/>
      <c r="H39" s="385" t="s">
        <v>28</v>
      </c>
      <c r="I39" s="467"/>
      <c r="J39" s="468"/>
      <c r="K39" s="231">
        <f>Admin!B79</f>
        <v>41812</v>
      </c>
      <c r="L39" s="230" t="s">
        <v>76</v>
      </c>
      <c r="M39" s="232">
        <f>Admin!B85</f>
        <v>41818</v>
      </c>
      <c r="N39" s="27"/>
      <c r="O39" s="426" t="s">
        <v>63</v>
      </c>
      <c r="P39" s="462"/>
      <c r="Q39" s="462"/>
      <c r="R39" s="463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3" t="s">
        <v>7</v>
      </c>
      <c r="G46" s="464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400" t="s">
        <v>23</v>
      </c>
      <c r="C48" s="465"/>
      <c r="D48" s="465"/>
      <c r="E48" s="466"/>
      <c r="F48" s="40"/>
      <c r="G48" s="40"/>
      <c r="H48" s="41"/>
      <c r="I48" s="41"/>
      <c r="J48" s="41"/>
      <c r="K48" s="56"/>
      <c r="L48" s="56"/>
      <c r="M48" s="53"/>
      <c r="N48" s="41"/>
      <c r="O48" s="387" t="s">
        <v>28</v>
      </c>
      <c r="P48" s="388"/>
      <c r="Q48" s="389"/>
      <c r="R48" s="424"/>
      <c r="S48" s="425"/>
      <c r="T48" s="425"/>
      <c r="U48" s="42"/>
      <c r="AH48" s="61"/>
    </row>
    <row r="49" spans="1:34" ht="18" customHeight="1" thickTop="1" thickBot="1" x14ac:dyDescent="0.3">
      <c r="A49" s="43"/>
      <c r="B49" s="385" t="s">
        <v>9</v>
      </c>
      <c r="C49" s="467"/>
      <c r="D49" s="468"/>
      <c r="E49" s="175">
        <v>13</v>
      </c>
      <c r="F49" s="61"/>
      <c r="G49" s="61"/>
      <c r="H49" s="385" t="s">
        <v>28</v>
      </c>
      <c r="I49" s="467"/>
      <c r="J49" s="468"/>
      <c r="K49" s="231">
        <f>Admin!B86</f>
        <v>41819</v>
      </c>
      <c r="L49" s="230" t="s">
        <v>76</v>
      </c>
      <c r="M49" s="232">
        <f>Admin!B92</f>
        <v>41825</v>
      </c>
      <c r="N49" s="27"/>
      <c r="O49" s="426" t="s">
        <v>63</v>
      </c>
      <c r="P49" s="462"/>
      <c r="Q49" s="462"/>
      <c r="R49" s="463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3" t="s">
        <v>7</v>
      </c>
      <c r="G56" s="464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187"/>
      <c r="V57" s="80"/>
      <c r="W57" s="80"/>
      <c r="X57" s="80"/>
      <c r="Y57" s="188"/>
      <c r="Z57" s="80"/>
      <c r="AA57" s="80"/>
      <c r="AB57" s="81"/>
      <c r="AC57" s="80"/>
      <c r="AD57" s="90"/>
      <c r="AE57" s="90"/>
      <c r="AF57" s="90"/>
      <c r="AG57" s="90"/>
      <c r="AH57" s="61"/>
    </row>
    <row r="58" spans="1:34" ht="18" customHeight="1" thickTop="1" thickBot="1" x14ac:dyDescent="0.3">
      <c r="A58" s="39"/>
      <c r="B58" s="400" t="s">
        <v>24</v>
      </c>
      <c r="C58" s="386"/>
      <c r="D58" s="386"/>
      <c r="E58" s="384"/>
      <c r="F58" s="40"/>
      <c r="G58" s="40"/>
      <c r="H58" s="53"/>
      <c r="I58" s="53"/>
      <c r="J58" s="53"/>
      <c r="K58" s="56"/>
      <c r="L58" s="56"/>
      <c r="M58" s="53"/>
      <c r="N58" s="41"/>
      <c r="O58" s="387" t="s">
        <v>28</v>
      </c>
      <c r="P58" s="388"/>
      <c r="Q58" s="389"/>
      <c r="R58" s="424"/>
      <c r="S58" s="425"/>
      <c r="T58" s="425"/>
      <c r="U58" s="42"/>
      <c r="AH58" s="61"/>
    </row>
    <row r="59" spans="1:34" ht="18" customHeight="1" thickTop="1" thickBot="1" x14ac:dyDescent="0.3">
      <c r="A59" s="43"/>
      <c r="B59" s="385" t="s">
        <v>10</v>
      </c>
      <c r="C59" s="386"/>
      <c r="D59" s="384"/>
      <c r="E59" s="175">
        <v>3</v>
      </c>
      <c r="F59" s="61"/>
      <c r="G59" s="61"/>
      <c r="H59" s="385" t="s">
        <v>28</v>
      </c>
      <c r="I59" s="386"/>
      <c r="J59" s="384"/>
      <c r="K59" s="231">
        <f>Admin!B63</f>
        <v>41796</v>
      </c>
      <c r="L59" s="230" t="s">
        <v>76</v>
      </c>
      <c r="M59" s="232">
        <f>Admin!B92</f>
        <v>41825</v>
      </c>
      <c r="N59" s="27"/>
      <c r="O59" s="426" t="s">
        <v>64</v>
      </c>
      <c r="P59" s="427"/>
      <c r="Q59" s="427"/>
      <c r="R59" s="428"/>
      <c r="S59" s="44"/>
      <c r="T59" s="149"/>
      <c r="U59" s="46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IF(T$59="Y",'May14'!H51,0)</f>
        <v>0</v>
      </c>
      <c r="I61" s="104">
        <f>IF(T$59="Y",'May14'!I51,0)</f>
        <v>0</v>
      </c>
      <c r="J61" s="104">
        <f>IF(T$59="Y",'May14'!J51,0)</f>
        <v>0</v>
      </c>
      <c r="K61" s="104">
        <f>IF(T$59="Y",'May14'!K51,I61*J61)</f>
        <v>0</v>
      </c>
      <c r="L61" s="139">
        <f>IF(T$59="Y",'May14'!L51,0)</f>
        <v>0</v>
      </c>
      <c r="M61" s="114" t="str">
        <f>IF(E61=" "," ",IF(T$59="Y",'May14'!M51,IF((H61+K61+L61)&gt;0,H61+K61+L61,"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IF(Employee!H$35=E$59,Employee!D$34+SUM(M61)+'May14'!V51,SUM(M61)+'May14'!V51)</f>
        <v>0</v>
      </c>
      <c r="W61" s="59">
        <f>IF(Employee!H$35=E$59,Employee!D$35+SUM(N61)+'May14'!W51,SUM(N61)+'May14'!W51)</f>
        <v>0</v>
      </c>
      <c r="X61" s="59">
        <f>IF(O61=" ",'May14'!X51,O61+'May14'!X51)</f>
        <v>0</v>
      </c>
      <c r="Y61" s="59">
        <f>IF(P61=" ",'May14'!Y51,P61+'May14'!Y51)</f>
        <v>0</v>
      </c>
      <c r="Z61" s="59">
        <f>IF(Q61=" ",'May14'!Z51,Q61+'May14'!Z51)</f>
        <v>0</v>
      </c>
      <c r="AA61" s="59">
        <f>IF(R61=" ",'May14'!AA51,R61+'May14'!AA51)</f>
        <v>0</v>
      </c>
      <c r="AB61" s="60"/>
      <c r="AC61" s="59">
        <f>IF(T61=" ",'May14'!AC51,T61+'May14'!AC51)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IF(T$59="Y",'May14'!H52,0)</f>
        <v>0</v>
      </c>
      <c r="I62" s="107">
        <f>IF(T$59="Y",'May14'!I52,0)</f>
        <v>0</v>
      </c>
      <c r="J62" s="107">
        <f>IF(T$59="Y",'May14'!J52,0)</f>
        <v>0</v>
      </c>
      <c r="K62" s="107">
        <f>IF(T$59="Y",'May14'!K52,I62*J62)</f>
        <v>0</v>
      </c>
      <c r="L62" s="140">
        <f>IF(T$59="Y",'May14'!L52,0)</f>
        <v>0</v>
      </c>
      <c r="M62" s="115" t="str">
        <f>IF(E62=" "," ",IF(T$59="Y",'May14'!M52,IF((H62+K62+L62)&gt;0,H62+K62+L62,"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IF(Employee!H$61=E$59,Employee!D$60+SUM(M62)+'May14'!V52,SUM(M62)+'May14'!V52)</f>
        <v>0</v>
      </c>
      <c r="W62" s="59">
        <f>IF(Employee!H$61=E$59,Employee!D$61+SUM(N62)+'May14'!W52,SUM(N62)+'May14'!W52)</f>
        <v>0</v>
      </c>
      <c r="X62" s="59">
        <f>IF(O62=" ",'May14'!X52,O62+'May14'!X52)</f>
        <v>0</v>
      </c>
      <c r="Y62" s="59">
        <f>IF(P62=" ",'May14'!Y52,P62+'May14'!Y52)</f>
        <v>0</v>
      </c>
      <c r="Z62" s="59">
        <f>IF(Q62=" ",'May14'!Z52,Q62+'May14'!Z52)</f>
        <v>0</v>
      </c>
      <c r="AA62" s="59">
        <f>IF(R62=" ",'May14'!AA52,R62+'May14'!AA52)</f>
        <v>0</v>
      </c>
      <c r="AB62" s="60"/>
      <c r="AC62" s="59">
        <f>IF(T62=" ",'May14'!AC52,T62+'May14'!AC52)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IF(T$59="Y",'May14'!H53,0)</f>
        <v>0</v>
      </c>
      <c r="I63" s="107">
        <f>IF(T$59="Y",'May14'!I53,0)</f>
        <v>0</v>
      </c>
      <c r="J63" s="107">
        <f>IF(T$59="Y",'May14'!J53,0)</f>
        <v>0</v>
      </c>
      <c r="K63" s="107">
        <f>IF(T$59="Y",'May14'!K53,I63*J63)</f>
        <v>0</v>
      </c>
      <c r="L63" s="140">
        <f>IF(T$59="Y",'May14'!L53,0)</f>
        <v>0</v>
      </c>
      <c r="M63" s="115" t="str">
        <f>IF(E63=" "," ",IF(T$59="Y",'May14'!M53,IF((H63+K63+L63)&gt;0,H63+K63+L63,"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IF(Employee!H$87=E$59,Employee!D$86+SUM(M63)+'May14'!V53,SUM(M63)+'May14'!V53)</f>
        <v>0</v>
      </c>
      <c r="W63" s="59">
        <f>IF(Employee!H$87=E$59,Employee!D$87+SUM(N63)+'May14'!W53,SUM(N63)+'May14'!W53)</f>
        <v>0</v>
      </c>
      <c r="X63" s="59">
        <f>IF(O63=" ",'May14'!X53,O63+'May14'!X53)</f>
        <v>0</v>
      </c>
      <c r="Y63" s="59">
        <f>IF(P63=" ",'May14'!Y53,P63+'May14'!Y53)</f>
        <v>0</v>
      </c>
      <c r="Z63" s="59">
        <f>IF(Q63=" ",'May14'!Z53,Q63+'May14'!Z53)</f>
        <v>0</v>
      </c>
      <c r="AA63" s="59">
        <f>IF(R63=" ",'May14'!AA53,R63+'May14'!AA53)</f>
        <v>0</v>
      </c>
      <c r="AB63" s="60"/>
      <c r="AC63" s="59">
        <f>IF(T63=" ",'May14'!AC53,T63+'May14'!AC53)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IF(T$59="Y",'May14'!H54,0)</f>
        <v>0</v>
      </c>
      <c r="I64" s="107">
        <f>IF(T$59="Y",'May14'!I54,0)</f>
        <v>0</v>
      </c>
      <c r="J64" s="107">
        <f>IF(T$59="Y",'May14'!J54,0)</f>
        <v>0</v>
      </c>
      <c r="K64" s="107">
        <f>IF(T$59="Y",'May14'!K54,I64*J64)</f>
        <v>0</v>
      </c>
      <c r="L64" s="140">
        <f>IF(T$59="Y",'May14'!L54,0)</f>
        <v>0</v>
      </c>
      <c r="M64" s="115" t="str">
        <f>IF(E64=" "," ",IF(T$59="Y",'May14'!M54,IF((H64+K64+L64)&gt;0,H64+K64+L64,"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IF(Employee!H$113=E$59,Employee!D$112+SUM(M64)+'May14'!V54,SUM(M64)+'May14'!V54)</f>
        <v>0</v>
      </c>
      <c r="W64" s="59">
        <f>IF(Employee!H$113=E$59,Employee!D$113+SUM(N64)+'May14'!W54,SUM(N64)+'May14'!W54)</f>
        <v>0</v>
      </c>
      <c r="X64" s="59">
        <f>IF(O64=" ",'May14'!X54,O64+'May14'!X54)</f>
        <v>0</v>
      </c>
      <c r="Y64" s="59">
        <f>IF(P64=" ",'May14'!Y54,P64+'May14'!Y54)</f>
        <v>0</v>
      </c>
      <c r="Z64" s="59">
        <f>IF(Q64=" ",'May14'!Z54,Q64+'May14'!Z54)</f>
        <v>0</v>
      </c>
      <c r="AA64" s="59">
        <f>IF(R64=" ",'May14'!AA54,R64+'May14'!AA54)</f>
        <v>0</v>
      </c>
      <c r="AB64" s="60"/>
      <c r="AC64" s="59">
        <f>IF(T64=" ",'May14'!AC54,T64+'May14'!AC54)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IF(T$59="Y",'May14'!H55,0)</f>
        <v>0</v>
      </c>
      <c r="I65" s="272">
        <f>IF(T$59="Y",'May14'!I55,0)</f>
        <v>0</v>
      </c>
      <c r="J65" s="272">
        <f>IF(T$59="Y",'May14'!J55,0)</f>
        <v>0</v>
      </c>
      <c r="K65" s="272">
        <f>IF(T$59="Y",'May14'!K55,I65*J65)</f>
        <v>0</v>
      </c>
      <c r="L65" s="273">
        <f>IF(T$59="Y",'May14'!L55,0)</f>
        <v>0</v>
      </c>
      <c r="M65" s="115" t="str">
        <f>IF(E65=" "," ",IF(T$59="Y",'May14'!M55,IF((H65+K65+L65)&gt;0,H65+K65+L65,"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IF(Employee!H$139=E$59,Employee!D$138+SUM(M65)+'May14'!V55,SUM(M65)+'May14'!V55)</f>
        <v>0</v>
      </c>
      <c r="W65" s="59">
        <f>IF(Employee!H$139=E$59,Employee!D$139+SUM(N65)+'May14'!W55,SUM(N65)+'May14'!W55)</f>
        <v>0</v>
      </c>
      <c r="X65" s="59">
        <f>IF(O65=" ",'May14'!X55,O65+'May14'!X55)</f>
        <v>0</v>
      </c>
      <c r="Y65" s="59">
        <f>IF(P65=" ",'May14'!Y55,P65+'May14'!Y55)</f>
        <v>0</v>
      </c>
      <c r="Z65" s="59">
        <f>IF(Q65=" ",'May14'!Z55,Q65+'May14'!Z55)</f>
        <v>0</v>
      </c>
      <c r="AA65" s="59">
        <f>IF(R65=" ",'May14'!AA55,R65+'May14'!AA55)</f>
        <v>0</v>
      </c>
      <c r="AB65" s="60"/>
      <c r="AC65" s="59">
        <f>IF(T65=" ",'May14'!AC55,T65+'May14'!AC55)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3" t="s">
        <v>7</v>
      </c>
      <c r="G66" s="384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40" t="s">
        <v>74</v>
      </c>
      <c r="N69" s="441"/>
      <c r="O69" s="441"/>
      <c r="P69" s="441"/>
      <c r="Q69" s="441"/>
      <c r="R69" s="441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AD70+'May14'!AD65</f>
        <v>0</v>
      </c>
      <c r="AE75" s="177">
        <f>AE70+'May14'!AE65</f>
        <v>0</v>
      </c>
      <c r="AF75" s="177">
        <f>AF70+'May14'!AF65</f>
        <v>0</v>
      </c>
      <c r="AG75" s="177">
        <f>AG70+'May14'!AG65</f>
        <v>0</v>
      </c>
    </row>
    <row r="76" spans="1:34" ht="13.8" thickTop="1" x14ac:dyDescent="0.25"/>
    <row r="77" spans="1:34" x14ac:dyDescent="0.25">
      <c r="AD77" s="184"/>
      <c r="AE77" s="177">
        <f>AE72+'May14'!AE67</f>
        <v>0</v>
      </c>
      <c r="AF77" s="177">
        <f>AF72+'May14'!AF67</f>
        <v>0</v>
      </c>
      <c r="AG77" s="177">
        <f>AG72+'May14'!AG67</f>
        <v>0</v>
      </c>
    </row>
  </sheetData>
  <mergeCells count="87">
    <mergeCell ref="B58:E58"/>
    <mergeCell ref="F26:G26"/>
    <mergeCell ref="F46:G46"/>
    <mergeCell ref="B47:T47"/>
    <mergeCell ref="R38:T38"/>
    <mergeCell ref="F36:G36"/>
    <mergeCell ref="B37:T37"/>
    <mergeCell ref="B38:E38"/>
    <mergeCell ref="B39:D39"/>
    <mergeCell ref="H39:J39"/>
    <mergeCell ref="O39:R39"/>
    <mergeCell ref="O38:Q38"/>
    <mergeCell ref="R8:T8"/>
    <mergeCell ref="AD1:AG2"/>
    <mergeCell ref="AD3:AD6"/>
    <mergeCell ref="AE3:AE6"/>
    <mergeCell ref="AF3:AF6"/>
    <mergeCell ref="AG3:AG6"/>
    <mergeCell ref="Y3:Y6"/>
    <mergeCell ref="V1:AC2"/>
    <mergeCell ref="B7:T7"/>
    <mergeCell ref="B8:E8"/>
    <mergeCell ref="O8:Q8"/>
    <mergeCell ref="T3:T6"/>
    <mergeCell ref="V3:V6"/>
    <mergeCell ref="W3:W6"/>
    <mergeCell ref="U1:U6"/>
    <mergeCell ref="X3:X6"/>
    <mergeCell ref="O18:Q18"/>
    <mergeCell ref="R18:T18"/>
    <mergeCell ref="B29:D29"/>
    <mergeCell ref="H29:J29"/>
    <mergeCell ref="O29:R29"/>
    <mergeCell ref="O28:Q28"/>
    <mergeCell ref="R28:T28"/>
    <mergeCell ref="B27:T27"/>
    <mergeCell ref="B28:E28"/>
    <mergeCell ref="B18:E18"/>
    <mergeCell ref="B19:D19"/>
    <mergeCell ref="H19:J19"/>
    <mergeCell ref="O19:R19"/>
    <mergeCell ref="M69:R69"/>
    <mergeCell ref="R48:T48"/>
    <mergeCell ref="O58:Q58"/>
    <mergeCell ref="R58:T58"/>
    <mergeCell ref="B67:T67"/>
    <mergeCell ref="O49:R49"/>
    <mergeCell ref="F56:G56"/>
    <mergeCell ref="B57:T57"/>
    <mergeCell ref="F66:G66"/>
    <mergeCell ref="B59:D59"/>
    <mergeCell ref="H59:J59"/>
    <mergeCell ref="O59:R59"/>
    <mergeCell ref="B48:E48"/>
    <mergeCell ref="B49:D49"/>
    <mergeCell ref="H49:J49"/>
    <mergeCell ref="O48:Q48"/>
    <mergeCell ref="B9:D9"/>
    <mergeCell ref="H9:J9"/>
    <mergeCell ref="O9:R9"/>
    <mergeCell ref="F16:G16"/>
    <mergeCell ref="B17:T17"/>
    <mergeCell ref="F3:F6"/>
    <mergeCell ref="H3:H6"/>
    <mergeCell ref="A1:A6"/>
    <mergeCell ref="B3:B6"/>
    <mergeCell ref="C3:C6"/>
    <mergeCell ref="D3:D6"/>
    <mergeCell ref="E3:E6"/>
    <mergeCell ref="B1:F2"/>
    <mergeCell ref="G1:H1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L3:L6"/>
    <mergeCell ref="M3:M6"/>
    <mergeCell ref="R3:R6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6"/>
      <c r="B1" s="447" t="s">
        <v>66</v>
      </c>
      <c r="C1" s="448"/>
      <c r="D1" s="448"/>
      <c r="E1" s="448"/>
      <c r="F1" s="449"/>
      <c r="G1" s="413">
        <f>SUM(AD60:AG60)+SUM(AE62:AG62)</f>
        <v>0</v>
      </c>
      <c r="H1" s="414"/>
      <c r="I1" s="410" t="s">
        <v>4</v>
      </c>
      <c r="J1" s="411"/>
      <c r="K1" s="411"/>
      <c r="L1" s="412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8"/>
      <c r="V1" s="442" t="s">
        <v>25</v>
      </c>
      <c r="W1" s="443"/>
      <c r="X1" s="443"/>
      <c r="Y1" s="443"/>
      <c r="Z1" s="443"/>
      <c r="AA1" s="443"/>
      <c r="AB1" s="443"/>
      <c r="AC1" s="444"/>
      <c r="AD1" s="429" t="s">
        <v>62</v>
      </c>
      <c r="AE1" s="429"/>
      <c r="AF1" s="429"/>
      <c r="AG1" s="429"/>
      <c r="AH1" s="204"/>
    </row>
    <row r="2" spans="1:34" s="205" customFormat="1" ht="14.25" customHeight="1" thickBot="1" x14ac:dyDescent="0.3">
      <c r="A2" s="456"/>
      <c r="B2" s="450"/>
      <c r="C2" s="451"/>
      <c r="D2" s="451"/>
      <c r="E2" s="451"/>
      <c r="F2" s="452"/>
      <c r="G2" s="413"/>
      <c r="H2" s="414"/>
      <c r="I2" s="418" t="s">
        <v>70</v>
      </c>
      <c r="J2" s="418"/>
      <c r="K2" s="418"/>
      <c r="L2" s="419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8"/>
      <c r="V2" s="445"/>
      <c r="W2" s="430"/>
      <c r="X2" s="430"/>
      <c r="Y2" s="430"/>
      <c r="Z2" s="430"/>
      <c r="AA2" s="430"/>
      <c r="AB2" s="430"/>
      <c r="AC2" s="446"/>
      <c r="AD2" s="430"/>
      <c r="AE2" s="430"/>
      <c r="AF2" s="430"/>
      <c r="AG2" s="430"/>
      <c r="AH2" s="204"/>
    </row>
    <row r="3" spans="1:34" s="12" customFormat="1" ht="15" customHeight="1" thickTop="1" x14ac:dyDescent="0.25">
      <c r="A3" s="406"/>
      <c r="B3" s="415" t="s">
        <v>72</v>
      </c>
      <c r="C3" s="415" t="s">
        <v>45</v>
      </c>
      <c r="D3" s="415" t="s">
        <v>6</v>
      </c>
      <c r="E3" s="420" t="s">
        <v>38</v>
      </c>
      <c r="F3" s="423" t="s">
        <v>0</v>
      </c>
      <c r="G3" s="120" t="s">
        <v>39</v>
      </c>
      <c r="H3" s="390" t="str">
        <f>'Apr14'!H3:H6</f>
        <v>Statutory Pay</v>
      </c>
      <c r="I3" s="390" t="str">
        <f>'Apr14'!I3:I6</f>
        <v>Basic hours</v>
      </c>
      <c r="J3" s="390" t="str">
        <f>'Apr14'!J3:J6</f>
        <v>Hourly rate</v>
      </c>
      <c r="K3" s="390" t="str">
        <f>'Apr14'!K3:K6</f>
        <v>Basic    wages</v>
      </c>
      <c r="L3" s="390" t="str">
        <f>'Apr14'!L3:L6</f>
        <v>Overtime Bonus Gratuities</v>
      </c>
      <c r="M3" s="453" t="str">
        <f>'Apr14'!M3:M6</f>
        <v>GROSS WAGES</v>
      </c>
      <c r="N3" s="390" t="str">
        <f>'Apr14'!N3:N6</f>
        <v>Income Tax</v>
      </c>
      <c r="O3" s="390" t="str">
        <f>'Apr14'!O3:O6</f>
        <v>Employees National Insurance</v>
      </c>
      <c r="P3" s="390" t="str">
        <f>'Apr14'!P3:P6</f>
        <v>Student Loans</v>
      </c>
      <c r="Q3" s="390" t="str">
        <f>'Apr14'!Q3:Q6</f>
        <v>Other Deductions</v>
      </c>
      <c r="R3" s="453" t="str">
        <f>'Apr14'!R3:R6</f>
        <v>NET      PAY</v>
      </c>
      <c r="S3" s="51"/>
      <c r="T3" s="390" t="str">
        <f>'Apr14'!T3:T6</f>
        <v>Employers National Insurance</v>
      </c>
      <c r="U3" s="439"/>
      <c r="V3" s="434" t="s">
        <v>5</v>
      </c>
      <c r="W3" s="434" t="s">
        <v>1</v>
      </c>
      <c r="X3" s="434" t="s">
        <v>26</v>
      </c>
      <c r="Y3" s="435" t="s">
        <v>22</v>
      </c>
      <c r="Z3" s="434" t="s">
        <v>2</v>
      </c>
      <c r="AA3" s="434" t="s">
        <v>3</v>
      </c>
      <c r="AB3" s="51"/>
      <c r="AC3" s="434" t="s">
        <v>27</v>
      </c>
      <c r="AD3" s="431" t="s">
        <v>58</v>
      </c>
      <c r="AE3" s="431" t="s">
        <v>59</v>
      </c>
      <c r="AF3" s="431" t="s">
        <v>60</v>
      </c>
      <c r="AG3" s="431" t="s">
        <v>61</v>
      </c>
      <c r="AH3" s="180"/>
    </row>
    <row r="4" spans="1:34" s="13" customFormat="1" ht="15" customHeight="1" x14ac:dyDescent="0.25">
      <c r="A4" s="406"/>
      <c r="B4" s="416"/>
      <c r="C4" s="416"/>
      <c r="D4" s="416"/>
      <c r="E4" s="421"/>
      <c r="F4" s="399"/>
      <c r="G4" s="121" t="s">
        <v>40</v>
      </c>
      <c r="H4" s="393"/>
      <c r="I4" s="393"/>
      <c r="J4" s="393"/>
      <c r="K4" s="393"/>
      <c r="L4" s="393"/>
      <c r="M4" s="454"/>
      <c r="N4" s="393"/>
      <c r="O4" s="393"/>
      <c r="P4" s="393"/>
      <c r="Q4" s="393"/>
      <c r="R4" s="454"/>
      <c r="S4" s="51"/>
      <c r="T4" s="393"/>
      <c r="U4" s="439"/>
      <c r="V4" s="399"/>
      <c r="W4" s="399"/>
      <c r="X4" s="399"/>
      <c r="Y4" s="436"/>
      <c r="Z4" s="399"/>
      <c r="AA4" s="399"/>
      <c r="AB4" s="51"/>
      <c r="AC4" s="399"/>
      <c r="AD4" s="432"/>
      <c r="AE4" s="432"/>
      <c r="AF4" s="432"/>
      <c r="AG4" s="432"/>
      <c r="AH4" s="180"/>
    </row>
    <row r="5" spans="1:34" s="13" customFormat="1" ht="15" customHeight="1" x14ac:dyDescent="0.25">
      <c r="A5" s="406"/>
      <c r="B5" s="416"/>
      <c r="C5" s="416"/>
      <c r="D5" s="416"/>
      <c r="E5" s="421"/>
      <c r="F5" s="399"/>
      <c r="G5" s="121" t="s">
        <v>41</v>
      </c>
      <c r="H5" s="393"/>
      <c r="I5" s="393"/>
      <c r="J5" s="393"/>
      <c r="K5" s="393"/>
      <c r="L5" s="393"/>
      <c r="M5" s="454"/>
      <c r="N5" s="393"/>
      <c r="O5" s="393"/>
      <c r="P5" s="393"/>
      <c r="Q5" s="393"/>
      <c r="R5" s="454"/>
      <c r="S5" s="51"/>
      <c r="T5" s="393"/>
      <c r="U5" s="439"/>
      <c r="V5" s="399"/>
      <c r="W5" s="399"/>
      <c r="X5" s="399"/>
      <c r="Y5" s="436"/>
      <c r="Z5" s="399"/>
      <c r="AA5" s="399"/>
      <c r="AB5" s="51"/>
      <c r="AC5" s="399"/>
      <c r="AD5" s="432"/>
      <c r="AE5" s="432"/>
      <c r="AF5" s="432"/>
      <c r="AG5" s="432"/>
      <c r="AH5" s="180"/>
    </row>
    <row r="6" spans="1:34" s="14" customFormat="1" ht="15" customHeight="1" x14ac:dyDescent="0.2">
      <c r="A6" s="406"/>
      <c r="B6" s="417"/>
      <c r="C6" s="417"/>
      <c r="D6" s="417"/>
      <c r="E6" s="422"/>
      <c r="F6" s="399"/>
      <c r="G6" s="122" t="s">
        <v>42</v>
      </c>
      <c r="H6" s="394"/>
      <c r="I6" s="394"/>
      <c r="J6" s="394"/>
      <c r="K6" s="394"/>
      <c r="L6" s="394"/>
      <c r="M6" s="455"/>
      <c r="N6" s="394"/>
      <c r="O6" s="394"/>
      <c r="P6" s="394"/>
      <c r="Q6" s="394"/>
      <c r="R6" s="455"/>
      <c r="S6" s="50"/>
      <c r="T6" s="394"/>
      <c r="U6" s="439"/>
      <c r="V6" s="399"/>
      <c r="W6" s="399"/>
      <c r="X6" s="399"/>
      <c r="Y6" s="437"/>
      <c r="Z6" s="399"/>
      <c r="AA6" s="399"/>
      <c r="AB6" s="50"/>
      <c r="AC6" s="399"/>
      <c r="AD6" s="433"/>
      <c r="AE6" s="433"/>
      <c r="AF6" s="433"/>
      <c r="AG6" s="433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400" t="s">
        <v>23</v>
      </c>
      <c r="C8" s="386"/>
      <c r="D8" s="386"/>
      <c r="E8" s="384"/>
      <c r="F8" s="40"/>
      <c r="G8" s="100"/>
      <c r="H8" s="101"/>
      <c r="I8" s="101"/>
      <c r="J8" s="101"/>
      <c r="K8" s="56"/>
      <c r="L8" s="56"/>
      <c r="M8" s="53"/>
      <c r="N8" s="41"/>
      <c r="O8" s="387" t="s">
        <v>28</v>
      </c>
      <c r="P8" s="388"/>
      <c r="Q8" s="389"/>
      <c r="R8" s="424"/>
      <c r="S8" s="425"/>
      <c r="T8" s="425"/>
      <c r="U8" s="42"/>
      <c r="AH8" s="61"/>
    </row>
    <row r="9" spans="1:34" ht="18" customHeight="1" thickTop="1" thickBot="1" x14ac:dyDescent="0.3">
      <c r="A9" s="43"/>
      <c r="B9" s="385" t="s">
        <v>9</v>
      </c>
      <c r="C9" s="386"/>
      <c r="D9" s="384"/>
      <c r="E9" s="175">
        <v>14</v>
      </c>
      <c r="F9" s="61"/>
      <c r="G9" s="61"/>
      <c r="H9" s="385" t="s">
        <v>28</v>
      </c>
      <c r="I9" s="386"/>
      <c r="J9" s="384"/>
      <c r="K9" s="231">
        <f>Admin!B93</f>
        <v>41826</v>
      </c>
      <c r="L9" s="230" t="s">
        <v>76</v>
      </c>
      <c r="M9" s="232">
        <f>Admin!B99</f>
        <v>41832</v>
      </c>
      <c r="N9" s="27"/>
      <c r="O9" s="426" t="s">
        <v>63</v>
      </c>
      <c r="P9" s="427"/>
      <c r="Q9" s="427"/>
      <c r="R9" s="428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IF(T$9="Y",'Jun14'!H51,0)</f>
        <v>0</v>
      </c>
      <c r="I11" s="104">
        <f>IF(T$9="Y",'Jun14'!I51,0)</f>
        <v>0</v>
      </c>
      <c r="J11" s="104">
        <f>IF(T$9="Y",'Jun14'!J51,0)</f>
        <v>0</v>
      </c>
      <c r="K11" s="104">
        <f>IF(T$9="Y",'Jun14'!K51,I11*J11)</f>
        <v>0</v>
      </c>
      <c r="L11" s="139">
        <f>IF(T$9="Y",'Jun14'!L51,0)</f>
        <v>0</v>
      </c>
      <c r="M11" s="125" t="str">
        <f>IF(E11=" "," ",IF(T$9="Y",'Jun14'!M51,IF((H11+K11+L11)&gt;0,H11+K11+L11,"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IF(Employee!H$34=E$9,Employee!D$34+SUM(M11)+'Jun14'!V51,SUM(M11)+'Jun14'!V51)</f>
        <v>0</v>
      </c>
      <c r="W11" s="59">
        <f>IF(Employee!H$34=E$9,Employee!D$35+SUM(N11)+'Jun14'!W51,SUM(N11)+'Jun14'!W51)</f>
        <v>0</v>
      </c>
      <c r="X11" s="59">
        <f>IF(O11=" ",'Jun14'!X51,O11+'Jun14'!X51)</f>
        <v>0</v>
      </c>
      <c r="Y11" s="59">
        <f>IF(P11=" ",'Jun14'!Y51,P11+'Jun14'!Y51)</f>
        <v>0</v>
      </c>
      <c r="Z11" s="59">
        <f>IF(Q11=" ",'Jun14'!Z51,Q11+'Jun14'!Z51)</f>
        <v>0</v>
      </c>
      <c r="AA11" s="59">
        <f>IF(R11=" ",'Jun14'!AA51,R11+'Jun14'!AA51)</f>
        <v>0</v>
      </c>
      <c r="AB11" s="60"/>
      <c r="AC11" s="59">
        <f>IF(T11=" ",'Jun14'!AC51,T11+'Jun14'!AC51)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IF(T$9="Y",'Jun14'!H52,0)</f>
        <v>0</v>
      </c>
      <c r="I12" s="107">
        <f>IF(T$9="Y",'Jun14'!I52,0)</f>
        <v>0</v>
      </c>
      <c r="J12" s="107">
        <f>IF(T$9="Y",'Jun14'!J52,0)</f>
        <v>0</v>
      </c>
      <c r="K12" s="107">
        <f>IF(T$9="Y",'Jun14'!K52,I12*J12)</f>
        <v>0</v>
      </c>
      <c r="L12" s="140">
        <f>IF(T$9="Y",'Jun14'!L52,0)</f>
        <v>0</v>
      </c>
      <c r="M12" s="126" t="str">
        <f>IF(E12=" "," ",IF(T$9="Y",'Jun14'!M52,IF((H12+K12+L12)&gt;0,H12+K12+L12,"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IF(Employee!H$60=E$9,Employee!D$60+SUM(M12)+'Jun14'!V52,SUM(M12)+'Jun14'!V52)</f>
        <v>0</v>
      </c>
      <c r="W12" s="59">
        <f>IF(Employee!H$60=E$9,Employee!D$61+SUM(N12)+'Jun14'!W52,SUM(N12)+'Jun14'!W52)</f>
        <v>0</v>
      </c>
      <c r="X12" s="59">
        <f>IF(O12=" ",'Jun14'!X52,O12+'Jun14'!X52)</f>
        <v>0</v>
      </c>
      <c r="Y12" s="59">
        <f>IF(P12=" ",'Jun14'!Y52,P12+'Jun14'!Y52)</f>
        <v>0</v>
      </c>
      <c r="Z12" s="59">
        <f>IF(Q12=" ",'Jun14'!Z52,Q12+'Jun14'!Z52)</f>
        <v>0</v>
      </c>
      <c r="AA12" s="59">
        <f>IF(R12=" ",'Jun14'!AA52,R12+'Jun14'!AA52)</f>
        <v>0</v>
      </c>
      <c r="AB12" s="60"/>
      <c r="AC12" s="59">
        <f>IF(T12=" ",'Jun14'!AC52,T12+'Jun14'!AC52)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IF(T$9="Y",'Jun14'!H53,0)</f>
        <v>0</v>
      </c>
      <c r="I13" s="107">
        <f>IF(T$9="Y",'Jun14'!I53,0)</f>
        <v>0</v>
      </c>
      <c r="J13" s="107">
        <f>IF(T$9="Y",'Jun14'!J53,0)</f>
        <v>0</v>
      </c>
      <c r="K13" s="107">
        <f>IF(T$9="Y",'Jun14'!K53,I13*J13)</f>
        <v>0</v>
      </c>
      <c r="L13" s="140">
        <f>IF(T$9="Y",'Jun14'!L53,0)</f>
        <v>0</v>
      </c>
      <c r="M13" s="126" t="str">
        <f>IF(E13=" "," ",IF(T$9="Y",'Jun14'!M53,IF((H13+K13+L13)&gt;0,H13+K13+L13,"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IF(Employee!H$86=E$9,Employee!D$86+SUM(M13)+'Jun14'!V53,SUM(M13)+'Jun14'!V53)</f>
        <v>0</v>
      </c>
      <c r="W13" s="59">
        <f>IF(Employee!H$86=E$9,Employee!D$87+SUM(N13)+'Jun14'!W53,SUM(N13)+'Jun14'!W53)</f>
        <v>0</v>
      </c>
      <c r="X13" s="59">
        <f>IF(O13=" ",'Jun14'!X53,O13+'Jun14'!X53)</f>
        <v>0</v>
      </c>
      <c r="Y13" s="59">
        <f>IF(P13=" ",'Jun14'!Y53,P13+'Jun14'!Y53)</f>
        <v>0</v>
      </c>
      <c r="Z13" s="59">
        <f>IF(Q13=" ",'Jun14'!Z53,Q13+'Jun14'!Z53)</f>
        <v>0</v>
      </c>
      <c r="AA13" s="59">
        <f>IF(R13=" ",'Jun14'!AA53,R13+'Jun14'!AA53)</f>
        <v>0</v>
      </c>
      <c r="AB13" s="60"/>
      <c r="AC13" s="59">
        <f>IF(T13=" ",'Jun14'!AC53,T13+'Jun14'!AC53)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IF(T$9="Y",'Jun14'!H54,0)</f>
        <v>0</v>
      </c>
      <c r="I14" s="107">
        <f>IF(T$9="Y",'Jun14'!I54,0)</f>
        <v>0</v>
      </c>
      <c r="J14" s="107">
        <f>IF(T$9="Y",'Jun14'!J54,0)</f>
        <v>0</v>
      </c>
      <c r="K14" s="107">
        <f>IF(T$9="Y",'Jun14'!K54,I14*J14)</f>
        <v>0</v>
      </c>
      <c r="L14" s="140">
        <f>IF(T$9="Y",'Jun14'!L54,0)</f>
        <v>0</v>
      </c>
      <c r="M14" s="126" t="str">
        <f>IF(E14=" "," ",IF(T$9="Y",'Jun14'!M54,IF((H14+K14+L14)&gt;0,H14+K14+L14,"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IF(Employee!H$112=E$9,Employee!D$112+SUM(M14)+'Jun14'!V54,SUM(M14)+'Jun14'!V54)</f>
        <v>0</v>
      </c>
      <c r="W14" s="59">
        <f>IF(Employee!H$112=E$9,Employee!D$113+SUM(N14)+'Jun14'!W54,SUM(N14)+'Jun14'!W54)</f>
        <v>0</v>
      </c>
      <c r="X14" s="59">
        <f>IF(O14=" ",'Jun14'!X54,O14+'Jun14'!X54)</f>
        <v>0</v>
      </c>
      <c r="Y14" s="59">
        <f>IF(P14=" ",'Jun14'!Y54,P14+'Jun14'!Y54)</f>
        <v>0</v>
      </c>
      <c r="Z14" s="59">
        <f>IF(Q14=" ",'Jun14'!Z54,Q14+'Jun14'!Z54)</f>
        <v>0</v>
      </c>
      <c r="AA14" s="59">
        <f>IF(R14=" ",'Jun14'!AA54,R14+'Jun14'!AA54)</f>
        <v>0</v>
      </c>
      <c r="AB14" s="60"/>
      <c r="AC14" s="59">
        <f>IF(T14=" ",'Jun14'!AC54,T14+'Jun14'!AC54)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IF(T$9="Y",'Jun14'!H55,0)</f>
        <v>0</v>
      </c>
      <c r="I15" s="272">
        <f>IF(T$9="Y",'Jun14'!I55,0)</f>
        <v>0</v>
      </c>
      <c r="J15" s="272">
        <f>IF(T$9="Y",'Jun14'!J55,0)</f>
        <v>0</v>
      </c>
      <c r="K15" s="272">
        <f>IF(T$9="Y",'Jun14'!K55,I15*J15)</f>
        <v>0</v>
      </c>
      <c r="L15" s="273">
        <f>IF(T$9="Y",'Jun14'!L55,0)</f>
        <v>0</v>
      </c>
      <c r="M15" s="126" t="str">
        <f>IF(E15=" "," ",IF(T$9="Y",'Jun14'!M55,IF((H15+K15+L15)&gt;0,H15+K15+L15,"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IF(Employee!H$138=E$9,Employee!D$138+SUM(M15)+'Jun14'!V55,SUM(M15)+'Jun14'!V55)</f>
        <v>0</v>
      </c>
      <c r="W15" s="59">
        <f>IF(Employee!H$138=E$9,Employee!D$139+SUM(N15)+'Jun14'!W55,SUM(N15)+'Jun14'!W55)</f>
        <v>0</v>
      </c>
      <c r="X15" s="59">
        <f>IF(O15=" ",'Jun14'!X55,O15+'Jun14'!X55)</f>
        <v>0</v>
      </c>
      <c r="Y15" s="59">
        <f>IF(P15=" ",'Jun14'!Y55,P15+'Jun14'!Y55)</f>
        <v>0</v>
      </c>
      <c r="Z15" s="59">
        <f>IF(Q15=" ",'Jun14'!Z55,Q15+'Jun14'!Z55)</f>
        <v>0</v>
      </c>
      <c r="AA15" s="59">
        <f>IF(R15=" ",'Jun14'!AA55,R15+'Jun14'!AA55)</f>
        <v>0</v>
      </c>
      <c r="AB15" s="60"/>
      <c r="AC15" s="59">
        <f>IF(T15=" ",'Jun14'!AC55,T15+'Jun14'!AC55)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3" t="s">
        <v>7</v>
      </c>
      <c r="G16" s="386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400" t="s">
        <v>23</v>
      </c>
      <c r="C18" s="386"/>
      <c r="D18" s="386"/>
      <c r="E18" s="384"/>
      <c r="F18" s="40"/>
      <c r="G18" s="40"/>
      <c r="H18" s="53"/>
      <c r="I18" s="53"/>
      <c r="J18" s="53"/>
      <c r="K18" s="56"/>
      <c r="L18" s="56"/>
      <c r="M18" s="53"/>
      <c r="N18" s="41"/>
      <c r="O18" s="387" t="s">
        <v>28</v>
      </c>
      <c r="P18" s="388"/>
      <c r="Q18" s="389"/>
      <c r="R18" s="424"/>
      <c r="S18" s="425"/>
      <c r="T18" s="425"/>
      <c r="U18" s="42"/>
      <c r="AH18" s="61"/>
    </row>
    <row r="19" spans="1:34" ht="18" customHeight="1" thickTop="1" thickBot="1" x14ac:dyDescent="0.3">
      <c r="A19" s="43"/>
      <c r="B19" s="385" t="s">
        <v>9</v>
      </c>
      <c r="C19" s="386"/>
      <c r="D19" s="384"/>
      <c r="E19" s="175">
        <v>15</v>
      </c>
      <c r="F19" s="61"/>
      <c r="G19" s="61"/>
      <c r="H19" s="385" t="s">
        <v>28</v>
      </c>
      <c r="I19" s="386"/>
      <c r="J19" s="384"/>
      <c r="K19" s="231">
        <f>Admin!B100</f>
        <v>41833</v>
      </c>
      <c r="L19" s="230" t="s">
        <v>76</v>
      </c>
      <c r="M19" s="232">
        <f>Admin!B106</f>
        <v>41839</v>
      </c>
      <c r="N19" s="27"/>
      <c r="O19" s="426" t="s">
        <v>63</v>
      </c>
      <c r="P19" s="427"/>
      <c r="Q19" s="427"/>
      <c r="R19" s="428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3" t="s">
        <v>7</v>
      </c>
      <c r="G26" s="384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400" t="s">
        <v>23</v>
      </c>
      <c r="C28" s="386"/>
      <c r="D28" s="386"/>
      <c r="E28" s="384"/>
      <c r="F28" s="40"/>
      <c r="G28" s="40"/>
      <c r="H28" s="53"/>
      <c r="I28" s="53"/>
      <c r="J28" s="53"/>
      <c r="K28" s="56"/>
      <c r="L28" s="56"/>
      <c r="M28" s="53"/>
      <c r="N28" s="41"/>
      <c r="O28" s="387" t="s">
        <v>28</v>
      </c>
      <c r="P28" s="388"/>
      <c r="Q28" s="389"/>
      <c r="R28" s="424"/>
      <c r="S28" s="425"/>
      <c r="T28" s="425"/>
      <c r="U28" s="42"/>
      <c r="AH28" s="61"/>
    </row>
    <row r="29" spans="1:34" ht="18" customHeight="1" thickTop="1" thickBot="1" x14ac:dyDescent="0.3">
      <c r="A29" s="43"/>
      <c r="B29" s="385" t="s">
        <v>9</v>
      </c>
      <c r="C29" s="386"/>
      <c r="D29" s="384"/>
      <c r="E29" s="175">
        <v>16</v>
      </c>
      <c r="F29" s="61"/>
      <c r="G29" s="61"/>
      <c r="H29" s="385" t="s">
        <v>28</v>
      </c>
      <c r="I29" s="386"/>
      <c r="J29" s="384"/>
      <c r="K29" s="231">
        <f>Admin!B107</f>
        <v>41840</v>
      </c>
      <c r="L29" s="230" t="s">
        <v>76</v>
      </c>
      <c r="M29" s="232">
        <f>Admin!B113</f>
        <v>41846</v>
      </c>
      <c r="N29" s="27"/>
      <c r="O29" s="426" t="s">
        <v>63</v>
      </c>
      <c r="P29" s="427"/>
      <c r="Q29" s="427"/>
      <c r="R29" s="428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106" t="str">
        <f>IF(M31=" "," ",IF(M31=0," ",#REF!))</f>
        <v xml:space="preserve"> 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4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5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3" t="s">
        <v>7</v>
      </c>
      <c r="G36" s="384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276"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400" t="s">
        <v>23</v>
      </c>
      <c r="C38" s="465"/>
      <c r="D38" s="465"/>
      <c r="E38" s="466"/>
      <c r="F38" s="40"/>
      <c r="G38" s="40"/>
      <c r="H38" s="41"/>
      <c r="I38" s="41"/>
      <c r="J38" s="41"/>
      <c r="K38" s="56"/>
      <c r="L38" s="56"/>
      <c r="M38" s="53"/>
      <c r="N38" s="41"/>
      <c r="O38" s="387" t="s">
        <v>28</v>
      </c>
      <c r="P38" s="388"/>
      <c r="Q38" s="389"/>
      <c r="R38" s="424"/>
      <c r="S38" s="425"/>
      <c r="T38" s="425"/>
      <c r="U38" s="42"/>
      <c r="AH38" s="61"/>
    </row>
    <row r="39" spans="1:34" ht="18" customHeight="1" thickTop="1" thickBot="1" x14ac:dyDescent="0.3">
      <c r="A39" s="43"/>
      <c r="B39" s="385" t="s">
        <v>9</v>
      </c>
      <c r="C39" s="467"/>
      <c r="D39" s="468"/>
      <c r="E39" s="175">
        <v>17</v>
      </c>
      <c r="F39" s="61"/>
      <c r="G39" s="61"/>
      <c r="H39" s="385" t="s">
        <v>28</v>
      </c>
      <c r="I39" s="467"/>
      <c r="J39" s="468"/>
      <c r="K39" s="231">
        <f>Admin!B114</f>
        <v>41847</v>
      </c>
      <c r="L39" s="230" t="s">
        <v>76</v>
      </c>
      <c r="M39" s="232">
        <f>Admin!B120</f>
        <v>41853</v>
      </c>
      <c r="N39" s="27"/>
      <c r="O39" s="426" t="s">
        <v>63</v>
      </c>
      <c r="P39" s="462"/>
      <c r="Q39" s="462"/>
      <c r="R39" s="463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3" t="s">
        <v>7</v>
      </c>
      <c r="G46" s="464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400" t="s">
        <v>24</v>
      </c>
      <c r="C48" s="386"/>
      <c r="D48" s="386"/>
      <c r="E48" s="384"/>
      <c r="F48" s="40"/>
      <c r="G48" s="40"/>
      <c r="H48" s="53"/>
      <c r="I48" s="53"/>
      <c r="J48" s="53"/>
      <c r="K48" s="56"/>
      <c r="L48" s="56"/>
      <c r="M48" s="53"/>
      <c r="N48" s="41"/>
      <c r="O48" s="387" t="s">
        <v>28</v>
      </c>
      <c r="P48" s="388"/>
      <c r="Q48" s="389"/>
      <c r="R48" s="424"/>
      <c r="S48" s="425"/>
      <c r="T48" s="425"/>
      <c r="U48" s="42"/>
      <c r="AH48" s="61"/>
    </row>
    <row r="49" spans="1:34" ht="18" customHeight="1" thickTop="1" thickBot="1" x14ac:dyDescent="0.3">
      <c r="A49" s="43"/>
      <c r="B49" s="385" t="s">
        <v>10</v>
      </c>
      <c r="C49" s="386"/>
      <c r="D49" s="384"/>
      <c r="E49" s="175">
        <v>4</v>
      </c>
      <c r="F49" s="61"/>
      <c r="G49" s="61"/>
      <c r="H49" s="385" t="s">
        <v>28</v>
      </c>
      <c r="I49" s="386"/>
      <c r="J49" s="384"/>
      <c r="K49" s="231">
        <f>Admin!B93</f>
        <v>41826</v>
      </c>
      <c r="L49" s="230" t="s">
        <v>76</v>
      </c>
      <c r="M49" s="232">
        <f>Admin!B123</f>
        <v>41856</v>
      </c>
      <c r="N49" s="27"/>
      <c r="O49" s="426" t="s">
        <v>64</v>
      </c>
      <c r="P49" s="427"/>
      <c r="Q49" s="427"/>
      <c r="R49" s="428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IF(T$49="Y",'Jun14'!H61,0)</f>
        <v>0</v>
      </c>
      <c r="I51" s="104">
        <f>IF(T$49="Y",'Jun14'!I61,0)</f>
        <v>0</v>
      </c>
      <c r="J51" s="104">
        <f>IF(T$49="Y",'Jun14'!J61,0)</f>
        <v>0</v>
      </c>
      <c r="K51" s="104">
        <f>IF(T$49="Y",'Jun14'!K61,I51*J51)</f>
        <v>0</v>
      </c>
      <c r="L51" s="139">
        <f>IF(T$49="Y",'Jun14'!L61,0)</f>
        <v>0</v>
      </c>
      <c r="M51" s="114" t="str">
        <f>IF(E51=" "," ",IF(T$49="Y",'Jun14'!M61,IF((H51+K51+L51)&gt;0,H51+K51+L51,"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IF(Employee!H$35=E$49,Employee!D$34+SUM(M51)+'Jun14'!V61,SUM(M51)+'Jun14'!V61)</f>
        <v>0</v>
      </c>
      <c r="W51" s="59">
        <f>IF(Employee!H$35=E$49,Employee!D$35+SUM(N51)+'Jun14'!W61,SUM(N51)+'Jun14'!W61)</f>
        <v>0</v>
      </c>
      <c r="X51" s="59">
        <f>IF(O51=" ",'Jun14'!X61,O51+'Jun14'!X61)</f>
        <v>0</v>
      </c>
      <c r="Y51" s="59">
        <f>IF(P51=" ",'Jun14'!Y61,P51+'Jun14'!Y61)</f>
        <v>0</v>
      </c>
      <c r="Z51" s="59">
        <f>IF(Q51=" ",'Jun14'!Z61,Q51+'Jun14'!Z61)</f>
        <v>0</v>
      </c>
      <c r="AA51" s="59">
        <f>IF(R51=" ",'Jun14'!AA61,R51+'Jun14'!AA61)</f>
        <v>0</v>
      </c>
      <c r="AB51" s="60"/>
      <c r="AC51" s="59">
        <f>IF(T51=" ",'Jun14'!AC61,T51+'Jun14'!AC61)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IF(T$49="Y",'Jun14'!H62,0)</f>
        <v>0</v>
      </c>
      <c r="I52" s="107">
        <f>IF(T$49="Y",'Jun14'!I62,0)</f>
        <v>0</v>
      </c>
      <c r="J52" s="107">
        <f>IF(T$49="Y",'Jun14'!J62,0)</f>
        <v>0</v>
      </c>
      <c r="K52" s="107">
        <f>IF(T$49="Y",'Jun14'!K62,I52*J52)</f>
        <v>0</v>
      </c>
      <c r="L52" s="140">
        <f>IF(T$49="Y",'Jun14'!L62,0)</f>
        <v>0</v>
      </c>
      <c r="M52" s="115" t="str">
        <f>IF(E52=" "," ",IF(T$49="Y",'Jun14'!M62,IF((H52+K52+L52)&gt;0,H52+K52+L52,"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IF(Employee!H$61=E$49,Employee!D$60+SUM(M52)+'Jun14'!V62,SUM(M52)+'Jun14'!V62)</f>
        <v>0</v>
      </c>
      <c r="W52" s="59">
        <f>IF(Employee!H$61=E$49,Employee!D$61+SUM(N52)+'Jun14'!W62,SUM(N52)+'Jun14'!W62)</f>
        <v>0</v>
      </c>
      <c r="X52" s="59">
        <f>IF(O52=" ",'Jun14'!X62,O52+'Jun14'!X62)</f>
        <v>0</v>
      </c>
      <c r="Y52" s="59">
        <f>IF(P52=" ",'Jun14'!Y62,P52+'Jun14'!Y62)</f>
        <v>0</v>
      </c>
      <c r="Z52" s="59">
        <f>IF(Q52=" ",'Jun14'!Z62,Q52+'Jun14'!Z62)</f>
        <v>0</v>
      </c>
      <c r="AA52" s="59">
        <f>IF(R52=" ",'Jun14'!AA62,R52+'Jun14'!AA62)</f>
        <v>0</v>
      </c>
      <c r="AB52" s="60"/>
      <c r="AC52" s="59">
        <f>IF(T52=" ",'Jun14'!AC62,T52+'Jun14'!AC62)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IF(T$49="Y",'Jun14'!H63,0)</f>
        <v>0</v>
      </c>
      <c r="I53" s="107">
        <f>IF(T$49="Y",'Jun14'!I63,0)</f>
        <v>0</v>
      </c>
      <c r="J53" s="107">
        <f>IF(T$49="Y",'Jun14'!J63,0)</f>
        <v>0</v>
      </c>
      <c r="K53" s="107">
        <f>IF(T$49="Y",'Jun14'!K63,I53*J53)</f>
        <v>0</v>
      </c>
      <c r="L53" s="140">
        <f>IF(T$49="Y",'Jun14'!L63,0)</f>
        <v>0</v>
      </c>
      <c r="M53" s="115" t="str">
        <f>IF(E53=" "," ",IF(T$49="Y",'Jun14'!M63,IF((H53+K53+L53)&gt;0,H53+K53+L53,"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IF(Employee!H$87=E$49,Employee!D$86+SUM(M53)+'Jun14'!V63,SUM(M53)+'Jun14'!V63)</f>
        <v>0</v>
      </c>
      <c r="W53" s="59">
        <f>IF(Employee!H$87=E$49,Employee!D$87+SUM(N53)+'Jun14'!W63,SUM(N53)+'Jun14'!W63)</f>
        <v>0</v>
      </c>
      <c r="X53" s="59">
        <f>IF(O53=" ",'Jun14'!X63,O53+'Jun14'!X63)</f>
        <v>0</v>
      </c>
      <c r="Y53" s="59">
        <f>IF(P53=" ",'Jun14'!Y63,P53+'Jun14'!Y63)</f>
        <v>0</v>
      </c>
      <c r="Z53" s="59">
        <f>IF(Q53=" ",'Jun14'!Z63,Q53+'Jun14'!Z63)</f>
        <v>0</v>
      </c>
      <c r="AA53" s="59">
        <f>IF(R53=" ",'Jun14'!AA63,R53+'Jun14'!AA63)</f>
        <v>0</v>
      </c>
      <c r="AB53" s="60"/>
      <c r="AC53" s="59">
        <f>IF(T53=" ",'Jun14'!AC63,T53+'Jun14'!AC63)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IF(T$49="Y",'Jun14'!H64,0)</f>
        <v>0</v>
      </c>
      <c r="I54" s="107">
        <f>IF(T$49="Y",'Jun14'!I64,0)</f>
        <v>0</v>
      </c>
      <c r="J54" s="107">
        <f>IF(T$49="Y",'Jun14'!J64,0)</f>
        <v>0</v>
      </c>
      <c r="K54" s="107">
        <f>IF(T$49="Y",'Jun14'!K64,I54*J54)</f>
        <v>0</v>
      </c>
      <c r="L54" s="140">
        <f>IF(T$49="Y",'Jun14'!L64,0)</f>
        <v>0</v>
      </c>
      <c r="M54" s="115" t="str">
        <f>IF(E54=" "," ",IF(T$49="Y",'Jun14'!M64,IF((H54+K54+L54)&gt;0,H54+K54+L54,"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IF(Employee!H$113=E$49,Employee!D$112+SUM(M54)+'Jun14'!V64,SUM(M54)+'Jun14'!V64)</f>
        <v>0</v>
      </c>
      <c r="W54" s="59">
        <f>IF(Employee!H$113=E$49,Employee!D$113+SUM(N54)+'Jun14'!W64,SUM(N54)+'Jun14'!W64)</f>
        <v>0</v>
      </c>
      <c r="X54" s="59">
        <f>IF(O54=" ",'Jun14'!X64,O54+'Jun14'!X64)</f>
        <v>0</v>
      </c>
      <c r="Y54" s="59">
        <f>IF(P54=" ",'Jun14'!Y64,P54+'Jun14'!Y64)</f>
        <v>0</v>
      </c>
      <c r="Z54" s="59">
        <f>IF(Q54=" ",'Jun14'!Z64,Q54+'Jun14'!Z64)</f>
        <v>0</v>
      </c>
      <c r="AA54" s="59">
        <f>IF(R54=" ",'Jun14'!AA64,R54+'Jun14'!AA64)</f>
        <v>0</v>
      </c>
      <c r="AB54" s="60"/>
      <c r="AC54" s="59">
        <f>IF(T54=" ",'Jun14'!AC64,T54+'Jun14'!AC64)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IF(T$49="Y",'Jun14'!H65,0)</f>
        <v>0</v>
      </c>
      <c r="I55" s="272">
        <f>IF(T$49="Y",'Jun14'!I65,0)</f>
        <v>0</v>
      </c>
      <c r="J55" s="272">
        <f>IF(T$49="Y",'Jun14'!J65,0)</f>
        <v>0</v>
      </c>
      <c r="K55" s="272">
        <f>IF(T$49="Y",'Jun14'!K65,I55*J55)</f>
        <v>0</v>
      </c>
      <c r="L55" s="273">
        <f>IF(T$49="Y",'Jun14'!L65,0)</f>
        <v>0</v>
      </c>
      <c r="M55" s="115" t="str">
        <f>IF(E55=" "," ",IF(T$49="Y",'Jun14'!M65,IF((H55+K55+L55)&gt;0,H55+K55+L55,"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IF(Employee!H$139=E$49,Employee!D$138+SUM(M55)+'Jun14'!V65,SUM(M55)+'Jun14'!V65)</f>
        <v>0</v>
      </c>
      <c r="W55" s="59">
        <f>IF(Employee!H$139=E$49,Employee!D$139+SUM(N55)+'Jun14'!W65,SUM(N55)+'Jun14'!W65)</f>
        <v>0</v>
      </c>
      <c r="X55" s="59">
        <f>IF(O55=" ",'Jun14'!X65,O55+'Jun14'!X65)</f>
        <v>0</v>
      </c>
      <c r="Y55" s="59">
        <f>IF(P55=" ",'Jun14'!Y65,P55+'Jun14'!Y65)</f>
        <v>0</v>
      </c>
      <c r="Z55" s="59">
        <f>IF(Q55=" ",'Jun14'!Z65,Q55+'Jun14'!Z65)</f>
        <v>0</v>
      </c>
      <c r="AA55" s="59">
        <f>IF(R55=" ",'Jun14'!AA65,R55+'Jun14'!AA65)</f>
        <v>0</v>
      </c>
      <c r="AB55" s="60"/>
      <c r="AC55" s="59">
        <f>IF(T55=" ",'Jun14'!AC65,T55+'Jun14'!AC65)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3" t="s">
        <v>7</v>
      </c>
      <c r="G56" s="384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40" t="s">
        <v>74</v>
      </c>
      <c r="N59" s="441"/>
      <c r="O59" s="441"/>
      <c r="P59" s="441"/>
      <c r="Q59" s="441"/>
      <c r="R59" s="441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AD60+'Jun14'!AD75</f>
        <v>0</v>
      </c>
      <c r="AE65" s="177">
        <f>AE60+'Jun14'!AE75</f>
        <v>0</v>
      </c>
      <c r="AF65" s="177">
        <f>AF60+'Jun14'!AF75</f>
        <v>0</v>
      </c>
      <c r="AG65" s="177">
        <f>AG60+'Jun14'!AG75</f>
        <v>0</v>
      </c>
    </row>
    <row r="66" spans="6:33" ht="13.8" thickTop="1" x14ac:dyDescent="0.25"/>
    <row r="67" spans="6:33" x14ac:dyDescent="0.25">
      <c r="AD67" s="184"/>
      <c r="AE67" s="177">
        <f>AE62+'Jun14'!AE77</f>
        <v>0</v>
      </c>
      <c r="AF67" s="177">
        <f>AF62+'Jun14'!AF77</f>
        <v>0</v>
      </c>
      <c r="AG67" s="177">
        <f>AG62+'Jun14'!AG77</f>
        <v>0</v>
      </c>
    </row>
  </sheetData>
  <mergeCells count="79">
    <mergeCell ref="M59:R59"/>
    <mergeCell ref="V1:AC2"/>
    <mergeCell ref="O48:Q48"/>
    <mergeCell ref="R48:T48"/>
    <mergeCell ref="B47:T47"/>
    <mergeCell ref="B37:T37"/>
    <mergeCell ref="B38:E38"/>
    <mergeCell ref="B39:D39"/>
    <mergeCell ref="B49:D49"/>
    <mergeCell ref="H49:J49"/>
    <mergeCell ref="O49:R49"/>
    <mergeCell ref="H39:J39"/>
    <mergeCell ref="O39:R39"/>
    <mergeCell ref="V3:V6"/>
    <mergeCell ref="O8:Q8"/>
    <mergeCell ref="R8:T8"/>
    <mergeCell ref="AD1:AG2"/>
    <mergeCell ref="AE3:AE6"/>
    <mergeCell ref="AF3:AF6"/>
    <mergeCell ref="AG3:AG6"/>
    <mergeCell ref="AD3:AD6"/>
    <mergeCell ref="AC3:AC6"/>
    <mergeCell ref="B7:T7"/>
    <mergeCell ref="B8:E8"/>
    <mergeCell ref="W3:W6"/>
    <mergeCell ref="X3:X6"/>
    <mergeCell ref="Y3:Y6"/>
    <mergeCell ref="Z3:Z6"/>
    <mergeCell ref="AA3:AA6"/>
    <mergeCell ref="U1:U6"/>
    <mergeCell ref="B9:D9"/>
    <mergeCell ref="H9:J9"/>
    <mergeCell ref="O9:R9"/>
    <mergeCell ref="F3:F6"/>
    <mergeCell ref="H3:H6"/>
    <mergeCell ref="L3:L6"/>
    <mergeCell ref="M3:M6"/>
    <mergeCell ref="R3:R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16:G16"/>
    <mergeCell ref="B17:T17"/>
    <mergeCell ref="T3:T6"/>
    <mergeCell ref="B18:E18"/>
    <mergeCell ref="B19:D19"/>
    <mergeCell ref="O18:Q18"/>
    <mergeCell ref="R18:T18"/>
    <mergeCell ref="O19:R19"/>
    <mergeCell ref="F36:G36"/>
    <mergeCell ref="B48:E48"/>
    <mergeCell ref="F46:G46"/>
    <mergeCell ref="F56:G56"/>
    <mergeCell ref="H19:J19"/>
    <mergeCell ref="B29:D29"/>
    <mergeCell ref="H29:J29"/>
    <mergeCell ref="O29:R29"/>
    <mergeCell ref="F26:G26"/>
    <mergeCell ref="B27:T27"/>
    <mergeCell ref="B28:E28"/>
    <mergeCell ref="O28:Q28"/>
    <mergeCell ref="R28:T28"/>
    <mergeCell ref="O38:Q38"/>
    <mergeCell ref="R38:T38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6"/>
      <c r="B1" s="447" t="s">
        <v>66</v>
      </c>
      <c r="C1" s="448"/>
      <c r="D1" s="448"/>
      <c r="E1" s="448"/>
      <c r="F1" s="449"/>
      <c r="G1" s="413">
        <f>SUM(AD60:AG60)+SUM(AE62:AG62)</f>
        <v>0</v>
      </c>
      <c r="H1" s="414"/>
      <c r="I1" s="410" t="s">
        <v>4</v>
      </c>
      <c r="J1" s="411"/>
      <c r="K1" s="411"/>
      <c r="L1" s="412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8"/>
      <c r="V1" s="442" t="s">
        <v>25</v>
      </c>
      <c r="W1" s="443"/>
      <c r="X1" s="443"/>
      <c r="Y1" s="443"/>
      <c r="Z1" s="443"/>
      <c r="AA1" s="443"/>
      <c r="AB1" s="443"/>
      <c r="AC1" s="444"/>
      <c r="AD1" s="429" t="s">
        <v>62</v>
      </c>
      <c r="AE1" s="429"/>
      <c r="AF1" s="429"/>
      <c r="AG1" s="429"/>
      <c r="AH1" s="204"/>
    </row>
    <row r="2" spans="1:34" s="205" customFormat="1" ht="14.25" customHeight="1" thickBot="1" x14ac:dyDescent="0.3">
      <c r="A2" s="456"/>
      <c r="B2" s="450"/>
      <c r="C2" s="451"/>
      <c r="D2" s="451"/>
      <c r="E2" s="451"/>
      <c r="F2" s="452"/>
      <c r="G2" s="413"/>
      <c r="H2" s="414"/>
      <c r="I2" s="418" t="s">
        <v>70</v>
      </c>
      <c r="J2" s="418"/>
      <c r="K2" s="418"/>
      <c r="L2" s="419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8"/>
      <c r="V2" s="445"/>
      <c r="W2" s="430"/>
      <c r="X2" s="430"/>
      <c r="Y2" s="430"/>
      <c r="Z2" s="430"/>
      <c r="AA2" s="430"/>
      <c r="AB2" s="430"/>
      <c r="AC2" s="446"/>
      <c r="AD2" s="430"/>
      <c r="AE2" s="430"/>
      <c r="AF2" s="430"/>
      <c r="AG2" s="430"/>
      <c r="AH2" s="204"/>
    </row>
    <row r="3" spans="1:34" s="12" customFormat="1" ht="15" customHeight="1" thickTop="1" x14ac:dyDescent="0.25">
      <c r="A3" s="406"/>
      <c r="B3" s="415" t="s">
        <v>72</v>
      </c>
      <c r="C3" s="415" t="s">
        <v>45</v>
      </c>
      <c r="D3" s="415" t="s">
        <v>6</v>
      </c>
      <c r="E3" s="420" t="s">
        <v>38</v>
      </c>
      <c r="F3" s="423" t="s">
        <v>0</v>
      </c>
      <c r="G3" s="120" t="s">
        <v>39</v>
      </c>
      <c r="H3" s="390" t="str">
        <f>'Apr14'!H3:H6</f>
        <v>Statutory Pay</v>
      </c>
      <c r="I3" s="390" t="str">
        <f>'Apr14'!I3:I6</f>
        <v>Basic hours</v>
      </c>
      <c r="J3" s="390" t="str">
        <f>'Apr14'!J3:J6</f>
        <v>Hourly rate</v>
      </c>
      <c r="K3" s="390" t="str">
        <f>'Apr14'!K3:K6</f>
        <v>Basic    wages</v>
      </c>
      <c r="L3" s="390" t="str">
        <f>'Apr14'!L3:L6</f>
        <v>Overtime Bonus Gratuities</v>
      </c>
      <c r="M3" s="453" t="str">
        <f>'Apr14'!M3:M6</f>
        <v>GROSS WAGES</v>
      </c>
      <c r="N3" s="390" t="str">
        <f>'Apr14'!N3:N6</f>
        <v>Income Tax</v>
      </c>
      <c r="O3" s="390" t="str">
        <f>'Apr14'!O3:O6</f>
        <v>Employees National Insurance</v>
      </c>
      <c r="P3" s="390" t="str">
        <f>'Apr14'!P3:P6</f>
        <v>Student Loans</v>
      </c>
      <c r="Q3" s="390" t="str">
        <f>'Apr14'!Q3:Q6</f>
        <v>Other Deductions</v>
      </c>
      <c r="R3" s="453" t="str">
        <f>'Apr14'!R3:R6</f>
        <v>NET      PAY</v>
      </c>
      <c r="S3" s="51"/>
      <c r="T3" s="390" t="str">
        <f>'Apr14'!T3:T6</f>
        <v>Employers National Insurance</v>
      </c>
      <c r="U3" s="439"/>
      <c r="V3" s="434" t="s">
        <v>5</v>
      </c>
      <c r="W3" s="434" t="s">
        <v>1</v>
      </c>
      <c r="X3" s="434" t="s">
        <v>26</v>
      </c>
      <c r="Y3" s="435" t="s">
        <v>22</v>
      </c>
      <c r="Z3" s="434" t="s">
        <v>2</v>
      </c>
      <c r="AA3" s="434" t="s">
        <v>3</v>
      </c>
      <c r="AB3" s="51"/>
      <c r="AC3" s="434" t="s">
        <v>27</v>
      </c>
      <c r="AD3" s="431" t="s">
        <v>58</v>
      </c>
      <c r="AE3" s="431" t="s">
        <v>59</v>
      </c>
      <c r="AF3" s="431" t="s">
        <v>60</v>
      </c>
      <c r="AG3" s="431" t="s">
        <v>61</v>
      </c>
      <c r="AH3" s="180"/>
    </row>
    <row r="4" spans="1:34" s="13" customFormat="1" ht="15" customHeight="1" x14ac:dyDescent="0.25">
      <c r="A4" s="406"/>
      <c r="B4" s="416"/>
      <c r="C4" s="416"/>
      <c r="D4" s="416"/>
      <c r="E4" s="421"/>
      <c r="F4" s="399"/>
      <c r="G4" s="121" t="s">
        <v>40</v>
      </c>
      <c r="H4" s="393"/>
      <c r="I4" s="393"/>
      <c r="J4" s="393"/>
      <c r="K4" s="393"/>
      <c r="L4" s="393"/>
      <c r="M4" s="454"/>
      <c r="N4" s="393"/>
      <c r="O4" s="393"/>
      <c r="P4" s="393"/>
      <c r="Q4" s="393"/>
      <c r="R4" s="454"/>
      <c r="S4" s="51"/>
      <c r="T4" s="393"/>
      <c r="U4" s="439"/>
      <c r="V4" s="399"/>
      <c r="W4" s="399"/>
      <c r="X4" s="399"/>
      <c r="Y4" s="436"/>
      <c r="Z4" s="399"/>
      <c r="AA4" s="399"/>
      <c r="AB4" s="51"/>
      <c r="AC4" s="399"/>
      <c r="AD4" s="432"/>
      <c r="AE4" s="432"/>
      <c r="AF4" s="432"/>
      <c r="AG4" s="432"/>
      <c r="AH4" s="180"/>
    </row>
    <row r="5" spans="1:34" s="13" customFormat="1" ht="15" customHeight="1" x14ac:dyDescent="0.25">
      <c r="A5" s="406"/>
      <c r="B5" s="416"/>
      <c r="C5" s="416"/>
      <c r="D5" s="416"/>
      <c r="E5" s="421"/>
      <c r="F5" s="399"/>
      <c r="G5" s="121" t="s">
        <v>41</v>
      </c>
      <c r="H5" s="393"/>
      <c r="I5" s="393"/>
      <c r="J5" s="393"/>
      <c r="K5" s="393"/>
      <c r="L5" s="393"/>
      <c r="M5" s="454"/>
      <c r="N5" s="393"/>
      <c r="O5" s="393"/>
      <c r="P5" s="393"/>
      <c r="Q5" s="393"/>
      <c r="R5" s="454"/>
      <c r="S5" s="51"/>
      <c r="T5" s="393"/>
      <c r="U5" s="439"/>
      <c r="V5" s="399"/>
      <c r="W5" s="399"/>
      <c r="X5" s="399"/>
      <c r="Y5" s="436"/>
      <c r="Z5" s="399"/>
      <c r="AA5" s="399"/>
      <c r="AB5" s="51"/>
      <c r="AC5" s="399"/>
      <c r="AD5" s="432"/>
      <c r="AE5" s="432"/>
      <c r="AF5" s="432"/>
      <c r="AG5" s="432"/>
      <c r="AH5" s="180"/>
    </row>
    <row r="6" spans="1:34" s="14" customFormat="1" ht="15" customHeight="1" x14ac:dyDescent="0.2">
      <c r="A6" s="406"/>
      <c r="B6" s="417"/>
      <c r="C6" s="417"/>
      <c r="D6" s="417"/>
      <c r="E6" s="422"/>
      <c r="F6" s="399"/>
      <c r="G6" s="122" t="s">
        <v>42</v>
      </c>
      <c r="H6" s="394"/>
      <c r="I6" s="394"/>
      <c r="J6" s="394"/>
      <c r="K6" s="394"/>
      <c r="L6" s="394"/>
      <c r="M6" s="455"/>
      <c r="N6" s="394"/>
      <c r="O6" s="394"/>
      <c r="P6" s="394"/>
      <c r="Q6" s="394"/>
      <c r="R6" s="455"/>
      <c r="S6" s="50"/>
      <c r="T6" s="394"/>
      <c r="U6" s="439"/>
      <c r="V6" s="399"/>
      <c r="W6" s="399"/>
      <c r="X6" s="399"/>
      <c r="Y6" s="437"/>
      <c r="Z6" s="399"/>
      <c r="AA6" s="399"/>
      <c r="AB6" s="50"/>
      <c r="AC6" s="399"/>
      <c r="AD6" s="433"/>
      <c r="AE6" s="433"/>
      <c r="AF6" s="433"/>
      <c r="AG6" s="433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400" t="s">
        <v>23</v>
      </c>
      <c r="C8" s="386"/>
      <c r="D8" s="386"/>
      <c r="E8" s="384"/>
      <c r="F8" s="40"/>
      <c r="G8" s="100"/>
      <c r="H8" s="101"/>
      <c r="I8" s="101"/>
      <c r="J8" s="101"/>
      <c r="K8" s="56"/>
      <c r="L8" s="56"/>
      <c r="M8" s="53"/>
      <c r="N8" s="41"/>
      <c r="O8" s="387" t="s">
        <v>28</v>
      </c>
      <c r="P8" s="388"/>
      <c r="Q8" s="389"/>
      <c r="R8" s="424"/>
      <c r="S8" s="425"/>
      <c r="T8" s="425"/>
      <c r="U8" s="42"/>
      <c r="AH8" s="61"/>
    </row>
    <row r="9" spans="1:34" ht="18" customHeight="1" thickTop="1" thickBot="1" x14ac:dyDescent="0.3">
      <c r="A9" s="43"/>
      <c r="B9" s="385" t="s">
        <v>9</v>
      </c>
      <c r="C9" s="386"/>
      <c r="D9" s="384"/>
      <c r="E9" s="175">
        <v>18</v>
      </c>
      <c r="F9" s="61"/>
      <c r="G9" s="61"/>
      <c r="H9" s="385" t="s">
        <v>28</v>
      </c>
      <c r="I9" s="386"/>
      <c r="J9" s="384"/>
      <c r="K9" s="231">
        <f>Admin!B121</f>
        <v>41854</v>
      </c>
      <c r="L9" s="230" t="s">
        <v>76</v>
      </c>
      <c r="M9" s="232">
        <f>Admin!B127</f>
        <v>41860</v>
      </c>
      <c r="N9" s="27"/>
      <c r="O9" s="426" t="s">
        <v>63</v>
      </c>
      <c r="P9" s="427"/>
      <c r="Q9" s="427"/>
      <c r="R9" s="428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IF(T$9="Y",'Jul14'!H41,0)</f>
        <v>0</v>
      </c>
      <c r="I11" s="104">
        <f>IF(T$9="Y",'Jul14'!I41,0)</f>
        <v>0</v>
      </c>
      <c r="J11" s="104">
        <f>IF(T$9="Y",'Jul14'!J41,0)</f>
        <v>0</v>
      </c>
      <c r="K11" s="104">
        <f>IF(T$9="Y",'Jul14'!K41,I11*J11)</f>
        <v>0</v>
      </c>
      <c r="L11" s="139">
        <f>IF(T$9="Y",'Jul14'!L41,0)</f>
        <v>0</v>
      </c>
      <c r="M11" s="125" t="str">
        <f>IF(E11=" "," ",IF(T$9="Y",'Jul14'!M41,IF((H11+K11+L11)&gt;0,H11+K11+L11,"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IF(Employee!H$34=E$9,Employee!D$34+SUM(M11)+'Jul14'!V41,SUM(M11)+'Jul14'!V41)</f>
        <v>0</v>
      </c>
      <c r="W11" s="59">
        <f>IF(Employee!H$34=E$9,Employee!D$35+SUM(N11)+'Jul14'!W41,SUM(N11)+'Jul14'!W41)</f>
        <v>0</v>
      </c>
      <c r="X11" s="59">
        <f>IF(O11=" ",'Jul14'!X41,O11+'Jul14'!X41)</f>
        <v>0</v>
      </c>
      <c r="Y11" s="59">
        <f>IF(P11=" ",'Jul14'!Y41,P11+'Jul14'!Y41)</f>
        <v>0</v>
      </c>
      <c r="Z11" s="59">
        <f>IF(Q11=" ",'Jul14'!Z41,Q11+'Jul14'!Z41)</f>
        <v>0</v>
      </c>
      <c r="AA11" s="59">
        <f>IF(R11=" ",'Jul14'!AA41,R11+'Jul14'!AA41)</f>
        <v>0</v>
      </c>
      <c r="AB11" s="60"/>
      <c r="AC11" s="59">
        <f>IF(T11=" ",'Jul14'!AC41,T11+'Jul14'!AC41)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IF(T$9="Y",'Jul14'!H42,0)</f>
        <v>0</v>
      </c>
      <c r="I12" s="107">
        <f>IF(T$9="Y",'Jul14'!I42,0)</f>
        <v>0</v>
      </c>
      <c r="J12" s="107">
        <f>IF(T$9="Y",'Jul14'!J42,0)</f>
        <v>0</v>
      </c>
      <c r="K12" s="107">
        <f>IF(T$9="Y",'Jul14'!K42,I12*J12)</f>
        <v>0</v>
      </c>
      <c r="L12" s="140">
        <f>IF(T$9="Y",'Jul14'!L42,0)</f>
        <v>0</v>
      </c>
      <c r="M12" s="126" t="str">
        <f>IF(E12=" "," ",IF(T$9="Y",'Jul14'!M42,IF((H12+K12+L12)&gt;0,H12+K12+L12,"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IF(Employee!H$60=E$9,Employee!D$60+SUM(M12)+'Jul14'!V42,SUM(M12)+'Jul14'!V42)</f>
        <v>0</v>
      </c>
      <c r="W12" s="59">
        <f>IF(Employee!H$60=E$9,Employee!D$61+SUM(N12)+'Jul14'!W42,SUM(N12)+'Jul14'!W42)</f>
        <v>0</v>
      </c>
      <c r="X12" s="59">
        <f>IF(O12=" ",'Jul14'!X42,O12+'Jul14'!X42)</f>
        <v>0</v>
      </c>
      <c r="Y12" s="59">
        <f>IF(P12=" ",'Jul14'!Y42,P12+'Jul14'!Y42)</f>
        <v>0</v>
      </c>
      <c r="Z12" s="59">
        <f>IF(Q12=" ",'Jul14'!Z42,Q12+'Jul14'!Z42)</f>
        <v>0</v>
      </c>
      <c r="AA12" s="59">
        <f>IF(R12=" ",'Jul14'!AA42,R12+'Jul14'!AA42)</f>
        <v>0</v>
      </c>
      <c r="AB12" s="60"/>
      <c r="AC12" s="59">
        <f>IF(T12=" ",'Jul14'!AC42,T12+'Jul14'!AC42)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IF(T$9="Y",'Jul14'!H43,0)</f>
        <v>0</v>
      </c>
      <c r="I13" s="107">
        <f>IF(T$9="Y",'Jul14'!I43,0)</f>
        <v>0</v>
      </c>
      <c r="J13" s="107">
        <f>IF(T$9="Y",'Jul14'!J43,0)</f>
        <v>0</v>
      </c>
      <c r="K13" s="107">
        <f>IF(T$9="Y",'Jul14'!K43,I13*J13)</f>
        <v>0</v>
      </c>
      <c r="L13" s="140">
        <f>IF(T$9="Y",'Jul14'!L43,0)</f>
        <v>0</v>
      </c>
      <c r="M13" s="126" t="str">
        <f>IF(E13=" "," ",IF(T$9="Y",'Jul14'!M43,IF((H13+K13+L13)&gt;0,H13+K13+L13,"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IF(Employee!H$86=E$9,Employee!D$86+SUM(M13)+'Jul14'!V43,SUM(M13)+'Jul14'!V43)</f>
        <v>0</v>
      </c>
      <c r="W13" s="59">
        <f>IF(Employee!H$86=E$9,Employee!D$87+SUM(N13)+'Jul14'!W43,SUM(N13)+'Jul14'!W43)</f>
        <v>0</v>
      </c>
      <c r="X13" s="59">
        <f>IF(O13=" ",'Jul14'!X43,O13+'Jul14'!X43)</f>
        <v>0</v>
      </c>
      <c r="Y13" s="59">
        <f>IF(P13=" ",'Jul14'!Y43,P13+'Jul14'!Y43)</f>
        <v>0</v>
      </c>
      <c r="Z13" s="59">
        <f>IF(Q13=" ",'Jul14'!Z43,Q13+'Jul14'!Z43)</f>
        <v>0</v>
      </c>
      <c r="AA13" s="59">
        <f>IF(R13=" ",'Jul14'!AA43,R13+'Jul14'!AA43)</f>
        <v>0</v>
      </c>
      <c r="AB13" s="60"/>
      <c r="AC13" s="59">
        <f>IF(T13=" ",'Jul14'!AC43,T13+'Jul14'!AC43)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IF(T$9="Y",'Jul14'!H44,0)</f>
        <v>0</v>
      </c>
      <c r="I14" s="107">
        <f>IF(T$9="Y",'Jul14'!I44,0)</f>
        <v>0</v>
      </c>
      <c r="J14" s="107">
        <f>IF(T$9="Y",'Jul14'!J44,0)</f>
        <v>0</v>
      </c>
      <c r="K14" s="107">
        <f>IF(T$9="Y",'Jul14'!K44,I14*J14)</f>
        <v>0</v>
      </c>
      <c r="L14" s="140">
        <f>IF(T$9="Y",'Jul14'!L44,0)</f>
        <v>0</v>
      </c>
      <c r="M14" s="126" t="str">
        <f>IF(E14=" "," ",IF(T$9="Y",'Jul14'!M44,IF((H14+K14+L14)&gt;0,H14+K14+L14,"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IF(Employee!H$112=E$9,Employee!D$112+SUM(M14)+'Jul14'!V44,SUM(M14)+'Jul14'!V44)</f>
        <v>0</v>
      </c>
      <c r="W14" s="59">
        <f>IF(Employee!H$112=E$9,Employee!D$113+SUM(N14)+'Jul14'!W44,SUM(N14)+'Jul14'!W44)</f>
        <v>0</v>
      </c>
      <c r="X14" s="59">
        <f>IF(O14=" ",'Jul14'!X44,O14+'Jul14'!X44)</f>
        <v>0</v>
      </c>
      <c r="Y14" s="59">
        <f>IF(P14=" ",'Jul14'!Y44,P14+'Jul14'!Y44)</f>
        <v>0</v>
      </c>
      <c r="Z14" s="59">
        <f>IF(Q14=" ",'Jul14'!Z44,Q14+'Jul14'!Z44)</f>
        <v>0</v>
      </c>
      <c r="AA14" s="59">
        <f>IF(R14=" ",'Jul14'!AA44,R14+'Jul14'!AA44)</f>
        <v>0</v>
      </c>
      <c r="AB14" s="60"/>
      <c r="AC14" s="59">
        <f>IF(T14=" ",'Jul14'!AC44,T14+'Jul14'!AC44)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IF(T$9="Y",'Jul14'!H45,0)</f>
        <v>0</v>
      </c>
      <c r="I15" s="272">
        <f>IF(T$9="Y",'Jul14'!I45,0)</f>
        <v>0</v>
      </c>
      <c r="J15" s="272">
        <f>IF(T$9="Y",'Jul14'!J45,0)</f>
        <v>0</v>
      </c>
      <c r="K15" s="272">
        <f>IF(T$9="Y",'Jul14'!K45,I15*J15)</f>
        <v>0</v>
      </c>
      <c r="L15" s="273">
        <f>IF(T$9="Y",'Jul14'!L45,0)</f>
        <v>0</v>
      </c>
      <c r="M15" s="126" t="str">
        <f>IF(E15=" "," ",IF(T$9="Y",'Jul14'!M45,IF((H15+K15+L15)&gt;0,H15+K15+L15,"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IF(Employee!H$138=E$9,Employee!D$138+SUM(M15)+'Jul14'!V45,SUM(M15)+'Jul14'!V45)</f>
        <v>0</v>
      </c>
      <c r="W15" s="59">
        <f>IF(Employee!H$138=E$9,Employee!D$139+SUM(N15)+'Jul14'!W45,SUM(N15)+'Jul14'!W45)</f>
        <v>0</v>
      </c>
      <c r="X15" s="59">
        <f>IF(O15=" ",'Jul14'!X45,O15+'Jul14'!X45)</f>
        <v>0</v>
      </c>
      <c r="Y15" s="59">
        <f>IF(P15=" ",'Jul14'!Y45,P15+'Jul14'!Y45)</f>
        <v>0</v>
      </c>
      <c r="Z15" s="59">
        <f>IF(Q15=" ",'Jul14'!Z45,Q15+'Jul14'!Z45)</f>
        <v>0</v>
      </c>
      <c r="AA15" s="59">
        <f>IF(R15=" ",'Jul14'!AA45,R15+'Jul14'!AA45)</f>
        <v>0</v>
      </c>
      <c r="AB15" s="60"/>
      <c r="AC15" s="59">
        <f>IF(T15=" ",'Jul14'!AC45,T15+'Jul14'!AC45)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3" t="s">
        <v>7</v>
      </c>
      <c r="G16" s="386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400" t="s">
        <v>23</v>
      </c>
      <c r="C18" s="386"/>
      <c r="D18" s="386"/>
      <c r="E18" s="384"/>
      <c r="F18" s="40"/>
      <c r="G18" s="40"/>
      <c r="H18" s="53"/>
      <c r="I18" s="53"/>
      <c r="J18" s="53"/>
      <c r="K18" s="56"/>
      <c r="L18" s="56"/>
      <c r="M18" s="53"/>
      <c r="N18" s="41"/>
      <c r="O18" s="387" t="s">
        <v>28</v>
      </c>
      <c r="P18" s="388"/>
      <c r="Q18" s="389"/>
      <c r="R18" s="424"/>
      <c r="S18" s="425"/>
      <c r="T18" s="425"/>
      <c r="U18" s="42"/>
      <c r="AH18" s="61"/>
    </row>
    <row r="19" spans="1:34" ht="18" customHeight="1" thickTop="1" thickBot="1" x14ac:dyDescent="0.3">
      <c r="A19" s="43"/>
      <c r="B19" s="385" t="s">
        <v>9</v>
      </c>
      <c r="C19" s="386"/>
      <c r="D19" s="384"/>
      <c r="E19" s="175">
        <v>19</v>
      </c>
      <c r="F19" s="61"/>
      <c r="G19" s="61"/>
      <c r="H19" s="385" t="s">
        <v>28</v>
      </c>
      <c r="I19" s="386"/>
      <c r="J19" s="384"/>
      <c r="K19" s="231">
        <f>Admin!B128</f>
        <v>41861</v>
      </c>
      <c r="L19" s="230" t="s">
        <v>76</v>
      </c>
      <c r="M19" s="232">
        <f>Admin!B134</f>
        <v>41867</v>
      </c>
      <c r="N19" s="27"/>
      <c r="O19" s="426" t="s">
        <v>63</v>
      </c>
      <c r="P19" s="427"/>
      <c r="Q19" s="427"/>
      <c r="R19" s="428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3" t="s">
        <v>7</v>
      </c>
      <c r="G26" s="384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400" t="s">
        <v>23</v>
      </c>
      <c r="C28" s="386"/>
      <c r="D28" s="386"/>
      <c r="E28" s="384"/>
      <c r="F28" s="40"/>
      <c r="G28" s="40"/>
      <c r="H28" s="53"/>
      <c r="I28" s="53"/>
      <c r="J28" s="53"/>
      <c r="K28" s="56"/>
      <c r="L28" s="56"/>
      <c r="M28" s="53"/>
      <c r="N28" s="41"/>
      <c r="O28" s="387" t="s">
        <v>28</v>
      </c>
      <c r="P28" s="388"/>
      <c r="Q28" s="389"/>
      <c r="R28" s="424"/>
      <c r="S28" s="425"/>
      <c r="T28" s="425"/>
      <c r="U28" s="42"/>
      <c r="AH28" s="61"/>
    </row>
    <row r="29" spans="1:34" ht="18" customHeight="1" thickTop="1" thickBot="1" x14ac:dyDescent="0.3">
      <c r="A29" s="43"/>
      <c r="B29" s="385" t="s">
        <v>9</v>
      </c>
      <c r="C29" s="386"/>
      <c r="D29" s="384"/>
      <c r="E29" s="175">
        <v>20</v>
      </c>
      <c r="F29" s="61"/>
      <c r="G29" s="61"/>
      <c r="H29" s="385" t="s">
        <v>28</v>
      </c>
      <c r="I29" s="386"/>
      <c r="J29" s="384"/>
      <c r="K29" s="231">
        <f>Admin!B135</f>
        <v>41868</v>
      </c>
      <c r="L29" s="230" t="s">
        <v>76</v>
      </c>
      <c r="M29" s="232">
        <f>Admin!B141</f>
        <v>41874</v>
      </c>
      <c r="N29" s="27"/>
      <c r="O29" s="426" t="s">
        <v>63</v>
      </c>
      <c r="P29" s="427"/>
      <c r="Q29" s="427"/>
      <c r="R29" s="428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3" t="s">
        <v>7</v>
      </c>
      <c r="G36" s="384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400" t="s">
        <v>23</v>
      </c>
      <c r="C38" s="465"/>
      <c r="D38" s="465"/>
      <c r="E38" s="466"/>
      <c r="F38" s="40"/>
      <c r="G38" s="40"/>
      <c r="H38" s="41"/>
      <c r="I38" s="41"/>
      <c r="J38" s="41"/>
      <c r="K38" s="56"/>
      <c r="L38" s="56"/>
      <c r="M38" s="53"/>
      <c r="N38" s="41"/>
      <c r="O38" s="387" t="s">
        <v>28</v>
      </c>
      <c r="P38" s="388"/>
      <c r="Q38" s="389"/>
      <c r="R38" s="424"/>
      <c r="S38" s="425"/>
      <c r="T38" s="425"/>
      <c r="U38" s="42"/>
      <c r="AH38" s="61"/>
    </row>
    <row r="39" spans="1:34" ht="18" customHeight="1" thickTop="1" thickBot="1" x14ac:dyDescent="0.3">
      <c r="A39" s="43"/>
      <c r="B39" s="385" t="s">
        <v>9</v>
      </c>
      <c r="C39" s="467"/>
      <c r="D39" s="468"/>
      <c r="E39" s="175">
        <v>21</v>
      </c>
      <c r="F39" s="61"/>
      <c r="G39" s="61"/>
      <c r="H39" s="385" t="s">
        <v>28</v>
      </c>
      <c r="I39" s="467"/>
      <c r="J39" s="468"/>
      <c r="K39" s="231">
        <f>Admin!B142</f>
        <v>41875</v>
      </c>
      <c r="L39" s="230" t="s">
        <v>76</v>
      </c>
      <c r="M39" s="232">
        <f>Admin!B148</f>
        <v>41881</v>
      </c>
      <c r="N39" s="27"/>
      <c r="O39" s="426" t="s">
        <v>63</v>
      </c>
      <c r="P39" s="462"/>
      <c r="Q39" s="462"/>
      <c r="R39" s="463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3" t="s">
        <v>7</v>
      </c>
      <c r="G46" s="464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400" t="s">
        <v>24</v>
      </c>
      <c r="C48" s="386"/>
      <c r="D48" s="386"/>
      <c r="E48" s="384"/>
      <c r="F48" s="40"/>
      <c r="G48" s="40"/>
      <c r="H48" s="53"/>
      <c r="I48" s="53"/>
      <c r="J48" s="53"/>
      <c r="K48" s="56"/>
      <c r="L48" s="56"/>
      <c r="M48" s="53"/>
      <c r="N48" s="41"/>
      <c r="O48" s="387" t="s">
        <v>28</v>
      </c>
      <c r="P48" s="388"/>
      <c r="Q48" s="389"/>
      <c r="R48" s="424"/>
      <c r="S48" s="425"/>
      <c r="T48" s="425"/>
      <c r="U48" s="42"/>
      <c r="AH48" s="61"/>
    </row>
    <row r="49" spans="1:34" ht="18" customHeight="1" thickTop="1" thickBot="1" x14ac:dyDescent="0.3">
      <c r="A49" s="43"/>
      <c r="B49" s="385" t="s">
        <v>10</v>
      </c>
      <c r="C49" s="386"/>
      <c r="D49" s="384"/>
      <c r="E49" s="175">
        <v>5</v>
      </c>
      <c r="F49" s="61"/>
      <c r="G49" s="61"/>
      <c r="H49" s="385" t="s">
        <v>28</v>
      </c>
      <c r="I49" s="386"/>
      <c r="J49" s="384"/>
      <c r="K49" s="231">
        <f>Admin!B124</f>
        <v>41857</v>
      </c>
      <c r="L49" s="230" t="s">
        <v>76</v>
      </c>
      <c r="M49" s="232">
        <f>Admin!B154</f>
        <v>41887</v>
      </c>
      <c r="N49" s="27"/>
      <c r="O49" s="426" t="s">
        <v>64</v>
      </c>
      <c r="P49" s="427"/>
      <c r="Q49" s="427"/>
      <c r="R49" s="428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IF(T$49="Y",'Jul14'!H51,0)</f>
        <v>0</v>
      </c>
      <c r="I51" s="104">
        <f>IF(T$49="Y",'Jul14'!I51,0)</f>
        <v>0</v>
      </c>
      <c r="J51" s="104">
        <f>IF(T$49="Y",'Jul14'!J51,0)</f>
        <v>0</v>
      </c>
      <c r="K51" s="104">
        <f>IF(T$49="Y",'Jul14'!K51,I51*J51)</f>
        <v>0</v>
      </c>
      <c r="L51" s="104">
        <f>IF(T$49="Y",'Jul14'!L51,0)</f>
        <v>0</v>
      </c>
      <c r="M51" s="114" t="str">
        <f>IF(E51=" "," ",IF(T$49="Y",'Jul14'!M51,IF((H51+K51+L51)&gt;0,H51+K51+L51,"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IF(Employee!H$35=E$49,Employee!D$34+SUM(M51)+'Jul14'!V51,SUM(M51)+'Jul14'!V51)</f>
        <v>0</v>
      </c>
      <c r="W51" s="59">
        <f>IF(Employee!H$35=E$49,Employee!D$35+SUM(N51)+'Jul14'!W51,SUM(N51)+'Jul14'!W51)</f>
        <v>0</v>
      </c>
      <c r="X51" s="59">
        <f>IF(O51=" ",'Jul14'!X51,O51+'Jul14'!X51)</f>
        <v>0</v>
      </c>
      <c r="Y51" s="59">
        <f>IF(P51=" ",'Jul14'!Y51,P51+'Jul14'!Y51)</f>
        <v>0</v>
      </c>
      <c r="Z51" s="59">
        <f>IF(Q51=" ",'Jul14'!Z51,Q51+'Jul14'!Z51)</f>
        <v>0</v>
      </c>
      <c r="AA51" s="59">
        <f>IF(R51=" ",'Jul14'!AA51,R51+'Jul14'!AA51)</f>
        <v>0</v>
      </c>
      <c r="AB51" s="60"/>
      <c r="AC51" s="59">
        <f>IF(T51=" ",'Jul14'!AC51,T51+'Jul14'!AC51)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IF(T$49="Y",'Jul14'!H52,0)</f>
        <v>0</v>
      </c>
      <c r="I52" s="107">
        <f>IF(T$49="Y",'Jul14'!I52,0)</f>
        <v>0</v>
      </c>
      <c r="J52" s="107">
        <f>IF(T$49="Y",'Jul14'!J52,0)</f>
        <v>0</v>
      </c>
      <c r="K52" s="107">
        <f>IF(T$49="Y",'Jul14'!K52,I52*J52)</f>
        <v>0</v>
      </c>
      <c r="L52" s="107">
        <f>IF(T$49="Y",'Jul14'!L52,0)</f>
        <v>0</v>
      </c>
      <c r="M52" s="115" t="str">
        <f>IF(E52=" "," ",IF(T$49="Y",'Jul14'!M52,IF((H52+K52+L52)&gt;0,H52+K52+L52,"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IF(Employee!H$61=E$49,Employee!D$60+SUM(M52)+'Jul14'!V52,SUM(M52)+'Jul14'!V52)</f>
        <v>0</v>
      </c>
      <c r="W52" s="59">
        <f>IF(Employee!H$61=E$49,Employee!D$61+SUM(N52)+'Jul14'!W52,SUM(N52)+'Jul14'!W52)</f>
        <v>0</v>
      </c>
      <c r="X52" s="59">
        <f>IF(O52=" ",'Jul14'!X52,O52+'Jul14'!X52)</f>
        <v>0</v>
      </c>
      <c r="Y52" s="59">
        <f>IF(P52=" ",'Jul14'!Y52,P52+'Jul14'!Y52)</f>
        <v>0</v>
      </c>
      <c r="Z52" s="59">
        <f>IF(Q52=" ",'Jul14'!Z52,Q52+'Jul14'!Z52)</f>
        <v>0</v>
      </c>
      <c r="AA52" s="59">
        <f>IF(R52=" ",'Jul14'!AA52,R52+'Jul14'!AA52)</f>
        <v>0</v>
      </c>
      <c r="AB52" s="60"/>
      <c r="AC52" s="59">
        <f>IF(T52=" ",'Jul14'!AC52,T52+'Jul14'!AC52)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IF(T$49="Y",'Jul14'!H53,0)</f>
        <v>0</v>
      </c>
      <c r="I53" s="107">
        <f>IF(T$49="Y",'Jul14'!I53,0)</f>
        <v>0</v>
      </c>
      <c r="J53" s="107">
        <f>IF(T$49="Y",'Jul14'!J53,0)</f>
        <v>0</v>
      </c>
      <c r="K53" s="107">
        <f>IF(T$49="Y",'Jul14'!K53,I53*J53)</f>
        <v>0</v>
      </c>
      <c r="L53" s="107">
        <f>IF(T$49="Y",'Jul14'!L53,0)</f>
        <v>0</v>
      </c>
      <c r="M53" s="115" t="str">
        <f>IF(E53=" "," ",IF(T$49="Y",'Jul14'!M53,IF((H53+K53+L53)&gt;0,H53+K53+L53,"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IF(Employee!H$87=E$49,Employee!D$86+SUM(M53)+'Jul14'!V53,SUM(M53)+'Jul14'!V53)</f>
        <v>0</v>
      </c>
      <c r="W53" s="59">
        <f>IF(Employee!H$87=E$49,Employee!D$87+SUM(N53)+'Jul14'!W53,SUM(N53)+'Jul14'!W53)</f>
        <v>0</v>
      </c>
      <c r="X53" s="59">
        <f>IF(O53=" ",'Jul14'!X53,O53+'Jul14'!X53)</f>
        <v>0</v>
      </c>
      <c r="Y53" s="59">
        <f>IF(P53=" ",'Jul14'!Y53,P53+'Jul14'!Y53)</f>
        <v>0</v>
      </c>
      <c r="Z53" s="59">
        <f>IF(Q53=" ",'Jul14'!Z53,Q53+'Jul14'!Z53)</f>
        <v>0</v>
      </c>
      <c r="AA53" s="59">
        <f>IF(R53=" ",'Jul14'!AA53,R53+'Jul14'!AA53)</f>
        <v>0</v>
      </c>
      <c r="AB53" s="60"/>
      <c r="AC53" s="59">
        <f>IF(T53=" ",'Jul14'!AC53,T53+'Jul14'!AC53)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IF(T$49="Y",'Jul14'!H54,0)</f>
        <v>0</v>
      </c>
      <c r="I54" s="107">
        <f>IF(T$49="Y",'Jul14'!I54,0)</f>
        <v>0</v>
      </c>
      <c r="J54" s="107">
        <f>IF(T$49="Y",'Jul14'!J54,0)</f>
        <v>0</v>
      </c>
      <c r="K54" s="107">
        <f>IF(T$49="Y",'Jul14'!K54,I54*J54)</f>
        <v>0</v>
      </c>
      <c r="L54" s="107">
        <f>IF(T$49="Y",'Jul14'!L54,0)</f>
        <v>0</v>
      </c>
      <c r="M54" s="115" t="str">
        <f>IF(E54=" "," ",IF(T$49="Y",'Jul14'!M54,IF((H54+K54+L54)&gt;0,H54+K54+L54,"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IF(Employee!H$113=E$49,Employee!D$112+SUM(M54)+'Jul14'!V54,SUM(M54)+'Jul14'!V54)</f>
        <v>0</v>
      </c>
      <c r="W54" s="59">
        <f>IF(Employee!H$113=E$49,Employee!D$113+SUM(N54)+'Jul14'!W54,SUM(N54)+'Jul14'!W54)</f>
        <v>0</v>
      </c>
      <c r="X54" s="59">
        <f>IF(O54=" ",'Jul14'!X54,O54+'Jul14'!X54)</f>
        <v>0</v>
      </c>
      <c r="Y54" s="59">
        <f>IF(P54=" ",'Jul14'!Y54,P54+'Jul14'!Y54)</f>
        <v>0</v>
      </c>
      <c r="Z54" s="59">
        <f>IF(Q54=" ",'Jul14'!Z54,Q54+'Jul14'!Z54)</f>
        <v>0</v>
      </c>
      <c r="AA54" s="59">
        <f>IF(R54=" ",'Jul14'!AA54,R54+'Jul14'!AA54)</f>
        <v>0</v>
      </c>
      <c r="AB54" s="60"/>
      <c r="AC54" s="59">
        <f>IF(T54=" ",'Jul14'!AC54,T54+'Jul14'!AC54)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IF(T$49="Y",'Jul14'!H55,0)</f>
        <v>0</v>
      </c>
      <c r="I55" s="107">
        <f>IF(T$49="Y",'Jul14'!I55,0)</f>
        <v>0</v>
      </c>
      <c r="J55" s="107">
        <f>IF(T$49="Y",'Jul14'!J55,0)</f>
        <v>0</v>
      </c>
      <c r="K55" s="107">
        <f>IF(T$49="Y",'Jul14'!K55,I55*J55)</f>
        <v>0</v>
      </c>
      <c r="L55" s="107">
        <f>IF(T$49="Y",'Jul14'!L55,0)</f>
        <v>0</v>
      </c>
      <c r="M55" s="115" t="str">
        <f>IF(E55=" "," ",IF(T$49="Y",'Jul14'!M55,IF((H55+K55+L55)&gt;0,H55+K55+L55,"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IF(Employee!H$139=E$49,Employee!D$138+SUM(M55)+'Jul14'!V55,SUM(M55)+'Jul14'!V55)</f>
        <v>0</v>
      </c>
      <c r="W55" s="59">
        <f>IF(Employee!H$139=E$49,Employee!D$139+SUM(N55)+'Jul14'!W55,SUM(N55)+'Jul14'!W55)</f>
        <v>0</v>
      </c>
      <c r="X55" s="59">
        <f>IF(O55=" ",'Jul14'!X55,O55+'Jul14'!X55)</f>
        <v>0</v>
      </c>
      <c r="Y55" s="59">
        <f>IF(P55=" ",'Jul14'!Y55,P55+'Jul14'!Y55)</f>
        <v>0</v>
      </c>
      <c r="Z55" s="59">
        <f>IF(Q55=" ",'Jul14'!Z55,Q55+'Jul14'!Z55)</f>
        <v>0</v>
      </c>
      <c r="AA55" s="59">
        <f>IF(R55=" ",'Jul14'!AA55,R55+'Jul14'!AA55)</f>
        <v>0</v>
      </c>
      <c r="AB55" s="60"/>
      <c r="AC55" s="59">
        <f>IF(T55=" ",'Jul14'!AC55,T55+'Jul14'!AC55)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3" t="s">
        <v>7</v>
      </c>
      <c r="G56" s="384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40" t="s">
        <v>74</v>
      </c>
      <c r="N59" s="441"/>
      <c r="O59" s="441"/>
      <c r="P59" s="441"/>
      <c r="Q59" s="441"/>
      <c r="R59" s="441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AD60+'Jul14'!AD65</f>
        <v>0</v>
      </c>
      <c r="AE65" s="177">
        <f>AE60+'Jul14'!AE65</f>
        <v>0</v>
      </c>
      <c r="AF65" s="177">
        <f>AF60+'Jul14'!AF65</f>
        <v>0</v>
      </c>
      <c r="AG65" s="177">
        <f>AG60+'Jul14'!AG65</f>
        <v>0</v>
      </c>
    </row>
    <row r="66" spans="6:33" ht="13.8" thickTop="1" x14ac:dyDescent="0.25"/>
    <row r="67" spans="6:33" x14ac:dyDescent="0.25">
      <c r="AD67" s="184"/>
      <c r="AE67" s="177">
        <f>AE62+'Jul14'!AE67</f>
        <v>0</v>
      </c>
      <c r="AF67" s="177">
        <f>AF62+'Jul14'!AF67</f>
        <v>0</v>
      </c>
      <c r="AG67" s="177">
        <f>AG62+'Jul14'!AG67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4.25" customHeight="1" thickTop="1" x14ac:dyDescent="0.25">
      <c r="A1" s="456"/>
      <c r="B1" s="447" t="s">
        <v>66</v>
      </c>
      <c r="C1" s="448"/>
      <c r="D1" s="448"/>
      <c r="E1" s="448"/>
      <c r="F1" s="449"/>
      <c r="G1" s="460">
        <f>SUM(AD70:AG70)+SUM(AE72:AG72)</f>
        <v>0</v>
      </c>
      <c r="H1" s="461"/>
      <c r="I1" s="458" t="s">
        <v>4</v>
      </c>
      <c r="J1" s="469"/>
      <c r="K1" s="469"/>
      <c r="L1" s="470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8"/>
      <c r="V1" s="442" t="s">
        <v>25</v>
      </c>
      <c r="W1" s="443"/>
      <c r="X1" s="443"/>
      <c r="Y1" s="443"/>
      <c r="Z1" s="443"/>
      <c r="AA1" s="443"/>
      <c r="AB1" s="443"/>
      <c r="AC1" s="444"/>
      <c r="AD1" s="429" t="s">
        <v>62</v>
      </c>
      <c r="AE1" s="429"/>
      <c r="AF1" s="429"/>
      <c r="AG1" s="429"/>
      <c r="AH1" s="179"/>
    </row>
    <row r="2" spans="1:34" s="7" customFormat="1" ht="14.25" customHeight="1" thickBot="1" x14ac:dyDescent="0.3">
      <c r="A2" s="456"/>
      <c r="B2" s="450"/>
      <c r="C2" s="451"/>
      <c r="D2" s="451"/>
      <c r="E2" s="451"/>
      <c r="F2" s="452"/>
      <c r="G2" s="413"/>
      <c r="H2" s="414"/>
      <c r="I2" s="418" t="s">
        <v>70</v>
      </c>
      <c r="J2" s="418"/>
      <c r="K2" s="418"/>
      <c r="L2" s="419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8"/>
      <c r="V2" s="445"/>
      <c r="W2" s="430"/>
      <c r="X2" s="430"/>
      <c r="Y2" s="430"/>
      <c r="Z2" s="430"/>
      <c r="AA2" s="430"/>
      <c r="AB2" s="430"/>
      <c r="AC2" s="446"/>
      <c r="AD2" s="430"/>
      <c r="AE2" s="430"/>
      <c r="AF2" s="430"/>
      <c r="AG2" s="430"/>
      <c r="AH2" s="179"/>
    </row>
    <row r="3" spans="1:34" s="12" customFormat="1" ht="15" customHeight="1" thickTop="1" x14ac:dyDescent="0.25">
      <c r="A3" s="406"/>
      <c r="B3" s="415" t="s">
        <v>72</v>
      </c>
      <c r="C3" s="415" t="s">
        <v>45</v>
      </c>
      <c r="D3" s="415" t="s">
        <v>6</v>
      </c>
      <c r="E3" s="420" t="s">
        <v>38</v>
      </c>
      <c r="F3" s="423" t="s">
        <v>0</v>
      </c>
      <c r="G3" s="120" t="s">
        <v>39</v>
      </c>
      <c r="H3" s="390" t="str">
        <f>'Apr14'!H3:H6</f>
        <v>Statutory Pay</v>
      </c>
      <c r="I3" s="390" t="str">
        <f>'Apr14'!I3:I6</f>
        <v>Basic hours</v>
      </c>
      <c r="J3" s="390" t="str">
        <f>'Apr14'!J3:J6</f>
        <v>Hourly rate</v>
      </c>
      <c r="K3" s="390" t="str">
        <f>'Apr14'!K3:K6</f>
        <v>Basic    wages</v>
      </c>
      <c r="L3" s="390" t="str">
        <f>'Apr14'!L3:L6</f>
        <v>Overtime Bonus Gratuities</v>
      </c>
      <c r="M3" s="453" t="str">
        <f>'Apr14'!M3:M6</f>
        <v>GROSS WAGES</v>
      </c>
      <c r="N3" s="390" t="str">
        <f>'Apr14'!N3:N6</f>
        <v>Income Tax</v>
      </c>
      <c r="O3" s="390" t="str">
        <f>'Apr14'!O3:O6</f>
        <v>Employees National Insurance</v>
      </c>
      <c r="P3" s="390" t="str">
        <f>'Apr14'!P3:P6</f>
        <v>Student Loans</v>
      </c>
      <c r="Q3" s="390" t="str">
        <f>'Apr14'!Q3:Q6</f>
        <v>Other Deductions</v>
      </c>
      <c r="R3" s="453" t="str">
        <f>'Apr14'!R3:R6</f>
        <v>NET      PAY</v>
      </c>
      <c r="S3" s="51"/>
      <c r="T3" s="390" t="str">
        <f>'Apr14'!T3:T6</f>
        <v>Employers National Insurance</v>
      </c>
      <c r="U3" s="439"/>
      <c r="V3" s="434" t="s">
        <v>5</v>
      </c>
      <c r="W3" s="434" t="s">
        <v>1</v>
      </c>
      <c r="X3" s="434" t="s">
        <v>26</v>
      </c>
      <c r="Y3" s="435" t="s">
        <v>22</v>
      </c>
      <c r="Z3" s="434" t="s">
        <v>2</v>
      </c>
      <c r="AA3" s="434" t="s">
        <v>3</v>
      </c>
      <c r="AB3" s="51"/>
      <c r="AC3" s="434" t="s">
        <v>27</v>
      </c>
      <c r="AD3" s="431" t="s">
        <v>58</v>
      </c>
      <c r="AE3" s="431" t="s">
        <v>59</v>
      </c>
      <c r="AF3" s="431" t="s">
        <v>60</v>
      </c>
      <c r="AG3" s="431" t="s">
        <v>61</v>
      </c>
      <c r="AH3" s="180"/>
    </row>
    <row r="4" spans="1:34" s="13" customFormat="1" ht="15" customHeight="1" x14ac:dyDescent="0.25">
      <c r="A4" s="406"/>
      <c r="B4" s="416"/>
      <c r="C4" s="416"/>
      <c r="D4" s="416"/>
      <c r="E4" s="421"/>
      <c r="F4" s="399"/>
      <c r="G4" s="121" t="s">
        <v>40</v>
      </c>
      <c r="H4" s="393"/>
      <c r="I4" s="393"/>
      <c r="J4" s="393"/>
      <c r="K4" s="393"/>
      <c r="L4" s="393"/>
      <c r="M4" s="454"/>
      <c r="N4" s="393"/>
      <c r="O4" s="393"/>
      <c r="P4" s="393"/>
      <c r="Q4" s="393"/>
      <c r="R4" s="454"/>
      <c r="S4" s="51"/>
      <c r="T4" s="393"/>
      <c r="U4" s="439"/>
      <c r="V4" s="399"/>
      <c r="W4" s="399"/>
      <c r="X4" s="399"/>
      <c r="Y4" s="436"/>
      <c r="Z4" s="399"/>
      <c r="AA4" s="399"/>
      <c r="AB4" s="51"/>
      <c r="AC4" s="399"/>
      <c r="AD4" s="432"/>
      <c r="AE4" s="432"/>
      <c r="AF4" s="432"/>
      <c r="AG4" s="432"/>
      <c r="AH4" s="180"/>
    </row>
    <row r="5" spans="1:34" s="13" customFormat="1" ht="15" customHeight="1" x14ac:dyDescent="0.25">
      <c r="A5" s="406"/>
      <c r="B5" s="416"/>
      <c r="C5" s="416"/>
      <c r="D5" s="416"/>
      <c r="E5" s="421"/>
      <c r="F5" s="399"/>
      <c r="G5" s="121" t="s">
        <v>41</v>
      </c>
      <c r="H5" s="393"/>
      <c r="I5" s="393"/>
      <c r="J5" s="393"/>
      <c r="K5" s="393"/>
      <c r="L5" s="393"/>
      <c r="M5" s="454"/>
      <c r="N5" s="393"/>
      <c r="O5" s="393"/>
      <c r="P5" s="393"/>
      <c r="Q5" s="393"/>
      <c r="R5" s="454"/>
      <c r="S5" s="51"/>
      <c r="T5" s="393"/>
      <c r="U5" s="439"/>
      <c r="V5" s="399"/>
      <c r="W5" s="399"/>
      <c r="X5" s="399"/>
      <c r="Y5" s="436"/>
      <c r="Z5" s="399"/>
      <c r="AA5" s="399"/>
      <c r="AB5" s="51"/>
      <c r="AC5" s="399"/>
      <c r="AD5" s="432"/>
      <c r="AE5" s="432"/>
      <c r="AF5" s="432"/>
      <c r="AG5" s="432"/>
      <c r="AH5" s="180"/>
    </row>
    <row r="6" spans="1:34" s="14" customFormat="1" ht="15" customHeight="1" x14ac:dyDescent="0.2">
      <c r="A6" s="406"/>
      <c r="B6" s="417"/>
      <c r="C6" s="417"/>
      <c r="D6" s="417"/>
      <c r="E6" s="422"/>
      <c r="F6" s="399"/>
      <c r="G6" s="122" t="s">
        <v>42</v>
      </c>
      <c r="H6" s="394"/>
      <c r="I6" s="394"/>
      <c r="J6" s="394"/>
      <c r="K6" s="394"/>
      <c r="L6" s="394"/>
      <c r="M6" s="455"/>
      <c r="N6" s="394"/>
      <c r="O6" s="394"/>
      <c r="P6" s="394"/>
      <c r="Q6" s="394"/>
      <c r="R6" s="455"/>
      <c r="S6" s="50"/>
      <c r="T6" s="394"/>
      <c r="U6" s="439"/>
      <c r="V6" s="399"/>
      <c r="W6" s="399"/>
      <c r="X6" s="399"/>
      <c r="Y6" s="437"/>
      <c r="Z6" s="399"/>
      <c r="AA6" s="399"/>
      <c r="AB6" s="50"/>
      <c r="AC6" s="399"/>
      <c r="AD6" s="433"/>
      <c r="AE6" s="433"/>
      <c r="AF6" s="433"/>
      <c r="AG6" s="433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400" t="s">
        <v>23</v>
      </c>
      <c r="C8" s="386"/>
      <c r="D8" s="386"/>
      <c r="E8" s="384"/>
      <c r="F8" s="40"/>
      <c r="G8" s="100"/>
      <c r="H8" s="101"/>
      <c r="I8" s="101"/>
      <c r="J8" s="101"/>
      <c r="K8" s="56"/>
      <c r="L8" s="56"/>
      <c r="M8" s="53"/>
      <c r="N8" s="41"/>
      <c r="O8" s="387" t="s">
        <v>28</v>
      </c>
      <c r="P8" s="388"/>
      <c r="Q8" s="389"/>
      <c r="R8" s="424"/>
      <c r="S8" s="425"/>
      <c r="T8" s="425"/>
      <c r="U8" s="42"/>
      <c r="AH8" s="61"/>
    </row>
    <row r="9" spans="1:34" ht="18" customHeight="1" thickTop="1" thickBot="1" x14ac:dyDescent="0.3">
      <c r="A9" s="43"/>
      <c r="B9" s="385" t="s">
        <v>9</v>
      </c>
      <c r="C9" s="386"/>
      <c r="D9" s="384"/>
      <c r="E9" s="175">
        <v>22</v>
      </c>
      <c r="F9" s="61"/>
      <c r="G9" s="61"/>
      <c r="H9" s="385" t="s">
        <v>28</v>
      </c>
      <c r="I9" s="386"/>
      <c r="J9" s="384"/>
      <c r="K9" s="231">
        <f>Admin!B149</f>
        <v>41882</v>
      </c>
      <c r="L9" s="230" t="s">
        <v>76</v>
      </c>
      <c r="M9" s="232">
        <f>Admin!B155</f>
        <v>41888</v>
      </c>
      <c r="N9" s="27"/>
      <c r="O9" s="426" t="s">
        <v>63</v>
      </c>
      <c r="P9" s="427"/>
      <c r="Q9" s="427"/>
      <c r="R9" s="428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IF(T$9="Y",'Aug14'!H41,0)</f>
        <v>0</v>
      </c>
      <c r="I11" s="104">
        <f>IF(T$9="Y",'Aug14'!I41,0)</f>
        <v>0</v>
      </c>
      <c r="J11" s="104">
        <f>IF(T$9="Y",'Aug14'!J41,0)</f>
        <v>0</v>
      </c>
      <c r="K11" s="104">
        <f>IF(T$9="Y",'Aug14'!K41,I11*J11)</f>
        <v>0</v>
      </c>
      <c r="L11" s="139">
        <f>IF(T$9="Y",'Aug14'!L41,0)</f>
        <v>0</v>
      </c>
      <c r="M11" s="125" t="str">
        <f>IF(E11=" "," ",IF(T$9="Y",'Aug14'!M41,IF((H11+K11+L11)&gt;0,H11+K11+L11,"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IF(Employee!H$34=E$9,Employee!D$34+SUM(M11)+'Aug14'!V41,SUM(M11)+'Aug14'!V41)</f>
        <v>0</v>
      </c>
      <c r="W11" s="59">
        <f>IF(Employee!H$34=E$9,Employee!D$35+SUM(N11)+'Aug14'!W41,SUM(N11)+'Aug14'!W41)</f>
        <v>0</v>
      </c>
      <c r="X11" s="59">
        <f>IF(O11=" ",'Aug14'!X41,O11+'Aug14'!X41)</f>
        <v>0</v>
      </c>
      <c r="Y11" s="59">
        <f>IF(P11=" ",'Aug14'!Y41,P11+'Aug14'!Y41)</f>
        <v>0</v>
      </c>
      <c r="Z11" s="59">
        <f>IF(Q11=" ",'Aug14'!Z41,Q11+'Aug14'!Z41)</f>
        <v>0</v>
      </c>
      <c r="AA11" s="59">
        <f>IF(R11=" ",'Aug14'!AA41,R11+'Aug14'!AA41)</f>
        <v>0</v>
      </c>
      <c r="AB11" s="60"/>
      <c r="AC11" s="59">
        <f>IF(T11=" ",'Aug14'!AC41,T11+'Aug14'!AC41)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IF(T$9="Y",'Aug14'!H42,0)</f>
        <v>0</v>
      </c>
      <c r="I12" s="107">
        <f>IF(T$9="Y",'Aug14'!I42,0)</f>
        <v>0</v>
      </c>
      <c r="J12" s="107">
        <f>IF(T$9="Y",'Aug14'!J42,0)</f>
        <v>0</v>
      </c>
      <c r="K12" s="107">
        <f>IF(T$9="Y",'Aug14'!K42,I12*J12)</f>
        <v>0</v>
      </c>
      <c r="L12" s="140">
        <f>IF(T$9="Y",'Aug14'!L42,0)</f>
        <v>0</v>
      </c>
      <c r="M12" s="126" t="str">
        <f>IF(E12=" "," ",IF(T$9="Y",'Aug14'!M42,IF((H12+K12+L12)&gt;0,H12+K12+L12,"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IF(Employee!H$60=E$9,Employee!D$60+SUM(M12)+'Aug14'!V42,SUM(M12)+'Aug14'!V42)</f>
        <v>0</v>
      </c>
      <c r="W12" s="59">
        <f>IF(Employee!H$60=E$9,Employee!D$61+SUM(N12)+'Aug14'!W42,SUM(N12)+'Aug14'!W42)</f>
        <v>0</v>
      </c>
      <c r="X12" s="59">
        <f>IF(O12=" ",'Aug14'!X42,O12+'Aug14'!X42)</f>
        <v>0</v>
      </c>
      <c r="Y12" s="59">
        <f>IF(P12=" ",'Aug14'!Y42,P12+'Aug14'!Y42)</f>
        <v>0</v>
      </c>
      <c r="Z12" s="59">
        <f>IF(Q12=" ",'Aug14'!Z42,Q12+'Aug14'!Z42)</f>
        <v>0</v>
      </c>
      <c r="AA12" s="59">
        <f>IF(R12=" ",'Aug14'!AA42,R12+'Aug14'!AA42)</f>
        <v>0</v>
      </c>
      <c r="AB12" s="60"/>
      <c r="AC12" s="59">
        <f>IF(T12=" ",'Aug14'!AC42,T12+'Aug14'!AC42)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IF(T$9="Y",'Aug14'!H43,0)</f>
        <v>0</v>
      </c>
      <c r="I13" s="107">
        <f>IF(T$9="Y",'Aug14'!I43,0)</f>
        <v>0</v>
      </c>
      <c r="J13" s="107">
        <f>IF(T$9="Y",'Aug14'!J43,0)</f>
        <v>0</v>
      </c>
      <c r="K13" s="107">
        <f>IF(T$9="Y",'Aug14'!K43,I13*J13)</f>
        <v>0</v>
      </c>
      <c r="L13" s="140">
        <f>IF(T$9="Y",'Aug14'!L43,0)</f>
        <v>0</v>
      </c>
      <c r="M13" s="126" t="str">
        <f>IF(E13=" "," ",IF(T$9="Y",'Aug14'!M43,IF((H13+K13+L13)&gt;0,H13+K13+L13,"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IF(Employee!H$86=E$9,Employee!D$86+SUM(M13)+'Aug14'!V43,SUM(M13)+'Aug14'!V43)</f>
        <v>0</v>
      </c>
      <c r="W13" s="59">
        <f>IF(Employee!H$86=E$9,Employee!D$87+SUM(N13)+'Aug14'!W43,SUM(N13)+'Aug14'!W43)</f>
        <v>0</v>
      </c>
      <c r="X13" s="59">
        <f>IF(O13=" ",'Aug14'!X43,O13+'Aug14'!X43)</f>
        <v>0</v>
      </c>
      <c r="Y13" s="59">
        <f>IF(P13=" ",'Aug14'!Y43,P13+'Aug14'!Y43)</f>
        <v>0</v>
      </c>
      <c r="Z13" s="59">
        <f>IF(Q13=" ",'Aug14'!Z43,Q13+'Aug14'!Z43)</f>
        <v>0</v>
      </c>
      <c r="AA13" s="59">
        <f>IF(R13=" ",'Aug14'!AA43,R13+'Aug14'!AA43)</f>
        <v>0</v>
      </c>
      <c r="AB13" s="60"/>
      <c r="AC13" s="59">
        <f>IF(T13=" ",'Aug14'!AC43,T13+'Aug14'!AC43)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IF(T$9="Y",'Aug14'!H44,0)</f>
        <v>0</v>
      </c>
      <c r="I14" s="107">
        <f>IF(T$9="Y",'Aug14'!I44,0)</f>
        <v>0</v>
      </c>
      <c r="J14" s="107">
        <f>IF(T$9="Y",'Aug14'!J44,0)</f>
        <v>0</v>
      </c>
      <c r="K14" s="107">
        <f>IF(T$9="Y",'Aug14'!K44,I14*J14)</f>
        <v>0</v>
      </c>
      <c r="L14" s="140">
        <f>IF(T$9="Y",'Aug14'!L44,0)</f>
        <v>0</v>
      </c>
      <c r="M14" s="126" t="str">
        <f>IF(E14=" "," ",IF(T$9="Y",'Aug14'!M44,IF((H14+K14+L14)&gt;0,H14+K14+L14,"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IF(Employee!H$112=E$9,Employee!D$112+SUM(M14)+'Aug14'!V44,SUM(M14)+'Aug14'!V44)</f>
        <v>0</v>
      </c>
      <c r="W14" s="59">
        <f>IF(Employee!H$112=E$9,Employee!D$113+SUM(N14)+'Aug14'!W44,SUM(N14)+'Aug14'!W44)</f>
        <v>0</v>
      </c>
      <c r="X14" s="59">
        <f>IF(O14=" ",'Aug14'!X44,O14+'Aug14'!X44)</f>
        <v>0</v>
      </c>
      <c r="Y14" s="59">
        <f>IF(P14=" ",'Aug14'!Y44,P14+'Aug14'!Y44)</f>
        <v>0</v>
      </c>
      <c r="Z14" s="59">
        <f>IF(Q14=" ",'Aug14'!Z44,Q14+'Aug14'!Z44)</f>
        <v>0</v>
      </c>
      <c r="AA14" s="59">
        <f>IF(R14=" ",'Aug14'!AA44,R14+'Aug14'!AA44)</f>
        <v>0</v>
      </c>
      <c r="AB14" s="60"/>
      <c r="AC14" s="59">
        <f>IF(T14=" ",'Aug14'!AC44,T14+'Aug14'!AC44)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IF(T$9="Y",'Aug14'!H45,0)</f>
        <v>0</v>
      </c>
      <c r="I15" s="272">
        <f>IF(T$9="Y",'Aug14'!I45,0)</f>
        <v>0</v>
      </c>
      <c r="J15" s="272">
        <f>IF(T$9="Y",'Aug14'!J45,0)</f>
        <v>0</v>
      </c>
      <c r="K15" s="272">
        <f>IF(T$9="Y",'Aug14'!K45,I15*J15)</f>
        <v>0</v>
      </c>
      <c r="L15" s="273">
        <f>IF(T$9="Y",'Aug14'!L45,0)</f>
        <v>0</v>
      </c>
      <c r="M15" s="126" t="str">
        <f>IF(E15=" "," ",IF(T$9="Y",'Aug14'!M45,IF((H15+K15+L15)&gt;0,H15+K15+L15,"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IF(Employee!H$138=E$9,Employee!D$138+SUM(M15)+'Aug14'!V45,SUM(M15)+'Aug14'!V45)</f>
        <v>0</v>
      </c>
      <c r="W15" s="59">
        <f>IF(Employee!H$138=E$9,Employee!D$139+SUM(N15)+'Aug14'!W45,SUM(N15)+'Aug14'!W45)</f>
        <v>0</v>
      </c>
      <c r="X15" s="59">
        <f>IF(O15=" ",'Aug14'!X45,O15+'Aug14'!X45)</f>
        <v>0</v>
      </c>
      <c r="Y15" s="59">
        <f>IF(P15=" ",'Aug14'!Y45,P15+'Aug14'!Y45)</f>
        <v>0</v>
      </c>
      <c r="Z15" s="59">
        <f>IF(Q15=" ",'Aug14'!Z45,Q15+'Aug14'!Z45)</f>
        <v>0</v>
      </c>
      <c r="AA15" s="59">
        <f>IF(R15=" ",'Aug14'!AA45,R15+'Aug14'!AA45)</f>
        <v>0</v>
      </c>
      <c r="AB15" s="60"/>
      <c r="AC15" s="59">
        <f>IF(T15=" ",'Aug14'!AC45,T15+'Aug14'!AC45)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3" t="s">
        <v>7</v>
      </c>
      <c r="G16" s="386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400" t="s">
        <v>23</v>
      </c>
      <c r="C18" s="386"/>
      <c r="D18" s="386"/>
      <c r="E18" s="384"/>
      <c r="F18" s="40"/>
      <c r="G18" s="40"/>
      <c r="H18" s="53"/>
      <c r="I18" s="53"/>
      <c r="J18" s="53"/>
      <c r="K18" s="56"/>
      <c r="L18" s="56"/>
      <c r="M18" s="53"/>
      <c r="N18" s="41"/>
      <c r="O18" s="387" t="s">
        <v>28</v>
      </c>
      <c r="P18" s="388"/>
      <c r="Q18" s="389"/>
      <c r="R18" s="424"/>
      <c r="S18" s="425"/>
      <c r="T18" s="425"/>
      <c r="U18" s="42"/>
      <c r="AH18" s="61"/>
    </row>
    <row r="19" spans="1:34" ht="18" customHeight="1" thickTop="1" thickBot="1" x14ac:dyDescent="0.3">
      <c r="A19" s="43"/>
      <c r="B19" s="385" t="s">
        <v>9</v>
      </c>
      <c r="C19" s="386"/>
      <c r="D19" s="384"/>
      <c r="E19" s="175">
        <v>23</v>
      </c>
      <c r="F19" s="61"/>
      <c r="G19" s="61"/>
      <c r="H19" s="385" t="s">
        <v>28</v>
      </c>
      <c r="I19" s="386"/>
      <c r="J19" s="384"/>
      <c r="K19" s="231">
        <f>Admin!B156</f>
        <v>41889</v>
      </c>
      <c r="L19" s="230" t="s">
        <v>76</v>
      </c>
      <c r="M19" s="232">
        <f>Admin!B162</f>
        <v>41895</v>
      </c>
      <c r="N19" s="27"/>
      <c r="O19" s="426" t="s">
        <v>63</v>
      </c>
      <c r="P19" s="427"/>
      <c r="Q19" s="427"/>
      <c r="R19" s="428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3" t="s">
        <v>7</v>
      </c>
      <c r="G26" s="384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400" t="s">
        <v>23</v>
      </c>
      <c r="C28" s="386"/>
      <c r="D28" s="386"/>
      <c r="E28" s="384"/>
      <c r="F28" s="40"/>
      <c r="G28" s="40"/>
      <c r="H28" s="53"/>
      <c r="I28" s="53"/>
      <c r="J28" s="53"/>
      <c r="K28" s="56"/>
      <c r="L28" s="56"/>
      <c r="M28" s="53"/>
      <c r="N28" s="41"/>
      <c r="O28" s="387" t="s">
        <v>28</v>
      </c>
      <c r="P28" s="388"/>
      <c r="Q28" s="389"/>
      <c r="R28" s="424"/>
      <c r="S28" s="425"/>
      <c r="T28" s="425"/>
      <c r="U28" s="42"/>
      <c r="AH28" s="61"/>
    </row>
    <row r="29" spans="1:34" ht="18" customHeight="1" thickTop="1" thickBot="1" x14ac:dyDescent="0.3">
      <c r="A29" s="43"/>
      <c r="B29" s="385" t="s">
        <v>9</v>
      </c>
      <c r="C29" s="386"/>
      <c r="D29" s="384"/>
      <c r="E29" s="175">
        <v>24</v>
      </c>
      <c r="F29" s="61"/>
      <c r="G29" s="61"/>
      <c r="H29" s="385" t="s">
        <v>28</v>
      </c>
      <c r="I29" s="386"/>
      <c r="J29" s="384"/>
      <c r="K29" s="231">
        <f>Admin!B163</f>
        <v>41896</v>
      </c>
      <c r="L29" s="230" t="s">
        <v>76</v>
      </c>
      <c r="M29" s="232">
        <f>Admin!B169</f>
        <v>41902</v>
      </c>
      <c r="N29" s="27"/>
      <c r="O29" s="426" t="s">
        <v>63</v>
      </c>
      <c r="P29" s="427"/>
      <c r="Q29" s="427"/>
      <c r="R29" s="428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3" t="s">
        <v>7</v>
      </c>
      <c r="G36" s="384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400" t="s">
        <v>23</v>
      </c>
      <c r="C38" s="465"/>
      <c r="D38" s="465"/>
      <c r="E38" s="466"/>
      <c r="F38" s="40"/>
      <c r="G38" s="40"/>
      <c r="H38" s="41"/>
      <c r="I38" s="41"/>
      <c r="J38" s="41"/>
      <c r="K38" s="56"/>
      <c r="L38" s="56"/>
      <c r="M38" s="53"/>
      <c r="N38" s="41"/>
      <c r="O38" s="387" t="s">
        <v>28</v>
      </c>
      <c r="P38" s="388"/>
      <c r="Q38" s="389"/>
      <c r="R38" s="424"/>
      <c r="S38" s="425"/>
      <c r="T38" s="425"/>
      <c r="U38" s="42"/>
      <c r="AH38" s="61"/>
    </row>
    <row r="39" spans="1:34" ht="18" customHeight="1" thickTop="1" thickBot="1" x14ac:dyDescent="0.3">
      <c r="A39" s="43"/>
      <c r="B39" s="385" t="s">
        <v>9</v>
      </c>
      <c r="C39" s="467"/>
      <c r="D39" s="468"/>
      <c r="E39" s="175">
        <v>25</v>
      </c>
      <c r="F39" s="61"/>
      <c r="G39" s="61"/>
      <c r="H39" s="385" t="s">
        <v>28</v>
      </c>
      <c r="I39" s="467"/>
      <c r="J39" s="468"/>
      <c r="K39" s="231">
        <f>Admin!B170</f>
        <v>41903</v>
      </c>
      <c r="L39" s="230" t="s">
        <v>76</v>
      </c>
      <c r="M39" s="232">
        <f>Admin!B176</f>
        <v>41909</v>
      </c>
      <c r="N39" s="27"/>
      <c r="O39" s="426" t="s">
        <v>63</v>
      </c>
      <c r="P39" s="462"/>
      <c r="Q39" s="462"/>
      <c r="R39" s="463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3" t="s">
        <v>7</v>
      </c>
      <c r="G46" s="464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400" t="s">
        <v>23</v>
      </c>
      <c r="C48" s="465"/>
      <c r="D48" s="465"/>
      <c r="E48" s="466"/>
      <c r="F48" s="40"/>
      <c r="G48" s="40"/>
      <c r="H48" s="41"/>
      <c r="I48" s="41"/>
      <c r="J48" s="41"/>
      <c r="K48" s="56"/>
      <c r="L48" s="56"/>
      <c r="M48" s="53"/>
      <c r="N48" s="41"/>
      <c r="O48" s="387" t="s">
        <v>28</v>
      </c>
      <c r="P48" s="388"/>
      <c r="Q48" s="389"/>
      <c r="R48" s="424"/>
      <c r="S48" s="425"/>
      <c r="T48" s="425"/>
      <c r="U48" s="42"/>
      <c r="AH48" s="61"/>
    </row>
    <row r="49" spans="1:34" ht="18" customHeight="1" thickTop="1" thickBot="1" x14ac:dyDescent="0.3">
      <c r="A49" s="43"/>
      <c r="B49" s="385" t="s">
        <v>9</v>
      </c>
      <c r="C49" s="467"/>
      <c r="D49" s="468"/>
      <c r="E49" s="175">
        <v>26</v>
      </c>
      <c r="F49" s="61"/>
      <c r="G49" s="61"/>
      <c r="H49" s="385" t="s">
        <v>28</v>
      </c>
      <c r="I49" s="467"/>
      <c r="J49" s="468"/>
      <c r="K49" s="231">
        <f>Admin!B177</f>
        <v>41910</v>
      </c>
      <c r="L49" s="230" t="s">
        <v>76</v>
      </c>
      <c r="M49" s="232">
        <f>Admin!B183</f>
        <v>41916</v>
      </c>
      <c r="N49" s="27"/>
      <c r="O49" s="426" t="s">
        <v>63</v>
      </c>
      <c r="P49" s="462"/>
      <c r="Q49" s="462"/>
      <c r="R49" s="463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IF(T$49="Y",H45,0)</f>
        <v>0</v>
      </c>
      <c r="I55" s="107">
        <f>IF(T$49="Y",I45,0)</f>
        <v>0</v>
      </c>
      <c r="J55" s="107">
        <f>IF(T$49="Y",J45,0)</f>
        <v>0</v>
      </c>
      <c r="K55" s="107">
        <f>IF(T$49="Y",K45,I55*J55)</f>
        <v>0</v>
      </c>
      <c r="L55" s="140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3" t="s">
        <v>7</v>
      </c>
      <c r="G56" s="464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400" t="s">
        <v>24</v>
      </c>
      <c r="C58" s="386"/>
      <c r="D58" s="386"/>
      <c r="E58" s="384"/>
      <c r="F58" s="40"/>
      <c r="G58" s="40"/>
      <c r="H58" s="53"/>
      <c r="I58" s="53"/>
      <c r="J58" s="53"/>
      <c r="K58" s="56"/>
      <c r="L58" s="56"/>
      <c r="M58" s="53"/>
      <c r="N58" s="41"/>
      <c r="O58" s="387" t="s">
        <v>28</v>
      </c>
      <c r="P58" s="388"/>
      <c r="Q58" s="389"/>
      <c r="R58" s="424"/>
      <c r="S58" s="425"/>
      <c r="T58" s="425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5" t="s">
        <v>10</v>
      </c>
      <c r="C59" s="386"/>
      <c r="D59" s="384"/>
      <c r="E59" s="175">
        <v>6</v>
      </c>
      <c r="F59" s="61"/>
      <c r="G59" s="61"/>
      <c r="H59" s="385" t="s">
        <v>28</v>
      </c>
      <c r="I59" s="386"/>
      <c r="J59" s="384"/>
      <c r="K59" s="231">
        <f>Admin!B155</f>
        <v>41888</v>
      </c>
      <c r="L59" s="230" t="s">
        <v>76</v>
      </c>
      <c r="M59" s="232">
        <f>Admin!B184</f>
        <v>41917</v>
      </c>
      <c r="N59" s="27"/>
      <c r="O59" s="426" t="s">
        <v>64</v>
      </c>
      <c r="P59" s="427"/>
      <c r="Q59" s="427"/>
      <c r="R59" s="428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IF(T$59="Y",'Aug14'!H51,0)</f>
        <v>0</v>
      </c>
      <c r="I61" s="104">
        <f>IF(T$59="Y",'Aug14'!I51,0)</f>
        <v>0</v>
      </c>
      <c r="J61" s="104">
        <f>IF(T$59="Y",'Aug14'!J51,0)</f>
        <v>0</v>
      </c>
      <c r="K61" s="104">
        <f>IF(T$59="Y",'Aug14'!K51,I61*J61)</f>
        <v>0</v>
      </c>
      <c r="L61" s="139">
        <f>IF(T$59="Y",'Aug14'!L51,0)</f>
        <v>0</v>
      </c>
      <c r="M61" s="114" t="str">
        <f>IF(E61=" "," ",IF(T$59="Y",'Aug14'!M51,IF((H61+K61+L61)&gt;0,H61+K61+L61,"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IF(Employee!H$35=E$59,Employee!D$34+SUM(M61)+'Aug14'!V51,SUM(M61)+'Aug14'!V51)</f>
        <v>0</v>
      </c>
      <c r="W61" s="59">
        <f>IF(Employee!H$35=E$59,Employee!D$35+SUM(N61)+'Aug14'!W51,SUM(N61)+'Aug14'!W51)</f>
        <v>0</v>
      </c>
      <c r="X61" s="59">
        <f>IF(O61=" ",'Aug14'!X51,O61+'Aug14'!X51)</f>
        <v>0</v>
      </c>
      <c r="Y61" s="59">
        <f>IF(P61=" ",'Aug14'!Y51,P61+'Aug14'!Y51)</f>
        <v>0</v>
      </c>
      <c r="Z61" s="59">
        <f>IF(Q61=" ",'Aug14'!Z51,Q61+'Aug14'!Z51)</f>
        <v>0</v>
      </c>
      <c r="AA61" s="59">
        <f>IF(R61=" ",'Aug14'!AA51,R61+'Aug14'!AA51)</f>
        <v>0</v>
      </c>
      <c r="AB61" s="60"/>
      <c r="AC61" s="59">
        <f>IF(T61=" ",'Aug14'!AC51,T61+'Aug14'!AC51)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IF(T$59="Y",'Aug14'!H52,0)</f>
        <v>0</v>
      </c>
      <c r="I62" s="107">
        <f>IF(T$59="Y",'Aug14'!I52,0)</f>
        <v>0</v>
      </c>
      <c r="J62" s="107">
        <f>IF(T$59="Y",'Aug14'!J52,0)</f>
        <v>0</v>
      </c>
      <c r="K62" s="107">
        <f>IF(T$59="Y",'Aug14'!K52,I62*J62)</f>
        <v>0</v>
      </c>
      <c r="L62" s="140">
        <f>IF(T$59="Y",'Aug14'!L52,0)</f>
        <v>0</v>
      </c>
      <c r="M62" s="115" t="str">
        <f>IF(E62=" "," ",IF(T$59="Y",'Aug14'!M52,IF((H62+K62+L62)&gt;0,H62+K62+L62,"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IF(Employee!H$61=E$59,Employee!D$60+SUM(M62)+'Aug14'!V52,SUM(M62)+'Aug14'!V52)</f>
        <v>0</v>
      </c>
      <c r="W62" s="59">
        <f>IF(Employee!H$61=E$59,Employee!D$61+SUM(N62)+'Aug14'!W52,SUM(N62)+'Aug14'!W52)</f>
        <v>0</v>
      </c>
      <c r="X62" s="59">
        <f>IF(O62=" ",'Aug14'!X52,O62+'Aug14'!X52)</f>
        <v>0</v>
      </c>
      <c r="Y62" s="59">
        <f>IF(P62=" ",'Aug14'!Y52,P62+'Aug14'!Y52)</f>
        <v>0</v>
      </c>
      <c r="Z62" s="59">
        <f>IF(Q62=" ",'Aug14'!Z52,Q62+'Aug14'!Z52)</f>
        <v>0</v>
      </c>
      <c r="AA62" s="59">
        <f>IF(R62=" ",'Aug14'!AA52,R62+'Aug14'!AA52)</f>
        <v>0</v>
      </c>
      <c r="AB62" s="60"/>
      <c r="AC62" s="59">
        <f>IF(T62=" ",'Aug14'!AC52,T62+'Aug14'!AC52)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IF(T$59="Y",'Aug14'!H53,0)</f>
        <v>0</v>
      </c>
      <c r="I63" s="107">
        <f>IF(T$59="Y",'Aug14'!I53,0)</f>
        <v>0</v>
      </c>
      <c r="J63" s="107">
        <f>IF(T$59="Y",'Aug14'!J53,0)</f>
        <v>0</v>
      </c>
      <c r="K63" s="107">
        <f>IF(T$59="Y",'Aug14'!K53,I63*J63)</f>
        <v>0</v>
      </c>
      <c r="L63" s="140">
        <f>IF(T$59="Y",'Aug14'!L53,0)</f>
        <v>0</v>
      </c>
      <c r="M63" s="115" t="str">
        <f>IF(E63=" "," ",IF(T$59="Y",'Aug14'!M53,IF((H63+K63+L63)&gt;0,H63+K63+L63,"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IF(Employee!H$87=E$59,Employee!D$86+SUM(M63)+'Aug14'!V53,SUM(M63)+'Aug14'!V53)</f>
        <v>0</v>
      </c>
      <c r="W63" s="59">
        <f>IF(Employee!H$87=E$59,Employee!D$87+SUM(N63)+'Aug14'!W53,SUM(N63)+'Aug14'!W53)</f>
        <v>0</v>
      </c>
      <c r="X63" s="59">
        <f>IF(O63=" ",'Aug14'!X53,O63+'Aug14'!X53)</f>
        <v>0</v>
      </c>
      <c r="Y63" s="59">
        <f>IF(P63=" ",'Aug14'!Y53,P63+'Aug14'!Y53)</f>
        <v>0</v>
      </c>
      <c r="Z63" s="59">
        <f>IF(Q63=" ",'Aug14'!Z53,Q63+'Aug14'!Z53)</f>
        <v>0</v>
      </c>
      <c r="AA63" s="59">
        <f>IF(R63=" ",'Aug14'!AA53,R63+'Aug14'!AA53)</f>
        <v>0</v>
      </c>
      <c r="AB63" s="60"/>
      <c r="AC63" s="59">
        <f>IF(T63=" ",'Aug14'!AC53,T63+'Aug14'!AC53)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IF(T$59="Y",'Aug14'!H54,0)</f>
        <v>0</v>
      </c>
      <c r="I64" s="107">
        <f>IF(T$59="Y",'Aug14'!I54,0)</f>
        <v>0</v>
      </c>
      <c r="J64" s="107">
        <f>IF(T$59="Y",'Aug14'!J54,0)</f>
        <v>0</v>
      </c>
      <c r="K64" s="107">
        <f>IF(T$59="Y",'Aug14'!K54,I64*J64)</f>
        <v>0</v>
      </c>
      <c r="L64" s="140">
        <f>IF(T$59="Y",'Aug14'!L54,0)</f>
        <v>0</v>
      </c>
      <c r="M64" s="115" t="str">
        <f>IF(E64=" "," ",IF(T$59="Y",'Aug14'!M54,IF((H64+K64+L64)&gt;0,H64+K64+L64,"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IF(Employee!H$113=E$59,Employee!D$112+SUM(M64)+'Aug14'!V54,SUM(M64)+'Aug14'!V54)</f>
        <v>0</v>
      </c>
      <c r="W64" s="59">
        <f>IF(Employee!H$113=E$59,Employee!D$113+SUM(N64)+'Aug14'!W54,SUM(N64)+'Aug14'!W54)</f>
        <v>0</v>
      </c>
      <c r="X64" s="59">
        <f>IF(O64=" ",'Aug14'!X54,O64+'Aug14'!X54)</f>
        <v>0</v>
      </c>
      <c r="Y64" s="59">
        <f>IF(P64=" ",'Aug14'!Y54,P64+'Aug14'!Y54)</f>
        <v>0</v>
      </c>
      <c r="Z64" s="59">
        <f>IF(Q64=" ",'Aug14'!Z54,Q64+'Aug14'!Z54)</f>
        <v>0</v>
      </c>
      <c r="AA64" s="59">
        <f>IF(R64=" ",'Aug14'!AA54,R64+'Aug14'!AA54)</f>
        <v>0</v>
      </c>
      <c r="AB64" s="60"/>
      <c r="AC64" s="59">
        <f>IF(T64=" ",'Aug14'!AC54,T64+'Aug14'!AC54)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IF(T$59="Y",'Aug14'!H55,0)</f>
        <v>0</v>
      </c>
      <c r="I65" s="272">
        <f>IF(T$59="Y",'Aug14'!I55,0)</f>
        <v>0</v>
      </c>
      <c r="J65" s="272">
        <f>IF(T$59="Y",'Aug14'!J55,0)</f>
        <v>0</v>
      </c>
      <c r="K65" s="272">
        <f>IF(T$59="Y",'Aug14'!K55,I65*J65)</f>
        <v>0</v>
      </c>
      <c r="L65" s="273">
        <f>IF(T$59="Y",'Aug14'!L55,0)</f>
        <v>0</v>
      </c>
      <c r="M65" s="115" t="str">
        <f>IF(E65=" "," ",IF(T$59="Y",'Aug14'!M55,IF((H65+K65+L65)&gt;0,H65+K65+L65,"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IF(Employee!H$139=E$59,Employee!D$138+SUM(M65)+'Aug14'!V55,SUM(M65)+'Aug14'!V55)</f>
        <v>0</v>
      </c>
      <c r="W65" s="59">
        <f>IF(Employee!H$139=E$59,Employee!D$139+SUM(N65)+'Aug14'!W55,SUM(N65)+'Aug14'!W55)</f>
        <v>0</v>
      </c>
      <c r="X65" s="59">
        <f>IF(O65=" ",'Aug14'!X55,O65+'Aug14'!X55)</f>
        <v>0</v>
      </c>
      <c r="Y65" s="59">
        <f>IF(P65=" ",'Aug14'!Y55,P65+'Aug14'!Y55)</f>
        <v>0</v>
      </c>
      <c r="Z65" s="59">
        <f>IF(Q65=" ",'Aug14'!Z55,Q65+'Aug14'!Z55)</f>
        <v>0</v>
      </c>
      <c r="AA65" s="59">
        <f>IF(R65=" ",'Aug14'!AA55,R65+'Aug14'!AA55)</f>
        <v>0</v>
      </c>
      <c r="AB65" s="60"/>
      <c r="AC65" s="59">
        <f>IF(T65=" ",'Aug14'!AC55,T65+'Aug14'!AC55)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3" t="s">
        <v>7</v>
      </c>
      <c r="G66" s="384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40" t="s">
        <v>74</v>
      </c>
      <c r="N69" s="441"/>
      <c r="O69" s="441"/>
      <c r="P69" s="441"/>
      <c r="Q69" s="441"/>
      <c r="R69" s="441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AD70+'Aug14'!AD65</f>
        <v>0</v>
      </c>
      <c r="AE75" s="177">
        <f>AE70+'Aug14'!AE65</f>
        <v>0</v>
      </c>
      <c r="AF75" s="177">
        <f>AF70+'Aug14'!AF65</f>
        <v>0</v>
      </c>
      <c r="AG75" s="177">
        <f>AG70+'Aug14'!AG65</f>
        <v>0</v>
      </c>
    </row>
    <row r="76" spans="1:34" ht="13.8" thickTop="1" x14ac:dyDescent="0.25"/>
    <row r="77" spans="1:34" x14ac:dyDescent="0.25">
      <c r="AD77" s="184"/>
      <c r="AE77" s="177">
        <f>AE72+'Aug14'!AE67</f>
        <v>0</v>
      </c>
      <c r="AF77" s="177">
        <f>AF72+'Aug14'!AF67</f>
        <v>0</v>
      </c>
      <c r="AG77" s="177">
        <f>AG72+'Aug14'!AG67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disablePrompts="1"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6"/>
      <c r="B1" s="447" t="s">
        <v>66</v>
      </c>
      <c r="C1" s="448"/>
      <c r="D1" s="448"/>
      <c r="E1" s="448"/>
      <c r="F1" s="449"/>
      <c r="G1" s="413">
        <f>SUM(AD60:AG60)+SUM(AE62:AG62)</f>
        <v>0</v>
      </c>
      <c r="H1" s="414"/>
      <c r="I1" s="410" t="s">
        <v>4</v>
      </c>
      <c r="J1" s="411"/>
      <c r="K1" s="411"/>
      <c r="L1" s="412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8"/>
      <c r="V1" s="442" t="s">
        <v>25</v>
      </c>
      <c r="W1" s="443"/>
      <c r="X1" s="443"/>
      <c r="Y1" s="443"/>
      <c r="Z1" s="443"/>
      <c r="AA1" s="443"/>
      <c r="AB1" s="443"/>
      <c r="AC1" s="444"/>
      <c r="AD1" s="429" t="s">
        <v>62</v>
      </c>
      <c r="AE1" s="429"/>
      <c r="AF1" s="429"/>
      <c r="AG1" s="429"/>
      <c r="AH1" s="204"/>
    </row>
    <row r="2" spans="1:34" s="205" customFormat="1" ht="14.25" customHeight="1" thickBot="1" x14ac:dyDescent="0.3">
      <c r="A2" s="456"/>
      <c r="B2" s="450"/>
      <c r="C2" s="451"/>
      <c r="D2" s="451"/>
      <c r="E2" s="451"/>
      <c r="F2" s="452"/>
      <c r="G2" s="413"/>
      <c r="H2" s="414"/>
      <c r="I2" s="418" t="s">
        <v>70</v>
      </c>
      <c r="J2" s="418"/>
      <c r="K2" s="418"/>
      <c r="L2" s="419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8"/>
      <c r="V2" s="445"/>
      <c r="W2" s="430"/>
      <c r="X2" s="430"/>
      <c r="Y2" s="430"/>
      <c r="Z2" s="430"/>
      <c r="AA2" s="430"/>
      <c r="AB2" s="430"/>
      <c r="AC2" s="446"/>
      <c r="AD2" s="430"/>
      <c r="AE2" s="430"/>
      <c r="AF2" s="430"/>
      <c r="AG2" s="430"/>
      <c r="AH2" s="204"/>
    </row>
    <row r="3" spans="1:34" s="12" customFormat="1" ht="15" customHeight="1" thickTop="1" x14ac:dyDescent="0.25">
      <c r="A3" s="406"/>
      <c r="B3" s="415" t="s">
        <v>72</v>
      </c>
      <c r="C3" s="415" t="s">
        <v>45</v>
      </c>
      <c r="D3" s="415" t="s">
        <v>6</v>
      </c>
      <c r="E3" s="420" t="s">
        <v>38</v>
      </c>
      <c r="F3" s="423" t="s">
        <v>0</v>
      </c>
      <c r="G3" s="120" t="s">
        <v>39</v>
      </c>
      <c r="H3" s="390" t="str">
        <f>'Apr14'!H3:H6</f>
        <v>Statutory Pay</v>
      </c>
      <c r="I3" s="390" t="str">
        <f>'Apr14'!I3:I6</f>
        <v>Basic hours</v>
      </c>
      <c r="J3" s="390" t="str">
        <f>'Apr14'!J3:J6</f>
        <v>Hourly rate</v>
      </c>
      <c r="K3" s="390" t="str">
        <f>'Apr14'!K3:K6</f>
        <v>Basic    wages</v>
      </c>
      <c r="L3" s="390" t="str">
        <f>'Apr14'!L3:L6</f>
        <v>Overtime Bonus Gratuities</v>
      </c>
      <c r="M3" s="453" t="str">
        <f>'Apr14'!M3:M6</f>
        <v>GROSS WAGES</v>
      </c>
      <c r="N3" s="390" t="str">
        <f>'Apr14'!N3:N6</f>
        <v>Income Tax</v>
      </c>
      <c r="O3" s="390" t="str">
        <f>'Apr14'!O3:O6</f>
        <v>Employees National Insurance</v>
      </c>
      <c r="P3" s="390" t="str">
        <f>'Apr14'!P3:P6</f>
        <v>Student Loans</v>
      </c>
      <c r="Q3" s="390" t="str">
        <f>'Apr14'!Q3:Q6</f>
        <v>Other Deductions</v>
      </c>
      <c r="R3" s="453" t="str">
        <f>'Apr14'!R3:R6</f>
        <v>NET      PAY</v>
      </c>
      <c r="S3" s="51"/>
      <c r="T3" s="390" t="str">
        <f>'Apr14'!T3:T6</f>
        <v>Employers National Insurance</v>
      </c>
      <c r="U3" s="439"/>
      <c r="V3" s="434" t="s">
        <v>5</v>
      </c>
      <c r="W3" s="434" t="s">
        <v>1</v>
      </c>
      <c r="X3" s="434" t="s">
        <v>26</v>
      </c>
      <c r="Y3" s="435" t="s">
        <v>22</v>
      </c>
      <c r="Z3" s="434" t="s">
        <v>2</v>
      </c>
      <c r="AA3" s="434" t="s">
        <v>3</v>
      </c>
      <c r="AB3" s="51"/>
      <c r="AC3" s="434" t="s">
        <v>27</v>
      </c>
      <c r="AD3" s="431" t="s">
        <v>58</v>
      </c>
      <c r="AE3" s="431" t="s">
        <v>59</v>
      </c>
      <c r="AF3" s="431" t="s">
        <v>60</v>
      </c>
      <c r="AG3" s="431" t="s">
        <v>61</v>
      </c>
      <c r="AH3" s="180"/>
    </row>
    <row r="4" spans="1:34" s="13" customFormat="1" ht="15" customHeight="1" x14ac:dyDescent="0.25">
      <c r="A4" s="406"/>
      <c r="B4" s="416"/>
      <c r="C4" s="416"/>
      <c r="D4" s="416"/>
      <c r="E4" s="421"/>
      <c r="F4" s="399"/>
      <c r="G4" s="121" t="s">
        <v>40</v>
      </c>
      <c r="H4" s="393"/>
      <c r="I4" s="393"/>
      <c r="J4" s="393"/>
      <c r="K4" s="393"/>
      <c r="L4" s="393"/>
      <c r="M4" s="454"/>
      <c r="N4" s="393"/>
      <c r="O4" s="393"/>
      <c r="P4" s="393"/>
      <c r="Q4" s="393"/>
      <c r="R4" s="454"/>
      <c r="S4" s="51"/>
      <c r="T4" s="393"/>
      <c r="U4" s="439"/>
      <c r="V4" s="399"/>
      <c r="W4" s="399"/>
      <c r="X4" s="399"/>
      <c r="Y4" s="436"/>
      <c r="Z4" s="399"/>
      <c r="AA4" s="399"/>
      <c r="AB4" s="51"/>
      <c r="AC4" s="399"/>
      <c r="AD4" s="432"/>
      <c r="AE4" s="432"/>
      <c r="AF4" s="432"/>
      <c r="AG4" s="432"/>
      <c r="AH4" s="180"/>
    </row>
    <row r="5" spans="1:34" s="13" customFormat="1" ht="15" customHeight="1" x14ac:dyDescent="0.25">
      <c r="A5" s="406"/>
      <c r="B5" s="416"/>
      <c r="C5" s="416"/>
      <c r="D5" s="416"/>
      <c r="E5" s="421"/>
      <c r="F5" s="399"/>
      <c r="G5" s="121" t="s">
        <v>41</v>
      </c>
      <c r="H5" s="393"/>
      <c r="I5" s="393"/>
      <c r="J5" s="393"/>
      <c r="K5" s="393"/>
      <c r="L5" s="393"/>
      <c r="M5" s="454"/>
      <c r="N5" s="393"/>
      <c r="O5" s="393"/>
      <c r="P5" s="393"/>
      <c r="Q5" s="393"/>
      <c r="R5" s="454"/>
      <c r="S5" s="51"/>
      <c r="T5" s="393"/>
      <c r="U5" s="439"/>
      <c r="V5" s="399"/>
      <c r="W5" s="399"/>
      <c r="X5" s="399"/>
      <c r="Y5" s="436"/>
      <c r="Z5" s="399"/>
      <c r="AA5" s="399"/>
      <c r="AB5" s="51"/>
      <c r="AC5" s="399"/>
      <c r="AD5" s="432"/>
      <c r="AE5" s="432"/>
      <c r="AF5" s="432"/>
      <c r="AG5" s="432"/>
      <c r="AH5" s="180"/>
    </row>
    <row r="6" spans="1:34" s="14" customFormat="1" ht="15" customHeight="1" x14ac:dyDescent="0.2">
      <c r="A6" s="406"/>
      <c r="B6" s="417"/>
      <c r="C6" s="417"/>
      <c r="D6" s="417"/>
      <c r="E6" s="422"/>
      <c r="F6" s="399"/>
      <c r="G6" s="122" t="s">
        <v>42</v>
      </c>
      <c r="H6" s="394"/>
      <c r="I6" s="394"/>
      <c r="J6" s="394"/>
      <c r="K6" s="394"/>
      <c r="L6" s="394"/>
      <c r="M6" s="455"/>
      <c r="N6" s="394"/>
      <c r="O6" s="394"/>
      <c r="P6" s="394"/>
      <c r="Q6" s="394"/>
      <c r="R6" s="455"/>
      <c r="S6" s="50"/>
      <c r="T6" s="394"/>
      <c r="U6" s="439"/>
      <c r="V6" s="399"/>
      <c r="W6" s="399"/>
      <c r="X6" s="399"/>
      <c r="Y6" s="437"/>
      <c r="Z6" s="399"/>
      <c r="AA6" s="399"/>
      <c r="AB6" s="50"/>
      <c r="AC6" s="399"/>
      <c r="AD6" s="433"/>
      <c r="AE6" s="433"/>
      <c r="AF6" s="433"/>
      <c r="AG6" s="433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400" t="s">
        <v>23</v>
      </c>
      <c r="C8" s="386"/>
      <c r="D8" s="386"/>
      <c r="E8" s="384"/>
      <c r="F8" s="40"/>
      <c r="G8" s="100"/>
      <c r="H8" s="101"/>
      <c r="I8" s="101"/>
      <c r="J8" s="101"/>
      <c r="K8" s="56"/>
      <c r="L8" s="56"/>
      <c r="M8" s="53"/>
      <c r="N8" s="41"/>
      <c r="O8" s="387" t="s">
        <v>28</v>
      </c>
      <c r="P8" s="388"/>
      <c r="Q8" s="389"/>
      <c r="R8" s="424"/>
      <c r="S8" s="425"/>
      <c r="T8" s="425"/>
      <c r="U8" s="42"/>
      <c r="AH8" s="61"/>
    </row>
    <row r="9" spans="1:34" ht="18" customHeight="1" thickTop="1" thickBot="1" x14ac:dyDescent="0.3">
      <c r="A9" s="43"/>
      <c r="B9" s="385" t="s">
        <v>9</v>
      </c>
      <c r="C9" s="386"/>
      <c r="D9" s="384"/>
      <c r="E9" s="175">
        <v>27</v>
      </c>
      <c r="F9" s="61"/>
      <c r="G9" s="61"/>
      <c r="H9" s="385" t="s">
        <v>28</v>
      </c>
      <c r="I9" s="386"/>
      <c r="J9" s="384"/>
      <c r="K9" s="231">
        <f>Admin!B184</f>
        <v>41917</v>
      </c>
      <c r="L9" s="230" t="s">
        <v>76</v>
      </c>
      <c r="M9" s="232">
        <f>Admin!B190</f>
        <v>41923</v>
      </c>
      <c r="N9" s="27"/>
      <c r="O9" s="426" t="s">
        <v>63</v>
      </c>
      <c r="P9" s="427"/>
      <c r="Q9" s="427"/>
      <c r="R9" s="428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IF(T$9="Y",'Sep14'!H51,0)</f>
        <v>0</v>
      </c>
      <c r="I11" s="104">
        <f>IF(T$9="Y",'Sep14'!I51,0)</f>
        <v>0</v>
      </c>
      <c r="J11" s="104">
        <f>IF(T$9="Y",'Sep14'!J51,0)</f>
        <v>0</v>
      </c>
      <c r="K11" s="104">
        <f>IF(T$9="Y",'Sep14'!K51,I11*J11)</f>
        <v>0</v>
      </c>
      <c r="L11" s="139">
        <f>IF(T$9="Y",'Sep14'!L51,0)</f>
        <v>0</v>
      </c>
      <c r="M11" s="125" t="str">
        <f>IF(E11=" "," ",IF(T$9="Y",'Sep14'!M51,IF((H11+K11+L11)&gt;0,H11+K11+L11,"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IF(Employee!H$34=E$9,Employee!D$34+SUM(M11)+'Sep14'!V51,SUM(M11)+'Sep14'!V51)</f>
        <v>0</v>
      </c>
      <c r="W11" s="59">
        <f>IF(Employee!H$34=E$9,Employee!D$35+SUM(N11)+'Sep14'!W51,SUM(N11)+'Sep14'!W51)</f>
        <v>0</v>
      </c>
      <c r="X11" s="59">
        <f>IF(O11=" ",'Sep14'!X51,O11+'Sep14'!X51)</f>
        <v>0</v>
      </c>
      <c r="Y11" s="59">
        <f>IF(P11=" ",'Sep14'!Y51,P11+'Sep14'!Y51)</f>
        <v>0</v>
      </c>
      <c r="Z11" s="59">
        <f>IF(Q11=" ",'Sep14'!Z51,Q11+'Sep14'!Z51)</f>
        <v>0</v>
      </c>
      <c r="AA11" s="59">
        <f>IF(R11=" ",'Sep14'!AA51,R11+'Sep14'!AA51)</f>
        <v>0</v>
      </c>
      <c r="AB11" s="60"/>
      <c r="AC11" s="59">
        <f>IF(T11=" ",'Sep14'!AC51,T11+'Sep14'!AC51)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IF(T$9="Y",'Sep14'!H52,0)</f>
        <v>0</v>
      </c>
      <c r="I12" s="107">
        <f>IF(T$9="Y",'Sep14'!I52,0)</f>
        <v>0</v>
      </c>
      <c r="J12" s="107">
        <f>IF(T$9="Y",'Sep14'!J52,0)</f>
        <v>0</v>
      </c>
      <c r="K12" s="107">
        <f>IF(T$9="Y",'Sep14'!K52,I12*J12)</f>
        <v>0</v>
      </c>
      <c r="L12" s="140">
        <f>IF(T$9="Y",'Sep14'!L52,0)</f>
        <v>0</v>
      </c>
      <c r="M12" s="126" t="str">
        <f>IF(E12=" "," ",IF(T$9="Y",'Sep14'!M52,IF((H12+K12+L12)&gt;0,H12+K12+L12,"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IF(Employee!H$60=E$9,Employee!D$60+SUM(M12)+'Sep14'!V52,SUM(M12)+'Sep14'!V52)</f>
        <v>0</v>
      </c>
      <c r="W12" s="59">
        <f>IF(Employee!H$60=E$9,Employee!D$61+SUM(N12)+'Sep14'!W52,SUM(N12)+'Sep14'!W52)</f>
        <v>0</v>
      </c>
      <c r="X12" s="59">
        <f>IF(O12=" ",'Sep14'!X52,O12+'Sep14'!X52)</f>
        <v>0</v>
      </c>
      <c r="Y12" s="59">
        <f>IF(P12=" ",'Sep14'!Y52,P12+'Sep14'!Y52)</f>
        <v>0</v>
      </c>
      <c r="Z12" s="59">
        <f>IF(Q12=" ",'Sep14'!Z52,Q12+'Sep14'!Z52)</f>
        <v>0</v>
      </c>
      <c r="AA12" s="59">
        <f>IF(R12=" ",'Sep14'!AA52,R12+'Sep14'!AA52)</f>
        <v>0</v>
      </c>
      <c r="AB12" s="60"/>
      <c r="AC12" s="59">
        <f>IF(T12=" ",'Sep14'!AC52,T12+'Sep14'!AC52)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IF(T$9="Y",'Sep14'!H53,0)</f>
        <v>0</v>
      </c>
      <c r="I13" s="107">
        <f>IF(T$9="Y",'Sep14'!I53,0)</f>
        <v>0</v>
      </c>
      <c r="J13" s="107">
        <f>IF(T$9="Y",'Sep14'!J53,0)</f>
        <v>0</v>
      </c>
      <c r="K13" s="107">
        <f>IF(T$9="Y",'Sep14'!K53,I13*J13)</f>
        <v>0</v>
      </c>
      <c r="L13" s="140">
        <f>IF(T$9="Y",'Sep14'!L53,0)</f>
        <v>0</v>
      </c>
      <c r="M13" s="126" t="str">
        <f>IF(E13=" "," ",IF(T$9="Y",'Sep14'!M53,IF((H13+K13+L13)&gt;0,H13+K13+L13,"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IF(Employee!H$86=E$9,Employee!D$86+SUM(M13)+'Sep14'!V53,SUM(M13)+'Sep14'!V53)</f>
        <v>0</v>
      </c>
      <c r="W13" s="59">
        <f>IF(Employee!H$86=E$9,Employee!D$87+SUM(N13)+'Sep14'!W53,SUM(N13)+'Sep14'!W53)</f>
        <v>0</v>
      </c>
      <c r="X13" s="59">
        <f>IF(O13=" ",'Sep14'!X53,O13+'Sep14'!X53)</f>
        <v>0</v>
      </c>
      <c r="Y13" s="59">
        <f>IF(P13=" ",'Sep14'!Y53,P13+'Sep14'!Y53)</f>
        <v>0</v>
      </c>
      <c r="Z13" s="59">
        <f>IF(Q13=" ",'Sep14'!Z53,Q13+'Sep14'!Z53)</f>
        <v>0</v>
      </c>
      <c r="AA13" s="59">
        <f>IF(R13=" ",'Sep14'!AA53,R13+'Sep14'!AA53)</f>
        <v>0</v>
      </c>
      <c r="AB13" s="60"/>
      <c r="AC13" s="59">
        <f>IF(T13=" ",'Sep14'!AC53,T13+'Sep14'!AC53)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IF(T$9="Y",'Sep14'!H54,0)</f>
        <v>0</v>
      </c>
      <c r="I14" s="107">
        <f>IF(T$9="Y",'Sep14'!I54,0)</f>
        <v>0</v>
      </c>
      <c r="J14" s="107">
        <f>IF(T$9="Y",'Sep14'!J54,0)</f>
        <v>0</v>
      </c>
      <c r="K14" s="107">
        <f>IF(T$9="Y",'Sep14'!K54,I14*J14)</f>
        <v>0</v>
      </c>
      <c r="L14" s="140">
        <f>IF(T$9="Y",'Sep14'!L54,0)</f>
        <v>0</v>
      </c>
      <c r="M14" s="126" t="str">
        <f>IF(E14=" "," ",IF(T$9="Y",'Sep14'!M54,IF((H14+K14+L14)&gt;0,H14+K14+L14,"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IF(Employee!H$112=E$9,Employee!D$112+SUM(M14)+'Sep14'!V54,SUM(M14)+'Sep14'!V54)</f>
        <v>0</v>
      </c>
      <c r="W14" s="59">
        <f>IF(Employee!H$112=E$9,Employee!D$113+SUM(N14)+'Sep14'!W54,SUM(N14)+'Sep14'!W54)</f>
        <v>0</v>
      </c>
      <c r="X14" s="59">
        <f>IF(O14=" ",'Sep14'!X54,O14+'Sep14'!X54)</f>
        <v>0</v>
      </c>
      <c r="Y14" s="59">
        <f>IF(P14=" ",'Sep14'!Y54,P14+'Sep14'!Y54)</f>
        <v>0</v>
      </c>
      <c r="Z14" s="59">
        <f>IF(Q14=" ",'Sep14'!Z54,Q14+'Sep14'!Z54)</f>
        <v>0</v>
      </c>
      <c r="AA14" s="59">
        <f>IF(R14=" ",'Sep14'!AA54,R14+'Sep14'!AA54)</f>
        <v>0</v>
      </c>
      <c r="AB14" s="60"/>
      <c r="AC14" s="59">
        <f>IF(T14=" ",'Sep14'!AC54,T14+'Sep14'!AC54)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IF(T$9="Y",'Sep14'!H55,0)</f>
        <v>0</v>
      </c>
      <c r="I15" s="272">
        <f>IF(T$9="Y",'Sep14'!I55,0)</f>
        <v>0</v>
      </c>
      <c r="J15" s="272">
        <f>IF(T$9="Y",'Sep14'!J55,0)</f>
        <v>0</v>
      </c>
      <c r="K15" s="272">
        <f>IF(T$9="Y",'Sep14'!K55,I15*J15)</f>
        <v>0</v>
      </c>
      <c r="L15" s="273">
        <f>IF(T$9="Y",'Sep14'!L55,0)</f>
        <v>0</v>
      </c>
      <c r="M15" s="126" t="str">
        <f>IF(E15=" "," ",IF(T$9="Y",'Sep14'!M55,IF((H15+K15+L15)&gt;0,H15+K15+L15,"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IF(Employee!H$138=E$9,Employee!D$138+SUM(M15)+'Sep14'!V55,SUM(M15)+'Sep14'!V55)</f>
        <v>0</v>
      </c>
      <c r="W15" s="59">
        <f>IF(Employee!H$138=E$9,Employee!D$139+SUM(N15)+'Sep14'!W55,SUM(N15)+'Sep14'!W55)</f>
        <v>0</v>
      </c>
      <c r="X15" s="59">
        <f>IF(O15=" ",'Sep14'!X55,O15+'Sep14'!X55)</f>
        <v>0</v>
      </c>
      <c r="Y15" s="59">
        <f>IF(P15=" ",'Sep14'!Y55,P15+'Sep14'!Y55)</f>
        <v>0</v>
      </c>
      <c r="Z15" s="59">
        <f>IF(Q15=" ",'Sep14'!Z55,Q15+'Sep14'!Z55)</f>
        <v>0</v>
      </c>
      <c r="AA15" s="59">
        <f>IF(R15=" ",'Sep14'!AA55,R15+'Sep14'!AA55)</f>
        <v>0</v>
      </c>
      <c r="AB15" s="60"/>
      <c r="AC15" s="59">
        <f>IF(T15=" ",'Sep14'!AC55,T15+'Sep14'!AC55)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3" t="s">
        <v>7</v>
      </c>
      <c r="G16" s="386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400" t="s">
        <v>23</v>
      </c>
      <c r="C18" s="386"/>
      <c r="D18" s="386"/>
      <c r="E18" s="384"/>
      <c r="F18" s="40"/>
      <c r="G18" s="40"/>
      <c r="H18" s="53"/>
      <c r="I18" s="53"/>
      <c r="J18" s="53"/>
      <c r="K18" s="56"/>
      <c r="L18" s="56"/>
      <c r="M18" s="53"/>
      <c r="N18" s="41"/>
      <c r="O18" s="387" t="s">
        <v>28</v>
      </c>
      <c r="P18" s="388"/>
      <c r="Q18" s="389"/>
      <c r="R18" s="424"/>
      <c r="S18" s="425"/>
      <c r="T18" s="425"/>
      <c r="U18" s="42"/>
      <c r="AH18" s="61"/>
    </row>
    <row r="19" spans="1:34" ht="18" customHeight="1" thickTop="1" thickBot="1" x14ac:dyDescent="0.3">
      <c r="A19" s="43"/>
      <c r="B19" s="385" t="s">
        <v>9</v>
      </c>
      <c r="C19" s="386"/>
      <c r="D19" s="384"/>
      <c r="E19" s="175">
        <v>28</v>
      </c>
      <c r="F19" s="61"/>
      <c r="G19" s="61"/>
      <c r="H19" s="385" t="s">
        <v>28</v>
      </c>
      <c r="I19" s="386"/>
      <c r="J19" s="384"/>
      <c r="K19" s="231">
        <f>Admin!B191</f>
        <v>41924</v>
      </c>
      <c r="L19" s="230" t="s">
        <v>76</v>
      </c>
      <c r="M19" s="232">
        <f>Admin!B197</f>
        <v>41930</v>
      </c>
      <c r="N19" s="27"/>
      <c r="O19" s="426" t="s">
        <v>63</v>
      </c>
      <c r="P19" s="427"/>
      <c r="Q19" s="427"/>
      <c r="R19" s="428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3" t="s">
        <v>7</v>
      </c>
      <c r="G26" s="384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400" t="s">
        <v>23</v>
      </c>
      <c r="C28" s="386"/>
      <c r="D28" s="386"/>
      <c r="E28" s="384"/>
      <c r="F28" s="40"/>
      <c r="G28" s="40"/>
      <c r="H28" s="53"/>
      <c r="I28" s="53"/>
      <c r="J28" s="53"/>
      <c r="K28" s="56"/>
      <c r="L28" s="56"/>
      <c r="M28" s="53"/>
      <c r="N28" s="41"/>
      <c r="O28" s="387" t="s">
        <v>28</v>
      </c>
      <c r="P28" s="388"/>
      <c r="Q28" s="389"/>
      <c r="R28" s="424"/>
      <c r="S28" s="425"/>
      <c r="T28" s="425"/>
      <c r="U28" s="42"/>
      <c r="AH28" s="61"/>
    </row>
    <row r="29" spans="1:34" ht="18" customHeight="1" thickTop="1" thickBot="1" x14ac:dyDescent="0.3">
      <c r="A29" s="43"/>
      <c r="B29" s="385" t="s">
        <v>9</v>
      </c>
      <c r="C29" s="386"/>
      <c r="D29" s="384"/>
      <c r="E29" s="175">
        <v>29</v>
      </c>
      <c r="F29" s="61"/>
      <c r="G29" s="61"/>
      <c r="H29" s="385" t="s">
        <v>28</v>
      </c>
      <c r="I29" s="386"/>
      <c r="J29" s="384"/>
      <c r="K29" s="231">
        <f>Admin!B198</f>
        <v>41931</v>
      </c>
      <c r="L29" s="230" t="s">
        <v>76</v>
      </c>
      <c r="M29" s="232">
        <f>Admin!B204</f>
        <v>41937</v>
      </c>
      <c r="N29" s="27"/>
      <c r="O29" s="426" t="s">
        <v>63</v>
      </c>
      <c r="P29" s="427"/>
      <c r="Q29" s="427"/>
      <c r="R29" s="428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3" t="s">
        <v>7</v>
      </c>
      <c r="G36" s="384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400" t="s">
        <v>23</v>
      </c>
      <c r="C38" s="465"/>
      <c r="D38" s="465"/>
      <c r="E38" s="466"/>
      <c r="F38" s="40"/>
      <c r="G38" s="40"/>
      <c r="H38" s="41"/>
      <c r="I38" s="41"/>
      <c r="J38" s="41"/>
      <c r="K38" s="56"/>
      <c r="L38" s="56"/>
      <c r="M38" s="53"/>
      <c r="N38" s="41"/>
      <c r="O38" s="387" t="s">
        <v>28</v>
      </c>
      <c r="P38" s="388"/>
      <c r="Q38" s="389"/>
      <c r="R38" s="424"/>
      <c r="S38" s="425"/>
      <c r="T38" s="425"/>
      <c r="U38" s="42"/>
      <c r="AH38" s="61"/>
    </row>
    <row r="39" spans="1:34" ht="18" customHeight="1" thickTop="1" thickBot="1" x14ac:dyDescent="0.3">
      <c r="A39" s="43"/>
      <c r="B39" s="385" t="s">
        <v>9</v>
      </c>
      <c r="C39" s="467"/>
      <c r="D39" s="468"/>
      <c r="E39" s="175">
        <v>30</v>
      </c>
      <c r="F39" s="61"/>
      <c r="G39" s="61"/>
      <c r="H39" s="385" t="s">
        <v>28</v>
      </c>
      <c r="I39" s="467"/>
      <c r="J39" s="468"/>
      <c r="K39" s="231">
        <f>Admin!B205</f>
        <v>41938</v>
      </c>
      <c r="L39" s="230" t="s">
        <v>76</v>
      </c>
      <c r="M39" s="232">
        <f>Admin!B211</f>
        <v>41944</v>
      </c>
      <c r="N39" s="27"/>
      <c r="O39" s="426" t="s">
        <v>63</v>
      </c>
      <c r="P39" s="462"/>
      <c r="Q39" s="462"/>
      <c r="R39" s="463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3" t="s">
        <v>7</v>
      </c>
      <c r="G46" s="464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400" t="s">
        <v>24</v>
      </c>
      <c r="C48" s="386"/>
      <c r="D48" s="386"/>
      <c r="E48" s="384"/>
      <c r="F48" s="40"/>
      <c r="G48" s="40"/>
      <c r="H48" s="53"/>
      <c r="I48" s="53"/>
      <c r="J48" s="53"/>
      <c r="K48" s="56"/>
      <c r="L48" s="56"/>
      <c r="M48" s="53"/>
      <c r="N48" s="41"/>
      <c r="O48" s="387" t="s">
        <v>28</v>
      </c>
      <c r="P48" s="388"/>
      <c r="Q48" s="389"/>
      <c r="R48" s="424"/>
      <c r="S48" s="425"/>
      <c r="T48" s="425"/>
      <c r="U48" s="42"/>
      <c r="AH48" s="61"/>
    </row>
    <row r="49" spans="1:34" ht="18" customHeight="1" thickTop="1" thickBot="1" x14ac:dyDescent="0.3">
      <c r="A49" s="43"/>
      <c r="B49" s="385" t="s">
        <v>10</v>
      </c>
      <c r="C49" s="386"/>
      <c r="D49" s="384"/>
      <c r="E49" s="175">
        <v>7</v>
      </c>
      <c r="F49" s="61"/>
      <c r="G49" s="61"/>
      <c r="H49" s="385" t="s">
        <v>28</v>
      </c>
      <c r="I49" s="386"/>
      <c r="J49" s="384"/>
      <c r="K49" s="231">
        <f>Admin!B185</f>
        <v>41918</v>
      </c>
      <c r="L49" s="230" t="s">
        <v>76</v>
      </c>
      <c r="M49" s="232">
        <f>Admin!B215</f>
        <v>41948</v>
      </c>
      <c r="N49" s="27"/>
      <c r="O49" s="426" t="s">
        <v>64</v>
      </c>
      <c r="P49" s="427"/>
      <c r="Q49" s="427"/>
      <c r="R49" s="428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IF(T$49="Y",'Sep14'!H61,0)</f>
        <v>0</v>
      </c>
      <c r="I51" s="104">
        <f>IF(T$49="Y",'Sep14'!I61,0)</f>
        <v>0</v>
      </c>
      <c r="J51" s="104">
        <f>IF(T$49="Y",'Sep14'!J61,0)</f>
        <v>0</v>
      </c>
      <c r="K51" s="104">
        <f>IF(T$49="Y",'Sep14'!K61,I51*J51)</f>
        <v>0</v>
      </c>
      <c r="L51" s="139">
        <f>IF(T$49="Y",'Sep14'!L61,0)</f>
        <v>0</v>
      </c>
      <c r="M51" s="114" t="str">
        <f>IF(E51=" "," ",IF(T$49="Y",'Sep14'!M61,IF((H51+K51+L51)&gt;0,H51+K51+L51,"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IF(Employee!H$35=E$49,Employee!D$34+SUM(M51)+'Sep14'!V61,SUM(M51)+'Sep14'!V61)</f>
        <v>0</v>
      </c>
      <c r="W51" s="59">
        <f>IF(Employee!H$35=E$49,Employee!D$35+SUM(N51)+'Sep14'!W61,SUM(N51)+'Sep14'!W61)</f>
        <v>0</v>
      </c>
      <c r="X51" s="59">
        <f>IF(O51=" ",'Sep14'!X61,O51+'Sep14'!X61)</f>
        <v>0</v>
      </c>
      <c r="Y51" s="59">
        <f>IF(P51=" ",'Sep14'!Y61,P51+'Sep14'!Y61)</f>
        <v>0</v>
      </c>
      <c r="Z51" s="59">
        <f>IF(Q51=" ",'Sep14'!Z61,Q51+'Sep14'!Z61)</f>
        <v>0</v>
      </c>
      <c r="AA51" s="59">
        <f>IF(R51=" ",'Sep14'!AA61,R51+'Sep14'!AA61)</f>
        <v>0</v>
      </c>
      <c r="AB51" s="60"/>
      <c r="AC51" s="59">
        <f>IF(T51=" ",'Sep14'!AC61,T51+'Sep14'!AC61)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IF(T$49="Y",'Sep14'!H62,0)</f>
        <v>0</v>
      </c>
      <c r="I52" s="107">
        <f>IF(T$49="Y",'Sep14'!I62,0)</f>
        <v>0</v>
      </c>
      <c r="J52" s="107">
        <f>IF(T$49="Y",'Sep14'!J62,0)</f>
        <v>0</v>
      </c>
      <c r="K52" s="107">
        <f>IF(T$49="Y",'Sep14'!K62,I52*J52)</f>
        <v>0</v>
      </c>
      <c r="L52" s="140">
        <f>IF(T$49="Y",'Sep14'!L62,0)</f>
        <v>0</v>
      </c>
      <c r="M52" s="115" t="str">
        <f>IF(E52=" "," ",IF(T$49="Y",'Sep14'!M62,IF((H52+K52+L52)&gt;0,H52+K52+L52,"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IF(Employee!H$61=E$49,Employee!D$60+SUM(M52)+'Sep14'!V62,SUM(M52)+'Sep14'!V62)</f>
        <v>0</v>
      </c>
      <c r="W52" s="59">
        <f>IF(Employee!H$61=E$49,Employee!D$61+SUM(N52)+'Sep14'!W62,SUM(N52)+'Sep14'!W62)</f>
        <v>0</v>
      </c>
      <c r="X52" s="59">
        <f>IF(O52=" ",'Sep14'!X62,O52+'Sep14'!X62)</f>
        <v>0</v>
      </c>
      <c r="Y52" s="59">
        <f>IF(P52=" ",'Sep14'!Y62,P52+'Sep14'!Y62)</f>
        <v>0</v>
      </c>
      <c r="Z52" s="59">
        <f>IF(Q52=" ",'Sep14'!Z62,Q52+'Sep14'!Z62)</f>
        <v>0</v>
      </c>
      <c r="AA52" s="59">
        <f>IF(R52=" ",'Sep14'!AA62,R52+'Sep14'!AA62)</f>
        <v>0</v>
      </c>
      <c r="AB52" s="60"/>
      <c r="AC52" s="59">
        <f>IF(T52=" ",'Sep14'!AC62,T52+'Sep14'!AC62)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IF(T$49="Y",'Sep14'!H63,0)</f>
        <v>0</v>
      </c>
      <c r="I53" s="107">
        <f>IF(T$49="Y",'Sep14'!I63,0)</f>
        <v>0</v>
      </c>
      <c r="J53" s="107">
        <f>IF(T$49="Y",'Sep14'!J63,0)</f>
        <v>0</v>
      </c>
      <c r="K53" s="107">
        <f>IF(T$49="Y",'Sep14'!K63,I53*J53)</f>
        <v>0</v>
      </c>
      <c r="L53" s="140">
        <f>IF(T$49="Y",'Sep14'!L63,0)</f>
        <v>0</v>
      </c>
      <c r="M53" s="115" t="str">
        <f>IF(E53=" "," ",IF(T$49="Y",'Sep14'!M63,IF((H53+K53+L53)&gt;0,H53+K53+L53,"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IF(Employee!H$87=E$49,Employee!D$86+SUM(M53)+'Sep14'!V63,SUM(M53)+'Sep14'!V63)</f>
        <v>0</v>
      </c>
      <c r="W53" s="59">
        <f>IF(Employee!H$87=E$49,Employee!D$87+SUM(N53)+'Sep14'!W63,SUM(N53)+'Sep14'!W63)</f>
        <v>0</v>
      </c>
      <c r="X53" s="59">
        <f>IF(O53=" ",'Sep14'!X63,O53+'Sep14'!X63)</f>
        <v>0</v>
      </c>
      <c r="Y53" s="59">
        <f>IF(P53=" ",'Sep14'!Y63,P53+'Sep14'!Y63)</f>
        <v>0</v>
      </c>
      <c r="Z53" s="59">
        <f>IF(Q53=" ",'Sep14'!Z63,Q53+'Sep14'!Z63)</f>
        <v>0</v>
      </c>
      <c r="AA53" s="59">
        <f>IF(R53=" ",'Sep14'!AA63,R53+'Sep14'!AA63)</f>
        <v>0</v>
      </c>
      <c r="AB53" s="60"/>
      <c r="AC53" s="59">
        <f>IF(T53=" ",'Sep14'!AC63,T53+'Sep14'!AC63)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IF(T$49="Y",'Sep14'!H64,0)</f>
        <v>0</v>
      </c>
      <c r="I54" s="107">
        <f>IF(T$49="Y",'Sep14'!I64,0)</f>
        <v>0</v>
      </c>
      <c r="J54" s="107">
        <f>IF(T$49="Y",'Sep14'!J64,0)</f>
        <v>0</v>
      </c>
      <c r="K54" s="107">
        <f>IF(T$49="Y",'Sep14'!K64,I54*J54)</f>
        <v>0</v>
      </c>
      <c r="L54" s="140">
        <f>IF(T$49="Y",'Sep14'!L64,0)</f>
        <v>0</v>
      </c>
      <c r="M54" s="115" t="str">
        <f>IF(E54=" "," ",IF(T$49="Y",'Sep14'!M64,IF((H54+K54+L54)&gt;0,H54+K54+L54,"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IF(Employee!H$113=E$49,Employee!D$112+SUM(M54)+'Sep14'!V64,SUM(M54)+'Sep14'!V64)</f>
        <v>0</v>
      </c>
      <c r="W54" s="59">
        <f>IF(Employee!H$113=E$49,Employee!D$113+SUM(N54)+'Sep14'!W64,SUM(N54)+'Sep14'!W64)</f>
        <v>0</v>
      </c>
      <c r="X54" s="59">
        <f>IF(O54=" ",'Sep14'!X64,O54+'Sep14'!X64)</f>
        <v>0</v>
      </c>
      <c r="Y54" s="59">
        <f>IF(P54=" ",'Sep14'!Y64,P54+'Sep14'!Y64)</f>
        <v>0</v>
      </c>
      <c r="Z54" s="59">
        <f>IF(Q54=" ",'Sep14'!Z64,Q54+'Sep14'!Z64)</f>
        <v>0</v>
      </c>
      <c r="AA54" s="59">
        <f>IF(R54=" ",'Sep14'!AA64,R54+'Sep14'!AA64)</f>
        <v>0</v>
      </c>
      <c r="AB54" s="60"/>
      <c r="AC54" s="59">
        <f>IF(T54=" ",'Sep14'!AC64,T54+'Sep14'!AC64)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IF(T$49="Y",'Sep14'!H65,0)</f>
        <v>0</v>
      </c>
      <c r="I55" s="272">
        <f>IF(T$49="Y",'Sep14'!I65,0)</f>
        <v>0</v>
      </c>
      <c r="J55" s="272">
        <f>IF(T$49="Y",'Sep14'!J65,0)</f>
        <v>0</v>
      </c>
      <c r="K55" s="272">
        <f>IF(T$49="Y",'Sep14'!K65,I55*J55)</f>
        <v>0</v>
      </c>
      <c r="L55" s="273">
        <f>IF(T$49="Y",'Sep14'!L65,0)</f>
        <v>0</v>
      </c>
      <c r="M55" s="115" t="str">
        <f>IF(E55=" "," ",IF(T$49="Y",'Sep14'!M65,IF((H55+K55+L55)&gt;0,H55+K55+L55,"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IF(Employee!H$139=E$49,Employee!D$138+SUM(M55)+'Sep14'!V65,SUM(M55)+'Sep14'!V65)</f>
        <v>0</v>
      </c>
      <c r="W55" s="59">
        <f>IF(Employee!H$139=E$49,Employee!D$139+SUM(N55)+'Sep14'!W65,SUM(N55)+'Sep14'!W65)</f>
        <v>0</v>
      </c>
      <c r="X55" s="59">
        <f>IF(O55=" ",'Sep14'!X65,O55+'Sep14'!X65)</f>
        <v>0</v>
      </c>
      <c r="Y55" s="59">
        <f>IF(P55=" ",'Sep14'!Y65,P55+'Sep14'!Y65)</f>
        <v>0</v>
      </c>
      <c r="Z55" s="59">
        <f>IF(Q55=" ",'Sep14'!Z65,Q55+'Sep14'!Z65)</f>
        <v>0</v>
      </c>
      <c r="AA55" s="59">
        <f>IF(R55=" ",'Sep14'!AA65,R55+'Sep14'!AA65)</f>
        <v>0</v>
      </c>
      <c r="AB55" s="60"/>
      <c r="AC55" s="59">
        <f>IF(T55=" ",'Sep14'!AC65,T55+'Sep14'!AC65)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3" t="s">
        <v>7</v>
      </c>
      <c r="G56" s="384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40" t="s">
        <v>74</v>
      </c>
      <c r="N59" s="441"/>
      <c r="O59" s="441"/>
      <c r="P59" s="441"/>
      <c r="Q59" s="441"/>
      <c r="R59" s="441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AD60+'Sep14'!AD75</f>
        <v>0</v>
      </c>
      <c r="AE65" s="177">
        <f>AE60+'Sep14'!AE75</f>
        <v>0</v>
      </c>
      <c r="AF65" s="177">
        <f>AF60+'Sep14'!AF75</f>
        <v>0</v>
      </c>
      <c r="AG65" s="177">
        <f>AG60+'Sep14'!AG75</f>
        <v>0</v>
      </c>
    </row>
    <row r="66" spans="6:33" ht="13.8" thickTop="1" x14ac:dyDescent="0.25"/>
    <row r="67" spans="6:33" x14ac:dyDescent="0.25">
      <c r="AD67" s="184"/>
      <c r="AE67" s="177">
        <f>AE62+'Sep14'!AE77</f>
        <v>0</v>
      </c>
      <c r="AF67" s="177">
        <f>AF62+'Sep14'!AF77</f>
        <v>0</v>
      </c>
      <c r="AG67" s="177">
        <f>AG62+'Sep14'!AG77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6"/>
      <c r="B1" s="447" t="s">
        <v>66</v>
      </c>
      <c r="C1" s="448"/>
      <c r="D1" s="448"/>
      <c r="E1" s="448"/>
      <c r="F1" s="449"/>
      <c r="G1" s="413">
        <f>SUM(AD60:AG60)+SUM(AE62:AG62)</f>
        <v>0</v>
      </c>
      <c r="H1" s="414"/>
      <c r="I1" s="410" t="s">
        <v>4</v>
      </c>
      <c r="J1" s="411"/>
      <c r="K1" s="411"/>
      <c r="L1" s="412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8"/>
      <c r="V1" s="442" t="s">
        <v>25</v>
      </c>
      <c r="W1" s="443"/>
      <c r="X1" s="443"/>
      <c r="Y1" s="443"/>
      <c r="Z1" s="443"/>
      <c r="AA1" s="443"/>
      <c r="AB1" s="443"/>
      <c r="AC1" s="444"/>
      <c r="AD1" s="429" t="s">
        <v>62</v>
      </c>
      <c r="AE1" s="429"/>
      <c r="AF1" s="429"/>
      <c r="AG1" s="429"/>
      <c r="AH1" s="204"/>
    </row>
    <row r="2" spans="1:34" s="205" customFormat="1" ht="14.25" customHeight="1" thickBot="1" x14ac:dyDescent="0.3">
      <c r="A2" s="456"/>
      <c r="B2" s="450"/>
      <c r="C2" s="451"/>
      <c r="D2" s="451"/>
      <c r="E2" s="451"/>
      <c r="F2" s="452"/>
      <c r="G2" s="413"/>
      <c r="H2" s="414"/>
      <c r="I2" s="418" t="s">
        <v>70</v>
      </c>
      <c r="J2" s="418"/>
      <c r="K2" s="418"/>
      <c r="L2" s="419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8"/>
      <c r="V2" s="445"/>
      <c r="W2" s="430"/>
      <c r="X2" s="430"/>
      <c r="Y2" s="430"/>
      <c r="Z2" s="430"/>
      <c r="AA2" s="430"/>
      <c r="AB2" s="430"/>
      <c r="AC2" s="446"/>
      <c r="AD2" s="430"/>
      <c r="AE2" s="430"/>
      <c r="AF2" s="430"/>
      <c r="AG2" s="430"/>
      <c r="AH2" s="204"/>
    </row>
    <row r="3" spans="1:34" s="12" customFormat="1" ht="15" customHeight="1" thickTop="1" x14ac:dyDescent="0.25">
      <c r="A3" s="406"/>
      <c r="B3" s="415" t="s">
        <v>72</v>
      </c>
      <c r="C3" s="415" t="s">
        <v>45</v>
      </c>
      <c r="D3" s="415" t="s">
        <v>6</v>
      </c>
      <c r="E3" s="420" t="s">
        <v>38</v>
      </c>
      <c r="F3" s="423" t="s">
        <v>0</v>
      </c>
      <c r="G3" s="120" t="s">
        <v>39</v>
      </c>
      <c r="H3" s="390" t="str">
        <f>'Apr14'!H3:H6</f>
        <v>Statutory Pay</v>
      </c>
      <c r="I3" s="390" t="str">
        <f>'Apr14'!I3:I6</f>
        <v>Basic hours</v>
      </c>
      <c r="J3" s="390" t="str">
        <f>'Apr14'!J3:J6</f>
        <v>Hourly rate</v>
      </c>
      <c r="K3" s="390" t="str">
        <f>'Apr14'!K3:K6</f>
        <v>Basic    wages</v>
      </c>
      <c r="L3" s="390" t="str">
        <f>'Apr14'!L3:L6</f>
        <v>Overtime Bonus Gratuities</v>
      </c>
      <c r="M3" s="453" t="str">
        <f>'Apr14'!M3:M6</f>
        <v>GROSS WAGES</v>
      </c>
      <c r="N3" s="390" t="str">
        <f>'Apr14'!N3:N6</f>
        <v>Income Tax</v>
      </c>
      <c r="O3" s="390" t="str">
        <f>'Apr14'!O3:O6</f>
        <v>Employees National Insurance</v>
      </c>
      <c r="P3" s="390" t="str">
        <f>'Apr14'!P3:P6</f>
        <v>Student Loans</v>
      </c>
      <c r="Q3" s="390" t="str">
        <f>'Apr14'!Q3:Q6</f>
        <v>Other Deductions</v>
      </c>
      <c r="R3" s="453" t="str">
        <f>'Apr14'!R3:R6</f>
        <v>NET      PAY</v>
      </c>
      <c r="S3" s="51"/>
      <c r="T3" s="390" t="str">
        <f>'Apr14'!T3:T6</f>
        <v>Employers National Insurance</v>
      </c>
      <c r="U3" s="439"/>
      <c r="V3" s="434" t="s">
        <v>5</v>
      </c>
      <c r="W3" s="434" t="s">
        <v>1</v>
      </c>
      <c r="X3" s="434" t="s">
        <v>26</v>
      </c>
      <c r="Y3" s="435" t="s">
        <v>22</v>
      </c>
      <c r="Z3" s="434" t="s">
        <v>2</v>
      </c>
      <c r="AA3" s="434" t="s">
        <v>3</v>
      </c>
      <c r="AB3" s="51"/>
      <c r="AC3" s="434" t="s">
        <v>27</v>
      </c>
      <c r="AD3" s="431" t="s">
        <v>58</v>
      </c>
      <c r="AE3" s="431" t="s">
        <v>59</v>
      </c>
      <c r="AF3" s="431" t="s">
        <v>60</v>
      </c>
      <c r="AG3" s="431" t="s">
        <v>61</v>
      </c>
      <c r="AH3" s="180"/>
    </row>
    <row r="4" spans="1:34" s="13" customFormat="1" ht="15" customHeight="1" x14ac:dyDescent="0.25">
      <c r="A4" s="406"/>
      <c r="B4" s="416"/>
      <c r="C4" s="416"/>
      <c r="D4" s="416"/>
      <c r="E4" s="421"/>
      <c r="F4" s="399"/>
      <c r="G4" s="121" t="s">
        <v>40</v>
      </c>
      <c r="H4" s="393"/>
      <c r="I4" s="393"/>
      <c r="J4" s="393"/>
      <c r="K4" s="393"/>
      <c r="L4" s="393"/>
      <c r="M4" s="454"/>
      <c r="N4" s="393"/>
      <c r="O4" s="393"/>
      <c r="P4" s="393"/>
      <c r="Q4" s="393"/>
      <c r="R4" s="454"/>
      <c r="S4" s="51"/>
      <c r="T4" s="393"/>
      <c r="U4" s="439"/>
      <c r="V4" s="399"/>
      <c r="W4" s="399"/>
      <c r="X4" s="399"/>
      <c r="Y4" s="436"/>
      <c r="Z4" s="399"/>
      <c r="AA4" s="399"/>
      <c r="AB4" s="51"/>
      <c r="AC4" s="399"/>
      <c r="AD4" s="432"/>
      <c r="AE4" s="432"/>
      <c r="AF4" s="432"/>
      <c r="AG4" s="432"/>
      <c r="AH4" s="180"/>
    </row>
    <row r="5" spans="1:34" s="13" customFormat="1" ht="15" customHeight="1" x14ac:dyDescent="0.25">
      <c r="A5" s="406"/>
      <c r="B5" s="416"/>
      <c r="C5" s="416"/>
      <c r="D5" s="416"/>
      <c r="E5" s="421"/>
      <c r="F5" s="399"/>
      <c r="G5" s="121" t="s">
        <v>41</v>
      </c>
      <c r="H5" s="393"/>
      <c r="I5" s="393"/>
      <c r="J5" s="393"/>
      <c r="K5" s="393"/>
      <c r="L5" s="393"/>
      <c r="M5" s="454"/>
      <c r="N5" s="393"/>
      <c r="O5" s="393"/>
      <c r="P5" s="393"/>
      <c r="Q5" s="393"/>
      <c r="R5" s="454"/>
      <c r="S5" s="51"/>
      <c r="T5" s="393"/>
      <c r="U5" s="439"/>
      <c r="V5" s="399"/>
      <c r="W5" s="399"/>
      <c r="X5" s="399"/>
      <c r="Y5" s="436"/>
      <c r="Z5" s="399"/>
      <c r="AA5" s="399"/>
      <c r="AB5" s="51"/>
      <c r="AC5" s="399"/>
      <c r="AD5" s="432"/>
      <c r="AE5" s="432"/>
      <c r="AF5" s="432"/>
      <c r="AG5" s="432"/>
      <c r="AH5" s="180"/>
    </row>
    <row r="6" spans="1:34" s="14" customFormat="1" ht="15" customHeight="1" x14ac:dyDescent="0.2">
      <c r="A6" s="406"/>
      <c r="B6" s="417"/>
      <c r="C6" s="417"/>
      <c r="D6" s="417"/>
      <c r="E6" s="422"/>
      <c r="F6" s="399"/>
      <c r="G6" s="122" t="s">
        <v>42</v>
      </c>
      <c r="H6" s="394"/>
      <c r="I6" s="394"/>
      <c r="J6" s="394"/>
      <c r="K6" s="394"/>
      <c r="L6" s="394"/>
      <c r="M6" s="455"/>
      <c r="N6" s="394"/>
      <c r="O6" s="394"/>
      <c r="P6" s="394"/>
      <c r="Q6" s="394"/>
      <c r="R6" s="455"/>
      <c r="S6" s="50"/>
      <c r="T6" s="394"/>
      <c r="U6" s="439"/>
      <c r="V6" s="399"/>
      <c r="W6" s="399"/>
      <c r="X6" s="399"/>
      <c r="Y6" s="437"/>
      <c r="Z6" s="399"/>
      <c r="AA6" s="399"/>
      <c r="AB6" s="50"/>
      <c r="AC6" s="399"/>
      <c r="AD6" s="433"/>
      <c r="AE6" s="433"/>
      <c r="AF6" s="433"/>
      <c r="AG6" s="433"/>
      <c r="AH6" s="181"/>
    </row>
    <row r="7" spans="1:34" s="52" customFormat="1" ht="24" customHeight="1" thickBot="1" x14ac:dyDescent="0.3">
      <c r="A7" s="145"/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400" t="s">
        <v>23</v>
      </c>
      <c r="C8" s="386"/>
      <c r="D8" s="386"/>
      <c r="E8" s="384"/>
      <c r="F8" s="40"/>
      <c r="G8" s="100"/>
      <c r="H8" s="101"/>
      <c r="I8" s="101"/>
      <c r="J8" s="101"/>
      <c r="K8" s="56"/>
      <c r="L8" s="56"/>
      <c r="M8" s="53"/>
      <c r="N8" s="41"/>
      <c r="O8" s="387" t="s">
        <v>28</v>
      </c>
      <c r="P8" s="388"/>
      <c r="Q8" s="389"/>
      <c r="R8" s="424"/>
      <c r="S8" s="425"/>
      <c r="T8" s="425"/>
      <c r="U8" s="42"/>
      <c r="AH8" s="61"/>
    </row>
    <row r="9" spans="1:34" ht="18" customHeight="1" thickTop="1" thickBot="1" x14ac:dyDescent="0.3">
      <c r="A9" s="43"/>
      <c r="B9" s="385" t="s">
        <v>9</v>
      </c>
      <c r="C9" s="386"/>
      <c r="D9" s="384"/>
      <c r="E9" s="175">
        <v>31</v>
      </c>
      <c r="F9" s="61"/>
      <c r="G9" s="61"/>
      <c r="H9" s="385" t="s">
        <v>28</v>
      </c>
      <c r="I9" s="386"/>
      <c r="J9" s="384"/>
      <c r="K9" s="231">
        <f>Admin!B212</f>
        <v>41945</v>
      </c>
      <c r="L9" s="230" t="s">
        <v>76</v>
      </c>
      <c r="M9" s="232">
        <f>Admin!B218</f>
        <v>41951</v>
      </c>
      <c r="N9" s="27"/>
      <c r="O9" s="426" t="s">
        <v>63</v>
      </c>
      <c r="P9" s="427"/>
      <c r="Q9" s="427"/>
      <c r="R9" s="428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IF(T$9="Y",'Oct14'!H41,0)</f>
        <v>0</v>
      </c>
      <c r="I11" s="104">
        <f>IF(T$9="Y",'Oct14'!I41,0)</f>
        <v>0</v>
      </c>
      <c r="J11" s="104">
        <f>IF(T$9="Y",'Oct14'!J41,0)</f>
        <v>0</v>
      </c>
      <c r="K11" s="104">
        <f>IF(T$9="Y",'Oct14'!K41,I11*J11)</f>
        <v>0</v>
      </c>
      <c r="L11" s="139">
        <f>IF(T$9="Y",'Oct14'!L41,0)</f>
        <v>0</v>
      </c>
      <c r="M11" s="125" t="str">
        <f>IF(E11=" "," ",IF(T$9="Y",'Oct14'!M41,IF((H11+K11+L11)&gt;0,H11+K11+L11,"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IF(Employee!H$34=E$9,Employee!D$34+SUM(M11)+'Oct14'!V41,SUM(M11)+'Oct14'!V41)</f>
        <v>0</v>
      </c>
      <c r="W11" s="59">
        <f>IF(Employee!H$34=E$9,Employee!D$35+SUM(N11)+'Oct14'!W41,SUM(N11)+'Oct14'!W41)</f>
        <v>0</v>
      </c>
      <c r="X11" s="59">
        <f>IF(O11=" ",'Oct14'!X41,O11+'Oct14'!X41)</f>
        <v>0</v>
      </c>
      <c r="Y11" s="59">
        <f>IF(P11=" ",'Oct14'!Y41,P11+'Oct14'!Y41)</f>
        <v>0</v>
      </c>
      <c r="Z11" s="59">
        <f>IF(Q11=" ",'Oct14'!Z41,Q11+'Oct14'!Z41)</f>
        <v>0</v>
      </c>
      <c r="AA11" s="59">
        <f>IF(R11=" ",'Oct14'!AA41,R11+'Oct14'!AA41)</f>
        <v>0</v>
      </c>
      <c r="AB11" s="60"/>
      <c r="AC11" s="59">
        <f>IF(T11=" ",'Oct14'!AC41,T11+'Oct14'!AC41)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IF(T$9="Y",'Oct14'!H42,0)</f>
        <v>0</v>
      </c>
      <c r="I12" s="107">
        <f>IF(T$9="Y",'Oct14'!I42,0)</f>
        <v>0</v>
      </c>
      <c r="J12" s="107">
        <f>IF(T$9="Y",'Oct14'!J42,0)</f>
        <v>0</v>
      </c>
      <c r="K12" s="107">
        <f>IF(T$9="Y",'Oct14'!K42,I12*J12)</f>
        <v>0</v>
      </c>
      <c r="L12" s="140">
        <f>IF(T$9="Y",'Oct14'!L42,0)</f>
        <v>0</v>
      </c>
      <c r="M12" s="126" t="str">
        <f>IF(E12=" "," ",IF(T$9="Y",'Oct14'!M42,IF((H12+K12+L12)&gt;0,H12+K12+L12,"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IF(Employee!H$60=E$9,Employee!D$60+SUM(M12)+'Oct14'!V42,SUM(M12)+'Oct14'!V42)</f>
        <v>0</v>
      </c>
      <c r="W12" s="59">
        <f>IF(Employee!H$60=E$9,Employee!D$61+SUM(N12)+'Oct14'!W42,SUM(N12)+'Oct14'!W42)</f>
        <v>0</v>
      </c>
      <c r="X12" s="59">
        <f>IF(O12=" ",'Oct14'!X42,O12+'Oct14'!X42)</f>
        <v>0</v>
      </c>
      <c r="Y12" s="59">
        <f>IF(P12=" ",'Oct14'!Y42,P12+'Oct14'!Y42)</f>
        <v>0</v>
      </c>
      <c r="Z12" s="59">
        <f>IF(Q12=" ",'Oct14'!Z42,Q12+'Oct14'!Z42)</f>
        <v>0</v>
      </c>
      <c r="AA12" s="59">
        <f>IF(R12=" ",'Oct14'!AA42,R12+'Oct14'!AA42)</f>
        <v>0</v>
      </c>
      <c r="AB12" s="60"/>
      <c r="AC12" s="59">
        <f>IF(T12=" ",'Oct14'!AC42,T12+'Oct14'!AC42)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IF(T$9="Y",'Oct14'!H43,0)</f>
        <v>0</v>
      </c>
      <c r="I13" s="107">
        <f>IF(T$9="Y",'Oct14'!I43,0)</f>
        <v>0</v>
      </c>
      <c r="J13" s="107">
        <f>IF(T$9="Y",'Oct14'!J43,0)</f>
        <v>0</v>
      </c>
      <c r="K13" s="107">
        <f>IF(T$9="Y",'Oct14'!K43,I13*J13)</f>
        <v>0</v>
      </c>
      <c r="L13" s="140">
        <f>IF(T$9="Y",'Oct14'!L43,0)</f>
        <v>0</v>
      </c>
      <c r="M13" s="126" t="str">
        <f>IF(E13=" "," ",IF(T$9="Y",'Oct14'!M43,IF((H13+K13+L13)&gt;0,H13+K13+L13,"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IF(Employee!H$86=E$9,Employee!D$86+SUM(M13)+'Oct14'!V43,SUM(M13)+'Oct14'!V43)</f>
        <v>0</v>
      </c>
      <c r="W13" s="59">
        <f>IF(Employee!H$86=E$9,Employee!D$87+SUM(N13)+'Oct14'!W43,SUM(N13)+'Oct14'!W43)</f>
        <v>0</v>
      </c>
      <c r="X13" s="59">
        <f>IF(O13=" ",'Oct14'!X43,O13+'Oct14'!X43)</f>
        <v>0</v>
      </c>
      <c r="Y13" s="59">
        <f>IF(P13=" ",'Oct14'!Y43,P13+'Oct14'!Y43)</f>
        <v>0</v>
      </c>
      <c r="Z13" s="59">
        <f>IF(Q13=" ",'Oct14'!Z43,Q13+'Oct14'!Z43)</f>
        <v>0</v>
      </c>
      <c r="AA13" s="59">
        <f>IF(R13=" ",'Oct14'!AA43,R13+'Oct14'!AA43)</f>
        <v>0</v>
      </c>
      <c r="AB13" s="60"/>
      <c r="AC13" s="59">
        <f>IF(T13=" ",'Oct14'!AC43,T13+'Oct14'!AC43)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IF(T$9="Y",'Oct14'!H44,0)</f>
        <v>0</v>
      </c>
      <c r="I14" s="107">
        <f>IF(T$9="Y",'Oct14'!I44,0)</f>
        <v>0</v>
      </c>
      <c r="J14" s="107">
        <f>IF(T$9="Y",'Oct14'!J44,0)</f>
        <v>0</v>
      </c>
      <c r="K14" s="107">
        <f>IF(T$9="Y",'Oct14'!K44,I14*J14)</f>
        <v>0</v>
      </c>
      <c r="L14" s="140">
        <f>IF(T$9="Y",'Oct14'!L44,0)</f>
        <v>0</v>
      </c>
      <c r="M14" s="126" t="str">
        <f>IF(E14=" "," ",IF(T$9="Y",'Oct14'!M44,IF((H14+K14+L14)&gt;0,H14+K14+L14,"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IF(Employee!H$112=E$9,Employee!D$112+SUM(M14)+'Oct14'!V44,SUM(M14)+'Oct14'!V44)</f>
        <v>0</v>
      </c>
      <c r="W14" s="59">
        <f>IF(Employee!H$112=E$9,Employee!D$113+SUM(N14)+'Oct14'!W44,SUM(N14)+'Oct14'!W44)</f>
        <v>0</v>
      </c>
      <c r="X14" s="59">
        <f>IF(O14=" ",'Oct14'!X44,O14+'Oct14'!X44)</f>
        <v>0</v>
      </c>
      <c r="Y14" s="59">
        <f>IF(P14=" ",'Oct14'!Y44,P14+'Oct14'!Y44)</f>
        <v>0</v>
      </c>
      <c r="Z14" s="59">
        <f>IF(Q14=" ",'Oct14'!Z44,Q14+'Oct14'!Z44)</f>
        <v>0</v>
      </c>
      <c r="AA14" s="59">
        <f>IF(R14=" ",'Oct14'!AA44,R14+'Oct14'!AA44)</f>
        <v>0</v>
      </c>
      <c r="AB14" s="60"/>
      <c r="AC14" s="59">
        <f>IF(T14=" ",'Oct14'!AC44,T14+'Oct14'!AC44)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IF(T$9="Y",'Oct14'!H45,0)</f>
        <v>0</v>
      </c>
      <c r="I15" s="272">
        <f>IF(T$9="Y",'Oct14'!I45,0)</f>
        <v>0</v>
      </c>
      <c r="J15" s="272">
        <f>IF(T$9="Y",'Oct14'!J45,0)</f>
        <v>0</v>
      </c>
      <c r="K15" s="272">
        <f>IF(T$9="Y",'Oct14'!K45,I15*J15)</f>
        <v>0</v>
      </c>
      <c r="L15" s="273">
        <f>IF(T$9="Y",'Oct14'!L45,0)</f>
        <v>0</v>
      </c>
      <c r="M15" s="126" t="str">
        <f>IF(E15=" "," ",IF(T$9="Y",'Oct14'!M45,IF((H15+K15+L15)&gt;0,H15+K15+L15,"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IF(Employee!H$138=E$9,Employee!D$138+SUM(M15)+'Oct14'!V45,SUM(M15)+'Oct14'!V45)</f>
        <v>0</v>
      </c>
      <c r="W15" s="59">
        <f>IF(Employee!H$138=E$9,Employee!D$139+SUM(N15)+'Oct14'!W45,SUM(N15)+'Oct14'!W45)</f>
        <v>0</v>
      </c>
      <c r="X15" s="59">
        <f>IF(O15=" ",'Oct14'!X45,O15+'Oct14'!X45)</f>
        <v>0</v>
      </c>
      <c r="Y15" s="59">
        <f>IF(P15=" ",'Oct14'!Y45,P15+'Oct14'!Y45)</f>
        <v>0</v>
      </c>
      <c r="Z15" s="59">
        <f>IF(Q15=" ",'Oct14'!Z45,Q15+'Oct14'!Z45)</f>
        <v>0</v>
      </c>
      <c r="AA15" s="59">
        <f>IF(R15=" ",'Oct14'!AA45,R15+'Oct14'!AA45)</f>
        <v>0</v>
      </c>
      <c r="AB15" s="60"/>
      <c r="AC15" s="59">
        <f>IF(T15=" ",'Oct14'!AC45,T15+'Oct14'!AC45)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3" t="s">
        <v>7</v>
      </c>
      <c r="G16" s="386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5"/>
      <c r="C17" s="395"/>
      <c r="D17" s="395"/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400" t="s">
        <v>23</v>
      </c>
      <c r="C18" s="386"/>
      <c r="D18" s="386"/>
      <c r="E18" s="384"/>
      <c r="F18" s="40"/>
      <c r="G18" s="40"/>
      <c r="H18" s="53"/>
      <c r="I18" s="53"/>
      <c r="J18" s="53"/>
      <c r="K18" s="56"/>
      <c r="L18" s="56"/>
      <c r="M18" s="53"/>
      <c r="N18" s="41"/>
      <c r="O18" s="387" t="s">
        <v>28</v>
      </c>
      <c r="P18" s="388"/>
      <c r="Q18" s="389"/>
      <c r="R18" s="424"/>
      <c r="S18" s="425"/>
      <c r="T18" s="425"/>
      <c r="U18" s="42"/>
      <c r="AH18" s="61"/>
    </row>
    <row r="19" spans="1:34" ht="18" customHeight="1" thickTop="1" thickBot="1" x14ac:dyDescent="0.3">
      <c r="A19" s="43"/>
      <c r="B19" s="385" t="s">
        <v>9</v>
      </c>
      <c r="C19" s="386"/>
      <c r="D19" s="384"/>
      <c r="E19" s="175">
        <v>32</v>
      </c>
      <c r="F19" s="61"/>
      <c r="G19" s="61"/>
      <c r="H19" s="385" t="s">
        <v>28</v>
      </c>
      <c r="I19" s="386"/>
      <c r="J19" s="384"/>
      <c r="K19" s="231">
        <f>Admin!B219</f>
        <v>41952</v>
      </c>
      <c r="L19" s="230" t="s">
        <v>76</v>
      </c>
      <c r="M19" s="232">
        <f>Admin!B225</f>
        <v>41958</v>
      </c>
      <c r="N19" s="27"/>
      <c r="O19" s="426" t="s">
        <v>63</v>
      </c>
      <c r="P19" s="427"/>
      <c r="Q19" s="427"/>
      <c r="R19" s="428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3" t="s">
        <v>7</v>
      </c>
      <c r="G26" s="384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400" t="s">
        <v>23</v>
      </c>
      <c r="C28" s="386"/>
      <c r="D28" s="386"/>
      <c r="E28" s="384"/>
      <c r="F28" s="40"/>
      <c r="G28" s="40"/>
      <c r="H28" s="53"/>
      <c r="I28" s="53"/>
      <c r="J28" s="53"/>
      <c r="K28" s="56"/>
      <c r="L28" s="56"/>
      <c r="M28" s="53"/>
      <c r="N28" s="41"/>
      <c r="O28" s="387" t="s">
        <v>28</v>
      </c>
      <c r="P28" s="388"/>
      <c r="Q28" s="389"/>
      <c r="R28" s="424"/>
      <c r="S28" s="425"/>
      <c r="T28" s="425"/>
      <c r="U28" s="42"/>
      <c r="AH28" s="61"/>
    </row>
    <row r="29" spans="1:34" ht="18" customHeight="1" thickTop="1" thickBot="1" x14ac:dyDescent="0.3">
      <c r="A29" s="43"/>
      <c r="B29" s="385" t="s">
        <v>9</v>
      </c>
      <c r="C29" s="386"/>
      <c r="D29" s="384"/>
      <c r="E29" s="175">
        <v>33</v>
      </c>
      <c r="F29" s="61"/>
      <c r="G29" s="61"/>
      <c r="H29" s="385" t="s">
        <v>28</v>
      </c>
      <c r="I29" s="386"/>
      <c r="J29" s="384"/>
      <c r="K29" s="231">
        <f>Admin!B226</f>
        <v>41959</v>
      </c>
      <c r="L29" s="230" t="s">
        <v>76</v>
      </c>
      <c r="M29" s="232">
        <f>Admin!B232</f>
        <v>41965</v>
      </c>
      <c r="N29" s="27"/>
      <c r="O29" s="426" t="s">
        <v>63</v>
      </c>
      <c r="P29" s="427"/>
      <c r="Q29" s="427"/>
      <c r="R29" s="428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3" t="s">
        <v>7</v>
      </c>
      <c r="G36" s="384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400" t="s">
        <v>23</v>
      </c>
      <c r="C38" s="465"/>
      <c r="D38" s="465"/>
      <c r="E38" s="466"/>
      <c r="F38" s="40"/>
      <c r="G38" s="40"/>
      <c r="H38" s="41"/>
      <c r="I38" s="41"/>
      <c r="J38" s="41"/>
      <c r="K38" s="56"/>
      <c r="L38" s="56"/>
      <c r="M38" s="53"/>
      <c r="N38" s="41"/>
      <c r="O38" s="387" t="s">
        <v>28</v>
      </c>
      <c r="P38" s="388"/>
      <c r="Q38" s="389"/>
      <c r="R38" s="424"/>
      <c r="S38" s="425"/>
      <c r="T38" s="425"/>
      <c r="U38" s="42"/>
      <c r="AH38" s="61"/>
    </row>
    <row r="39" spans="1:34" ht="18" customHeight="1" thickTop="1" thickBot="1" x14ac:dyDescent="0.3">
      <c r="A39" s="43"/>
      <c r="B39" s="385" t="s">
        <v>9</v>
      </c>
      <c r="C39" s="467"/>
      <c r="D39" s="468"/>
      <c r="E39" s="175">
        <v>34</v>
      </c>
      <c r="F39" s="61"/>
      <c r="G39" s="61"/>
      <c r="H39" s="385" t="s">
        <v>28</v>
      </c>
      <c r="I39" s="467"/>
      <c r="J39" s="468"/>
      <c r="K39" s="231">
        <f>Admin!B233</f>
        <v>41966</v>
      </c>
      <c r="L39" s="230" t="s">
        <v>76</v>
      </c>
      <c r="M39" s="232">
        <f>Admin!B239</f>
        <v>41972</v>
      </c>
      <c r="N39" s="27"/>
      <c r="O39" s="426" t="s">
        <v>63</v>
      </c>
      <c r="P39" s="462"/>
      <c r="Q39" s="462"/>
      <c r="R39" s="463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3" t="s">
        <v>7</v>
      </c>
      <c r="G46" s="464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5"/>
      <c r="P47" s="395"/>
      <c r="Q47" s="395"/>
      <c r="R47" s="395"/>
      <c r="S47" s="395"/>
      <c r="T47" s="395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400" t="s">
        <v>24</v>
      </c>
      <c r="C48" s="386"/>
      <c r="D48" s="386"/>
      <c r="E48" s="384"/>
      <c r="F48" s="40"/>
      <c r="G48" s="40"/>
      <c r="H48" s="53"/>
      <c r="I48" s="53"/>
      <c r="J48" s="53"/>
      <c r="K48" s="56"/>
      <c r="L48" s="56"/>
      <c r="M48" s="53"/>
      <c r="N48" s="41"/>
      <c r="O48" s="387" t="s">
        <v>28</v>
      </c>
      <c r="P48" s="388"/>
      <c r="Q48" s="389"/>
      <c r="R48" s="424"/>
      <c r="S48" s="425"/>
      <c r="T48" s="425"/>
      <c r="U48" s="42"/>
      <c r="AH48" s="61"/>
    </row>
    <row r="49" spans="1:34" ht="18" customHeight="1" thickTop="1" thickBot="1" x14ac:dyDescent="0.3">
      <c r="A49" s="43"/>
      <c r="B49" s="385" t="s">
        <v>10</v>
      </c>
      <c r="C49" s="386"/>
      <c r="D49" s="384"/>
      <c r="E49" s="175">
        <v>8</v>
      </c>
      <c r="F49" s="61"/>
      <c r="G49" s="61"/>
      <c r="H49" s="385" t="s">
        <v>28</v>
      </c>
      <c r="I49" s="386"/>
      <c r="J49" s="384"/>
      <c r="K49" s="231">
        <f>Admin!B216</f>
        <v>41949</v>
      </c>
      <c r="L49" s="230" t="s">
        <v>76</v>
      </c>
      <c r="M49" s="232">
        <f>Admin!B245</f>
        <v>41978</v>
      </c>
      <c r="N49" s="27"/>
      <c r="O49" s="426" t="s">
        <v>64</v>
      </c>
      <c r="P49" s="427"/>
      <c r="Q49" s="427"/>
      <c r="R49" s="428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IF(T$49="Y",'Oct14'!H51,0)</f>
        <v>0</v>
      </c>
      <c r="I51" s="104">
        <f>IF(T$49="Y",'Oct14'!I51,0)</f>
        <v>0</v>
      </c>
      <c r="J51" s="104">
        <f>IF(T$49="Y",'Oct14'!J51,0)</f>
        <v>0</v>
      </c>
      <c r="K51" s="104">
        <f>IF(T$49="Y",'Oct14'!K51,I51*J51)</f>
        <v>0</v>
      </c>
      <c r="L51" s="139">
        <f>IF(T$49="Y",'Oct14'!L51,0)</f>
        <v>0</v>
      </c>
      <c r="M51" s="114" t="str">
        <f>IF(E51=" "," ",IF(T$49="Y",'Oct14'!M51,IF((H51+K51+L51)&gt;0,H51+K51+L51,"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IF(Employee!H$35=E$49,Employee!D$34+SUM(M51)+'Oct14'!V51,SUM(M51)+'Oct14'!V51)</f>
        <v>0</v>
      </c>
      <c r="W51" s="59">
        <f>IF(Employee!H$35=E$49,Employee!D$35+SUM(N51)+'Oct14'!W51,SUM(N51)+'Oct14'!W51)</f>
        <v>0</v>
      </c>
      <c r="X51" s="59">
        <f>IF(O51=" ",'Oct14'!X51,O51+'Oct14'!X51)</f>
        <v>0</v>
      </c>
      <c r="Y51" s="59">
        <f>IF(P51=" ",'Oct14'!Y51,P51+'Oct14'!Y51)</f>
        <v>0</v>
      </c>
      <c r="Z51" s="59">
        <f>IF(Q51=" ",'Oct14'!Z51,Q51+'Oct14'!Z51)</f>
        <v>0</v>
      </c>
      <c r="AA51" s="59">
        <f>IF(R51=" ",'Oct14'!AA51,R51+'Oct14'!AA51)</f>
        <v>0</v>
      </c>
      <c r="AB51" s="60"/>
      <c r="AC51" s="59">
        <f>IF(T51=" ",'Oct14'!AC51,T51+'Oct14'!AC51)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IF(T$49="Y",'Oct14'!H52,0)</f>
        <v>0</v>
      </c>
      <c r="I52" s="107">
        <f>IF(T$49="Y",'Oct14'!I52,0)</f>
        <v>0</v>
      </c>
      <c r="J52" s="107">
        <f>IF(T$49="Y",'Oct14'!J52,0)</f>
        <v>0</v>
      </c>
      <c r="K52" s="107">
        <f>IF(T$49="Y",'Oct14'!K52,I52*J52)</f>
        <v>0</v>
      </c>
      <c r="L52" s="140">
        <f>IF(T$49="Y",'Oct14'!L52,0)</f>
        <v>0</v>
      </c>
      <c r="M52" s="115" t="str">
        <f>IF(E52=" "," ",IF(T$49="Y",'Oct14'!M52,IF((H52+K52+L52)&gt;0,H52+K52+L52,"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IF(Employee!H$61=E$49,Employee!D$60+SUM(M52)+'Oct14'!V52,SUM(M52)+'Oct14'!V52)</f>
        <v>0</v>
      </c>
      <c r="W52" s="59">
        <f>IF(Employee!H$61=E$49,Employee!D$61+SUM(N52)+'Oct14'!W52,SUM(N52)+'Oct14'!W52)</f>
        <v>0</v>
      </c>
      <c r="X52" s="59">
        <f>IF(O52=" ",'Oct14'!X52,O52+'Oct14'!X52)</f>
        <v>0</v>
      </c>
      <c r="Y52" s="59">
        <f>IF(P52=" ",'Oct14'!Y52,P52+'Oct14'!Y52)</f>
        <v>0</v>
      </c>
      <c r="Z52" s="59">
        <f>IF(Q52=" ",'Oct14'!Z52,Q52+'Oct14'!Z52)</f>
        <v>0</v>
      </c>
      <c r="AA52" s="59">
        <f>IF(R52=" ",'Oct14'!AA52,R52+'Oct14'!AA52)</f>
        <v>0</v>
      </c>
      <c r="AB52" s="60"/>
      <c r="AC52" s="59">
        <f>IF(T52=" ",'Oct14'!AC52,T52+'Oct14'!AC52)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IF(T$49="Y",'Oct14'!H53,0)</f>
        <v>0</v>
      </c>
      <c r="I53" s="107">
        <f>IF(T$49="Y",'Oct14'!I53,0)</f>
        <v>0</v>
      </c>
      <c r="J53" s="107">
        <f>IF(T$49="Y",'Oct14'!J53,0)</f>
        <v>0</v>
      </c>
      <c r="K53" s="107">
        <f>IF(T$49="Y",'Oct14'!K53,I53*J53)</f>
        <v>0</v>
      </c>
      <c r="L53" s="140">
        <f>IF(T$49="Y",'Oct14'!L53,0)</f>
        <v>0</v>
      </c>
      <c r="M53" s="115" t="str">
        <f>IF(E53=" "," ",IF(T$49="Y",'Oct14'!M53,IF((H53+K53+L53)&gt;0,H53+K53+L53,"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IF(Employee!H$87=E$49,Employee!D$86+SUM(M53)+'Oct14'!V53,SUM(M53)+'Oct14'!V53)</f>
        <v>0</v>
      </c>
      <c r="W53" s="59">
        <f>IF(Employee!H$87=E$49,Employee!D$87+SUM(N53)+'Oct14'!W53,SUM(N53)+'Oct14'!W53)</f>
        <v>0</v>
      </c>
      <c r="X53" s="59">
        <f>IF(O53=" ",'Oct14'!X53,O53+'Oct14'!X53)</f>
        <v>0</v>
      </c>
      <c r="Y53" s="59">
        <f>IF(P53=" ",'Oct14'!Y53,P53+'Oct14'!Y53)</f>
        <v>0</v>
      </c>
      <c r="Z53" s="59">
        <f>IF(Q53=" ",'Oct14'!Z53,Q53+'Oct14'!Z53)</f>
        <v>0</v>
      </c>
      <c r="AA53" s="59">
        <f>IF(R53=" ",'Oct14'!AA53,R53+'Oct14'!AA53)</f>
        <v>0</v>
      </c>
      <c r="AB53" s="60"/>
      <c r="AC53" s="59">
        <f>IF(T53=" ",'Oct14'!AC53,T53+'Oct14'!AC53)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IF(T$49="Y",'Oct14'!H54,0)</f>
        <v>0</v>
      </c>
      <c r="I54" s="107">
        <f>IF(T$49="Y",'Oct14'!I54,0)</f>
        <v>0</v>
      </c>
      <c r="J54" s="107">
        <f>IF(T$49="Y",'Oct14'!J54,0)</f>
        <v>0</v>
      </c>
      <c r="K54" s="107">
        <f>IF(T$49="Y",'Oct14'!K54,I54*J54)</f>
        <v>0</v>
      </c>
      <c r="L54" s="140">
        <f>IF(T$49="Y",'Oct14'!L54,0)</f>
        <v>0</v>
      </c>
      <c r="M54" s="115" t="str">
        <f>IF(E54=" "," ",IF(T$49="Y",'Oct14'!M54,IF((H54+K54+L54)&gt;0,H54+K54+L54,"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IF(Employee!H$113=E$49,Employee!D$112+SUM(M54)+'Oct14'!V54,SUM(M54)+'Oct14'!V54)</f>
        <v>0</v>
      </c>
      <c r="W54" s="59">
        <f>IF(Employee!H$113=E$49,Employee!D$113+SUM(N54)+'Oct14'!W54,SUM(N54)+'Oct14'!W54)</f>
        <v>0</v>
      </c>
      <c r="X54" s="59">
        <f>IF(O54=" ",'Oct14'!X54,O54+'Oct14'!X54)</f>
        <v>0</v>
      </c>
      <c r="Y54" s="59">
        <f>IF(P54=" ",'Oct14'!Y54,P54+'Oct14'!Y54)</f>
        <v>0</v>
      </c>
      <c r="Z54" s="59">
        <f>IF(Q54=" ",'Oct14'!Z54,Q54+'Oct14'!Z54)</f>
        <v>0</v>
      </c>
      <c r="AA54" s="59">
        <f>IF(R54=" ",'Oct14'!AA54,R54+'Oct14'!AA54)</f>
        <v>0</v>
      </c>
      <c r="AB54" s="60"/>
      <c r="AC54" s="59">
        <f>IF(T54=" ",'Oct14'!AC54,T54+'Oct14'!AC54)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IF(T$49="Y",'Oct14'!H55,0)</f>
        <v>0</v>
      </c>
      <c r="I55" s="272">
        <f>IF(T$49="Y",'Oct14'!I55,0)</f>
        <v>0</v>
      </c>
      <c r="J55" s="272">
        <f>IF(T$49="Y",'Oct14'!J55,0)</f>
        <v>0</v>
      </c>
      <c r="K55" s="272">
        <f>IF(T$49="Y",'Oct14'!K55,I55*J55)</f>
        <v>0</v>
      </c>
      <c r="L55" s="273">
        <f>IF(T$49="Y",'Oct14'!L55,0)</f>
        <v>0</v>
      </c>
      <c r="M55" s="115" t="str">
        <f>IF(E55=" "," ",IF(T$49="Y",'Oct14'!M55,IF((H55+K55+L55)&gt;0,H55+K55+L55,"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IF(Employee!H$139=E$49,Employee!D$138+SUM(M55)+'Oct14'!V55,SUM(M55)+'Oct14'!V55)</f>
        <v>0</v>
      </c>
      <c r="W55" s="59">
        <f>IF(Employee!H$139=E$49,Employee!D$139+SUM(N55)+'Oct14'!W55,SUM(N55)+'Oct14'!W55)</f>
        <v>0</v>
      </c>
      <c r="X55" s="59">
        <f>IF(O55=" ",'Oct14'!X55,O55+'Oct14'!X55)</f>
        <v>0</v>
      </c>
      <c r="Y55" s="59">
        <f>IF(P55=" ",'Oct14'!Y55,P55+'Oct14'!Y55)</f>
        <v>0</v>
      </c>
      <c r="Z55" s="59">
        <f>IF(Q55=" ",'Oct14'!Z55,Q55+'Oct14'!Z55)</f>
        <v>0</v>
      </c>
      <c r="AA55" s="59">
        <f>IF(R55=" ",'Oct14'!AA55,R55+'Oct14'!AA55)</f>
        <v>0</v>
      </c>
      <c r="AB55" s="60"/>
      <c r="AC55" s="59">
        <f>IF(T55=" ",'Oct14'!AC55,T55+'Oct14'!AC55)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3" t="s">
        <v>7</v>
      </c>
      <c r="G56" s="384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40" t="s">
        <v>74</v>
      </c>
      <c r="N59" s="441"/>
      <c r="O59" s="441"/>
      <c r="P59" s="441"/>
      <c r="Q59" s="441"/>
      <c r="R59" s="441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AD60+'Oct14'!AD65</f>
        <v>0</v>
      </c>
      <c r="AE65" s="177">
        <f>AE60+'Oct14'!AE65</f>
        <v>0</v>
      </c>
      <c r="AF65" s="177">
        <f>AF60+'Oct14'!AF65</f>
        <v>0</v>
      </c>
      <c r="AG65" s="177">
        <f>AG60+'Oct14'!AG65</f>
        <v>0</v>
      </c>
    </row>
    <row r="66" spans="6:33" ht="13.8" thickTop="1" x14ac:dyDescent="0.25"/>
    <row r="67" spans="6:33" x14ac:dyDescent="0.25">
      <c r="AD67" s="184"/>
      <c r="AE67" s="177">
        <f>AE62+'Oct14'!AE67</f>
        <v>0</v>
      </c>
      <c r="AF67" s="177">
        <f>AF62+'Oct14'!AF67</f>
        <v>0</v>
      </c>
      <c r="AG67" s="177">
        <f>AG62+'Oct14'!AG67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Apr14</vt:lpstr>
      <vt:lpstr>May14</vt:lpstr>
      <vt:lpstr>Jun14</vt:lpstr>
      <vt:lpstr>Jul14</vt:lpstr>
      <vt:lpstr>Aug14</vt:lpstr>
      <vt:lpstr>Sep14</vt:lpstr>
      <vt:lpstr>Oct14</vt:lpstr>
      <vt:lpstr>Nov14</vt:lpstr>
      <vt:lpstr>Dec14</vt:lpstr>
      <vt:lpstr>Jan15</vt:lpstr>
      <vt:lpstr>Feb15</vt:lpstr>
      <vt:lpstr>Mar15</vt:lpstr>
      <vt:lpstr>Payslips</vt:lpstr>
      <vt:lpstr>Payment</vt:lpstr>
      <vt:lpstr>Admin</vt:lpstr>
      <vt:lpstr>'Apr14'!Print_Titles</vt:lpstr>
      <vt:lpstr>'Aug14'!Print_Titles</vt:lpstr>
      <vt:lpstr>'Dec14'!Print_Titles</vt:lpstr>
      <vt:lpstr>'Feb15'!Print_Titles</vt:lpstr>
      <vt:lpstr>'Jan15'!Print_Titles</vt:lpstr>
      <vt:lpstr>'Jul14'!Print_Titles</vt:lpstr>
      <vt:lpstr>'Jun14'!Print_Titles</vt:lpstr>
      <vt:lpstr>'Mar15'!Print_Titles</vt:lpstr>
      <vt:lpstr>'May14'!Print_Titles</vt:lpstr>
      <vt:lpstr>'Nov14'!Print_Titles</vt:lpstr>
      <vt:lpstr>'Oct14'!Print_Titles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2014-03-17T08:38:59Z</dcterms:modified>
</cp:coreProperties>
</file>