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2" windowWidth="11340" windowHeight="6540" tabRatio="771"/>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4" sheetId="23" r:id="rId8"/>
    <sheet name="PurchasesApr14" sheetId="35" r:id="rId9"/>
    <sheet name="SalesMay14" sheetId="24" r:id="rId10"/>
    <sheet name="PurchasesMay14" sheetId="36" r:id="rId11"/>
    <sheet name="SalesJun14" sheetId="25" r:id="rId12"/>
    <sheet name="PurchasesJun14" sheetId="37" r:id="rId13"/>
    <sheet name="SalesJul14" sheetId="26" r:id="rId14"/>
    <sheet name="PurchasesJul14" sheetId="38" r:id="rId15"/>
    <sheet name="SalesAug14" sheetId="27" r:id="rId16"/>
    <sheet name="PurchasesAug14" sheetId="39" r:id="rId17"/>
    <sheet name="SalesSep14" sheetId="28" r:id="rId18"/>
    <sheet name="PurchasesSep14" sheetId="40" r:id="rId19"/>
    <sheet name="SalesOct14" sheetId="29" r:id="rId20"/>
    <sheet name="PurchasesOct14" sheetId="41" r:id="rId21"/>
    <sheet name="SalesNov14" sheetId="30" r:id="rId22"/>
    <sheet name="PurchasesNov14" sheetId="42" r:id="rId23"/>
    <sheet name="SalesDec14" sheetId="31" r:id="rId24"/>
    <sheet name="PurchasesDec14" sheetId="43" r:id="rId25"/>
    <sheet name="SalesJan15" sheetId="32" r:id="rId26"/>
    <sheet name="PurchasesJan15" sheetId="44" r:id="rId27"/>
    <sheet name="SalesFeb15" sheetId="33" r:id="rId28"/>
    <sheet name="PurchasesFeb15" sheetId="45" r:id="rId29"/>
    <sheet name="SalesMar15" sheetId="34" r:id="rId30"/>
    <sheet name="PurchasesMar15" sheetId="46" r:id="rId31"/>
    <sheet name="Admin" sheetId="18" r:id="rId32"/>
  </sheets>
  <definedNames>
    <definedName name="_xlnm._FilterDatabase" localSheetId="30" hidden="1">PurchasesMar15!$G$2:$W$2</definedName>
    <definedName name="_xlnm.Print_Area" localSheetId="8">PurchasesApr14!$A$1:$U$68</definedName>
    <definedName name="_xlnm.Print_Area" localSheetId="16">PurchasesAug14!$A$1:$U$68</definedName>
    <definedName name="_xlnm.Print_Area" localSheetId="24">PurchasesDec14!$A$1:$U$68</definedName>
    <definedName name="_xlnm.Print_Area" localSheetId="28">PurchasesFeb15!$A$1:$U$68</definedName>
    <definedName name="_xlnm.Print_Area" localSheetId="26">PurchasesJan15!$A$1:$U$68</definedName>
    <definedName name="_xlnm.Print_Area" localSheetId="14">PurchasesJul14!$A$1:$U$68</definedName>
    <definedName name="_xlnm.Print_Area" localSheetId="12">PurchasesJun14!$A$1:$U$68</definedName>
    <definedName name="_xlnm.Print_Area" localSheetId="30">PurchasesMar15!$A$1:$U$68</definedName>
    <definedName name="_xlnm.Print_Area" localSheetId="10">PurchasesMay14!$A$1:$U$67</definedName>
    <definedName name="_xlnm.Print_Area" localSheetId="22">PurchasesNov14!$A$1:$U$68</definedName>
    <definedName name="_xlnm.Print_Area" localSheetId="20">PurchasesOct14!$A$1:$U$68</definedName>
    <definedName name="_xlnm.Print_Area" localSheetId="18">PurchasesSep14!$A$1:$U$68</definedName>
    <definedName name="_xlnm.Print_Titles" localSheetId="4">'Fixed Assets'!$1:$4</definedName>
    <definedName name="_xlnm.Print_Titles" localSheetId="3">'Profit &amp; Loss Acc'!$2:$4</definedName>
    <definedName name="_xlnm.Print_Titles" localSheetId="8">PurchasesApr14!$A:$A,PurchasesApr14!$1:$4</definedName>
    <definedName name="_xlnm.Print_Titles" localSheetId="16">PurchasesAug14!$A:$A,PurchasesAug14!$1:$4</definedName>
    <definedName name="_xlnm.Print_Titles" localSheetId="24">PurchasesDec14!$A:$A,PurchasesDec14!$1:$4</definedName>
    <definedName name="_xlnm.Print_Titles" localSheetId="28">PurchasesFeb15!$A:$A,PurchasesFeb15!$1:$4</definedName>
    <definedName name="_xlnm.Print_Titles" localSheetId="26">PurchasesJan15!$A:$A,PurchasesJan15!$1:$4</definedName>
    <definedName name="_xlnm.Print_Titles" localSheetId="14">PurchasesJul14!$A:$A,PurchasesJul14!$1:$4</definedName>
    <definedName name="_xlnm.Print_Titles" localSheetId="12">PurchasesJun14!$A:$A,PurchasesJun14!$1:$4</definedName>
    <definedName name="_xlnm.Print_Titles" localSheetId="30">PurchasesMar15!$A:$A,PurchasesMar15!$1:$4</definedName>
    <definedName name="_xlnm.Print_Titles" localSheetId="10">PurchasesMay14!$A:$A,PurchasesMay14!$1:$4</definedName>
    <definedName name="_xlnm.Print_Titles" localSheetId="22">PurchasesNov14!$A:$A,PurchasesNov14!$1:$4</definedName>
    <definedName name="_xlnm.Print_Titles" localSheetId="20">PurchasesOct14!$A:$A,PurchasesOct14!$1:$4</definedName>
    <definedName name="_xlnm.Print_Titles" localSheetId="18">PurchasesSep14!$A:$A,PurchasesSep14!$1:$4</definedName>
    <definedName name="_xlnm.Print_Titles" localSheetId="7">SalesApr14!$1:$3</definedName>
    <definedName name="_xlnm.Print_Titles" localSheetId="15">SalesAug14!$1:$3</definedName>
    <definedName name="_xlnm.Print_Titles" localSheetId="23">SalesDec14!$1:$3</definedName>
    <definedName name="_xlnm.Print_Titles" localSheetId="27">SalesFeb15!$1:$3</definedName>
    <definedName name="_xlnm.Print_Titles" localSheetId="25">SalesJan15!$1:$3</definedName>
    <definedName name="_xlnm.Print_Titles" localSheetId="13">SalesJul14!$1:$3</definedName>
    <definedName name="_xlnm.Print_Titles" localSheetId="11">SalesJun14!$1:$3</definedName>
    <definedName name="_xlnm.Print_Titles" localSheetId="29">SalesMar15!$1:$3</definedName>
    <definedName name="_xlnm.Print_Titles" localSheetId="9">SalesMay14!$1:$3</definedName>
    <definedName name="_xlnm.Print_Titles" localSheetId="21">SalesNov14!$1:$3</definedName>
    <definedName name="_xlnm.Print_Titles" localSheetId="19">SalesOct14!$1:$3</definedName>
    <definedName name="_xlnm.Print_Titles" localSheetId="17">SalesSep14!$1:$3</definedName>
  </definedNames>
  <calcPr calcId="145621"/>
</workbook>
</file>

<file path=xl/calcChain.xml><?xml version="1.0" encoding="utf-8"?>
<calcChain xmlns="http://schemas.openxmlformats.org/spreadsheetml/2006/main">
  <c r="F14" i="27" l="1"/>
  <c r="E14" i="27"/>
  <c r="A13" i="27"/>
  <c r="E58" i="30"/>
  <c r="F58" i="30"/>
  <c r="D19" i="22" l="1"/>
  <c r="C19" i="22"/>
  <c r="D18" i="22"/>
  <c r="C18" i="22"/>
  <c r="D17" i="22"/>
  <c r="C17" i="22"/>
  <c r="D16" i="22"/>
  <c r="C16" i="22"/>
  <c r="D15" i="22"/>
  <c r="C15" i="22"/>
  <c r="D14" i="22"/>
  <c r="C14" i="22"/>
  <c r="D13" i="22"/>
  <c r="C13" i="22"/>
  <c r="D12" i="22"/>
  <c r="C12" i="22"/>
  <c r="D11" i="22"/>
  <c r="C11" i="22"/>
  <c r="D10" i="22"/>
  <c r="C10" i="22"/>
  <c r="D9" i="22"/>
  <c r="C9" i="22"/>
  <c r="D8" i="22"/>
  <c r="C8" i="22"/>
  <c r="F1" i="28" l="1"/>
  <c r="D1" i="28"/>
  <c r="F1" i="26"/>
  <c r="D1" i="26"/>
  <c r="F1" i="25"/>
  <c r="D1" i="25"/>
  <c r="D1" i="23"/>
  <c r="E1" i="32" l="1"/>
  <c r="E1" i="28"/>
  <c r="E1" i="27"/>
  <c r="E1" i="26"/>
  <c r="E1" i="25"/>
  <c r="E1" i="24"/>
  <c r="F58" i="28" l="1"/>
  <c r="E58" i="28"/>
  <c r="F47" i="26"/>
  <c r="E47" i="26"/>
  <c r="F58" i="25"/>
  <c r="E58" i="25"/>
  <c r="F41" i="23"/>
  <c r="E41" i="23"/>
  <c r="A5" i="23" l="1"/>
  <c r="A6" i="23" s="1"/>
  <c r="E10" i="22"/>
  <c r="E9" i="22"/>
  <c r="B9" i="22"/>
  <c r="E8" i="22"/>
  <c r="B8" i="22"/>
  <c r="A33" i="19"/>
  <c r="C8" i="8"/>
  <c r="S18" i="20" l="1"/>
  <c r="S12" i="20"/>
  <c r="E1" i="46" l="1"/>
  <c r="F1" i="46"/>
  <c r="D5" i="46"/>
  <c r="G5" i="46" s="1"/>
  <c r="L5" i="46"/>
  <c r="N5" i="46"/>
  <c r="P5" i="46"/>
  <c r="R5" i="46"/>
  <c r="D6" i="46"/>
  <c r="D7" i="46"/>
  <c r="H7" i="46" s="1"/>
  <c r="D8" i="46"/>
  <c r="H8" i="46" s="1"/>
  <c r="J8" i="46"/>
  <c r="N8" i="46"/>
  <c r="R8" i="46"/>
  <c r="D9" i="46"/>
  <c r="D10" i="46"/>
  <c r="J10" i="46" s="1"/>
  <c r="D11" i="46"/>
  <c r="H11" i="46" s="1"/>
  <c r="J11" i="46"/>
  <c r="L11" i="46"/>
  <c r="N11" i="46"/>
  <c r="P11" i="46"/>
  <c r="R11" i="46"/>
  <c r="D12" i="46"/>
  <c r="H12" i="46" s="1"/>
  <c r="N12" i="46"/>
  <c r="R12" i="46"/>
  <c r="D13" i="46"/>
  <c r="H13" i="46" s="1"/>
  <c r="D14" i="46"/>
  <c r="H14" i="46" s="1"/>
  <c r="R14" i="46"/>
  <c r="D15" i="46"/>
  <c r="H15" i="46" s="1"/>
  <c r="L15" i="46"/>
  <c r="Q15" i="46"/>
  <c r="R15" i="46"/>
  <c r="D16" i="46"/>
  <c r="D17" i="46"/>
  <c r="J17" i="46"/>
  <c r="D18" i="46"/>
  <c r="L18" i="46"/>
  <c r="D19" i="46"/>
  <c r="G19" i="46" s="1"/>
  <c r="I19" i="46"/>
  <c r="N19" i="46"/>
  <c r="O19" i="46"/>
  <c r="P19" i="46"/>
  <c r="Q19" i="46"/>
  <c r="D20" i="46"/>
  <c r="H20" i="46" s="1"/>
  <c r="G20" i="46"/>
  <c r="I20" i="46"/>
  <c r="J20" i="46"/>
  <c r="K20" i="46"/>
  <c r="L20" i="46"/>
  <c r="M20" i="46"/>
  <c r="N20" i="46"/>
  <c r="O20" i="46"/>
  <c r="Q20" i="46"/>
  <c r="R20" i="46"/>
  <c r="S20" i="46"/>
  <c r="D21" i="46"/>
  <c r="G21" i="46" s="1"/>
  <c r="I21" i="46"/>
  <c r="M21" i="46"/>
  <c r="N21" i="46"/>
  <c r="Q21" i="46"/>
  <c r="R21" i="46"/>
  <c r="S21" i="46"/>
  <c r="D22" i="46"/>
  <c r="G22" i="46" s="1"/>
  <c r="L22" i="46"/>
  <c r="N22" i="46"/>
  <c r="O22" i="46"/>
  <c r="D23" i="46"/>
  <c r="N23" i="46"/>
  <c r="D24" i="46"/>
  <c r="G24" i="46"/>
  <c r="D25" i="46"/>
  <c r="G25" i="46" s="1"/>
  <c r="J25" i="46"/>
  <c r="K25" i="46"/>
  <c r="L25" i="46"/>
  <c r="M25" i="46"/>
  <c r="N25" i="46"/>
  <c r="R25" i="46"/>
  <c r="D26" i="46"/>
  <c r="G26" i="46"/>
  <c r="N26" i="46"/>
  <c r="D27" i="46"/>
  <c r="D28" i="46"/>
  <c r="H28" i="46" s="1"/>
  <c r="G28" i="46"/>
  <c r="I28" i="46"/>
  <c r="J28" i="46"/>
  <c r="K28" i="46"/>
  <c r="L28" i="46"/>
  <c r="M28" i="46"/>
  <c r="N28" i="46"/>
  <c r="O28" i="46"/>
  <c r="Q28" i="46"/>
  <c r="R28" i="46"/>
  <c r="S28" i="46"/>
  <c r="D29" i="46"/>
  <c r="G29" i="46" s="1"/>
  <c r="I29" i="46"/>
  <c r="M29" i="46"/>
  <c r="N29" i="46"/>
  <c r="Q29" i="46"/>
  <c r="R29" i="46"/>
  <c r="S29" i="46"/>
  <c r="D30" i="46"/>
  <c r="G30" i="46" s="1"/>
  <c r="D31" i="46"/>
  <c r="H31" i="46" s="1"/>
  <c r="I31" i="46"/>
  <c r="D32" i="46"/>
  <c r="I32" i="46" s="1"/>
  <c r="R32" i="46"/>
  <c r="D33" i="46"/>
  <c r="G33" i="46" s="1"/>
  <c r="I33" i="46"/>
  <c r="J33" i="46"/>
  <c r="K33" i="46"/>
  <c r="L33" i="46"/>
  <c r="M33" i="46"/>
  <c r="N33" i="46"/>
  <c r="Q33" i="46"/>
  <c r="R33" i="46"/>
  <c r="S33" i="46"/>
  <c r="D34" i="46"/>
  <c r="D35" i="46"/>
  <c r="G35" i="46" s="1"/>
  <c r="H35" i="46"/>
  <c r="I35" i="46"/>
  <c r="P35" i="46"/>
  <c r="Q35" i="46"/>
  <c r="D36" i="46"/>
  <c r="H36" i="46"/>
  <c r="M36" i="46"/>
  <c r="N36" i="46"/>
  <c r="P36" i="46"/>
  <c r="Q36" i="46"/>
  <c r="D37" i="46"/>
  <c r="I37" i="46"/>
  <c r="M37" i="46"/>
  <c r="R37" i="46"/>
  <c r="S37" i="46"/>
  <c r="D38" i="46"/>
  <c r="M38" i="46"/>
  <c r="D39" i="46"/>
  <c r="H39" i="46"/>
  <c r="M39" i="46"/>
  <c r="N39" i="46"/>
  <c r="Q39" i="46"/>
  <c r="D40" i="46"/>
  <c r="G40" i="46"/>
  <c r="M40" i="46"/>
  <c r="N40" i="46"/>
  <c r="O40" i="46"/>
  <c r="Q40" i="46"/>
  <c r="R40" i="46"/>
  <c r="D41" i="46"/>
  <c r="G41" i="46" s="1"/>
  <c r="I41" i="46"/>
  <c r="J41" i="46"/>
  <c r="K41" i="46"/>
  <c r="L41" i="46"/>
  <c r="M41" i="46"/>
  <c r="N41" i="46"/>
  <c r="Q41" i="46"/>
  <c r="R41" i="46"/>
  <c r="S41" i="46"/>
  <c r="D42" i="46"/>
  <c r="G42" i="46"/>
  <c r="L42" i="46"/>
  <c r="M42" i="46"/>
  <c r="S42" i="46"/>
  <c r="D43" i="46"/>
  <c r="G43" i="46"/>
  <c r="P43" i="46"/>
  <c r="Q43" i="46"/>
  <c r="D44" i="46"/>
  <c r="D45" i="46"/>
  <c r="J45" i="46" s="1"/>
  <c r="M45" i="46"/>
  <c r="D46" i="46"/>
  <c r="H46" i="46"/>
  <c r="K46" i="46"/>
  <c r="S46" i="46"/>
  <c r="D47" i="46"/>
  <c r="Q47" i="46" s="1"/>
  <c r="D48" i="46"/>
  <c r="G48" i="46" s="1"/>
  <c r="H48" i="46"/>
  <c r="I48" i="46"/>
  <c r="J48" i="46"/>
  <c r="K48" i="46"/>
  <c r="L48" i="46"/>
  <c r="M48" i="46"/>
  <c r="N48" i="46"/>
  <c r="P48" i="46"/>
  <c r="Q48" i="46"/>
  <c r="R48" i="46"/>
  <c r="S48" i="46"/>
  <c r="D49" i="46"/>
  <c r="M49" i="46" s="1"/>
  <c r="R49" i="46"/>
  <c r="D50" i="46"/>
  <c r="M50" i="46" s="1"/>
  <c r="D51" i="46"/>
  <c r="G51" i="46"/>
  <c r="H51" i="46"/>
  <c r="J51" i="46"/>
  <c r="M51" i="46"/>
  <c r="P51" i="46"/>
  <c r="Q51" i="46"/>
  <c r="D52" i="46"/>
  <c r="I52" i="46" s="1"/>
  <c r="G52" i="46"/>
  <c r="H52" i="46"/>
  <c r="K52" i="46"/>
  <c r="L52" i="46"/>
  <c r="M52" i="46"/>
  <c r="N52" i="46"/>
  <c r="O52" i="46"/>
  <c r="P52" i="46"/>
  <c r="S52" i="46"/>
  <c r="D53" i="46"/>
  <c r="K53" i="46"/>
  <c r="S53" i="46"/>
  <c r="D54" i="46"/>
  <c r="G54" i="46" s="1"/>
  <c r="D55" i="46"/>
  <c r="G55" i="46" s="1"/>
  <c r="M55" i="46"/>
  <c r="N55" i="46"/>
  <c r="O55" i="46"/>
  <c r="P55" i="46"/>
  <c r="D56" i="46"/>
  <c r="D57" i="46"/>
  <c r="Q57" i="46" s="1"/>
  <c r="D58" i="46"/>
  <c r="G58" i="46"/>
  <c r="H58" i="46"/>
  <c r="K58" i="46"/>
  <c r="L58" i="46"/>
  <c r="M58" i="46"/>
  <c r="N58" i="46"/>
  <c r="O58" i="46"/>
  <c r="P58" i="46"/>
  <c r="S58" i="46"/>
  <c r="D59" i="46"/>
  <c r="H59" i="46" s="1"/>
  <c r="J59" i="46"/>
  <c r="O59" i="46"/>
  <c r="D60" i="46"/>
  <c r="D61" i="46"/>
  <c r="Q61" i="46" s="1"/>
  <c r="R61" i="46"/>
  <c r="S61" i="46"/>
  <c r="D62" i="46"/>
  <c r="D63" i="46"/>
  <c r="O63" i="46"/>
  <c r="P63" i="46"/>
  <c r="D64" i="46"/>
  <c r="G64" i="46" s="1"/>
  <c r="D65" i="46"/>
  <c r="K65" i="46"/>
  <c r="L65" i="46"/>
  <c r="N65" i="46"/>
  <c r="P65" i="46"/>
  <c r="D66" i="46"/>
  <c r="G66" i="46" s="1"/>
  <c r="H66" i="46"/>
  <c r="J66" i="46"/>
  <c r="K66" i="46"/>
  <c r="N66" i="46"/>
  <c r="O66" i="46"/>
  <c r="P66" i="46"/>
  <c r="R66" i="46"/>
  <c r="D67" i="46"/>
  <c r="I67" i="46"/>
  <c r="J67" i="46"/>
  <c r="L67" i="46"/>
  <c r="M67" i="46"/>
  <c r="S67" i="46"/>
  <c r="D68" i="46"/>
  <c r="P68" i="46"/>
  <c r="Q68" i="46"/>
  <c r="D69" i="46"/>
  <c r="Q69" i="46" s="1"/>
  <c r="D70" i="46"/>
  <c r="P70" i="46" s="1"/>
  <c r="Q70" i="46"/>
  <c r="D71" i="46"/>
  <c r="O71" i="46"/>
  <c r="D72" i="46"/>
  <c r="I72" i="46"/>
  <c r="N72" i="46"/>
  <c r="O72" i="46"/>
  <c r="P72" i="46"/>
  <c r="D73" i="46"/>
  <c r="I73" i="46" s="1"/>
  <c r="G73" i="46"/>
  <c r="H73" i="46"/>
  <c r="K73" i="46"/>
  <c r="N73" i="46"/>
  <c r="O73" i="46"/>
  <c r="P73" i="46"/>
  <c r="Q73" i="46"/>
  <c r="R73" i="46"/>
  <c r="D74" i="46"/>
  <c r="H74" i="46"/>
  <c r="M74" i="46"/>
  <c r="N74" i="46"/>
  <c r="P74" i="46"/>
  <c r="Q74" i="46"/>
  <c r="D75" i="46"/>
  <c r="K75" i="46"/>
  <c r="D76" i="46"/>
  <c r="D77" i="46"/>
  <c r="D78" i="46"/>
  <c r="D79" i="46"/>
  <c r="J79" i="46" s="1"/>
  <c r="G79" i="46"/>
  <c r="H79" i="46"/>
  <c r="O79" i="46"/>
  <c r="P79" i="46"/>
  <c r="R79" i="46"/>
  <c r="S79" i="46"/>
  <c r="D80" i="46"/>
  <c r="D81" i="46"/>
  <c r="I81" i="46"/>
  <c r="J81" i="46"/>
  <c r="O81" i="46"/>
  <c r="Q81" i="46"/>
  <c r="R81" i="46"/>
  <c r="D82" i="46"/>
  <c r="H82" i="46" s="1"/>
  <c r="J82" i="46"/>
  <c r="K82" i="46"/>
  <c r="L82" i="46"/>
  <c r="M82" i="46"/>
  <c r="N82" i="46"/>
  <c r="P82" i="46"/>
  <c r="D83" i="46"/>
  <c r="G83" i="46"/>
  <c r="H83" i="46"/>
  <c r="J83" i="46"/>
  <c r="D84" i="46"/>
  <c r="G84" i="46" s="1"/>
  <c r="I84" i="46"/>
  <c r="J84" i="46"/>
  <c r="N84" i="46"/>
  <c r="O84" i="46"/>
  <c r="R84" i="46"/>
  <c r="D85" i="46"/>
  <c r="D86" i="46"/>
  <c r="I86" i="46"/>
  <c r="L86" i="46"/>
  <c r="M86" i="46"/>
  <c r="N86" i="46"/>
  <c r="R86" i="46"/>
  <c r="S86" i="46"/>
  <c r="D87" i="46"/>
  <c r="O87" i="46" s="1"/>
  <c r="D88" i="46"/>
  <c r="G88" i="46" s="1"/>
  <c r="H88" i="46"/>
  <c r="I88" i="46"/>
  <c r="J88" i="46"/>
  <c r="L88" i="46"/>
  <c r="M88" i="46"/>
  <c r="N88" i="46"/>
  <c r="Q88" i="46"/>
  <c r="R88" i="46"/>
  <c r="D89" i="46"/>
  <c r="L89" i="46"/>
  <c r="O89" i="46"/>
  <c r="P89" i="46"/>
  <c r="D90" i="46"/>
  <c r="N90" i="46" s="1"/>
  <c r="H90" i="46"/>
  <c r="I90" i="46"/>
  <c r="J90" i="46"/>
  <c r="K90" i="46"/>
  <c r="L90" i="46"/>
  <c r="M90" i="46"/>
  <c r="P90" i="46"/>
  <c r="Q90" i="46"/>
  <c r="R90" i="46"/>
  <c r="S90" i="46"/>
  <c r="D91" i="46"/>
  <c r="D92" i="46"/>
  <c r="G92" i="46"/>
  <c r="J92" i="46"/>
  <c r="L92" i="46"/>
  <c r="M92" i="46"/>
  <c r="O92" i="46"/>
  <c r="P92" i="46"/>
  <c r="D93" i="46"/>
  <c r="N93" i="46"/>
  <c r="O93" i="46"/>
  <c r="D94" i="46"/>
  <c r="P94" i="46"/>
  <c r="S94" i="46"/>
  <c r="D95" i="46"/>
  <c r="N95" i="46"/>
  <c r="D96" i="46"/>
  <c r="G96" i="46"/>
  <c r="R96" i="46"/>
  <c r="D97" i="46"/>
  <c r="O97" i="46"/>
  <c r="D98" i="46"/>
  <c r="P98" i="46" s="1"/>
  <c r="G98" i="46"/>
  <c r="O98" i="46"/>
  <c r="D99" i="46"/>
  <c r="G99" i="46"/>
  <c r="H99" i="46"/>
  <c r="J99" i="46"/>
  <c r="K99" i="46"/>
  <c r="N99" i="46"/>
  <c r="O99" i="46"/>
  <c r="P99" i="46"/>
  <c r="R99" i="46"/>
  <c r="S99" i="46"/>
  <c r="D100" i="46"/>
  <c r="G100" i="46" s="1"/>
  <c r="I100" i="46"/>
  <c r="J100" i="46"/>
  <c r="K100" i="46"/>
  <c r="L100" i="46"/>
  <c r="M100" i="46"/>
  <c r="N100" i="46"/>
  <c r="Q100" i="46"/>
  <c r="R100" i="46"/>
  <c r="S100" i="46"/>
  <c r="D101" i="46"/>
  <c r="M101" i="46" s="1"/>
  <c r="D102" i="46"/>
  <c r="I102" i="46"/>
  <c r="P102" i="46"/>
  <c r="D103" i="46"/>
  <c r="I103" i="46" s="1"/>
  <c r="G103" i="46"/>
  <c r="H103" i="46"/>
  <c r="J103" i="46"/>
  <c r="O103" i="46"/>
  <c r="P103" i="46"/>
  <c r="Q103" i="46"/>
  <c r="R103" i="46"/>
  <c r="D104" i="46"/>
  <c r="Q104" i="46" s="1"/>
  <c r="I104" i="46"/>
  <c r="J104" i="46"/>
  <c r="K104" i="46"/>
  <c r="L104" i="46"/>
  <c r="M104" i="46"/>
  <c r="N104" i="46"/>
  <c r="R104" i="46"/>
  <c r="S104" i="46"/>
  <c r="D105" i="46"/>
  <c r="D106" i="46"/>
  <c r="G106" i="46"/>
  <c r="N106" i="46"/>
  <c r="O106" i="46"/>
  <c r="P106" i="46"/>
  <c r="Q106" i="46"/>
  <c r="D107" i="46"/>
  <c r="I107" i="46" s="1"/>
  <c r="J107" i="46"/>
  <c r="K107" i="46"/>
  <c r="M107" i="46"/>
  <c r="R107" i="46"/>
  <c r="D108" i="46"/>
  <c r="M108" i="46" s="1"/>
  <c r="D109" i="46"/>
  <c r="N109" i="46" s="1"/>
  <c r="D110" i="46"/>
  <c r="H110" i="46" s="1"/>
  <c r="I110" i="46"/>
  <c r="N110" i="46"/>
  <c r="Q110" i="46"/>
  <c r="D111" i="46"/>
  <c r="M111" i="46" s="1"/>
  <c r="N111" i="46"/>
  <c r="O111" i="46"/>
  <c r="Q111" i="46"/>
  <c r="D112" i="46"/>
  <c r="D113" i="46"/>
  <c r="D114" i="46"/>
  <c r="H114" i="46" s="1"/>
  <c r="J114" i="46"/>
  <c r="N114" i="46"/>
  <c r="D115" i="46"/>
  <c r="D116" i="46"/>
  <c r="R116" i="46"/>
  <c r="D117" i="46"/>
  <c r="J117" i="46" s="1"/>
  <c r="L117" i="46"/>
  <c r="N117" i="46"/>
  <c r="D118" i="46"/>
  <c r="J118" i="46"/>
  <c r="R118" i="46"/>
  <c r="D119" i="46"/>
  <c r="R119" i="46" s="1"/>
  <c r="P119" i="46"/>
  <c r="D120" i="46"/>
  <c r="J120" i="46" s="1"/>
  <c r="D121" i="46"/>
  <c r="L121" i="46" s="1"/>
  <c r="H121" i="46"/>
  <c r="J121" i="46"/>
  <c r="N121" i="46"/>
  <c r="P121" i="46"/>
  <c r="R121" i="46"/>
  <c r="D122" i="46"/>
  <c r="H122" i="46" s="1"/>
  <c r="D123" i="46"/>
  <c r="N123" i="46"/>
  <c r="D124" i="46"/>
  <c r="J124" i="46" s="1"/>
  <c r="P124" i="46"/>
  <c r="R124" i="46"/>
  <c r="D125" i="46"/>
  <c r="L125" i="46"/>
  <c r="D126" i="46"/>
  <c r="R126" i="46"/>
  <c r="D127" i="46"/>
  <c r="D128" i="46"/>
  <c r="D129" i="46"/>
  <c r="R129" i="46"/>
  <c r="D130" i="46"/>
  <c r="D131" i="46"/>
  <c r="N131" i="46"/>
  <c r="D132" i="46"/>
  <c r="J132" i="46"/>
  <c r="D133" i="46"/>
  <c r="L133" i="46" s="1"/>
  <c r="H133" i="46"/>
  <c r="J133" i="46"/>
  <c r="N133" i="46"/>
  <c r="P133" i="46"/>
  <c r="R133" i="46"/>
  <c r="D134" i="46"/>
  <c r="J134" i="46" s="1"/>
  <c r="D135" i="46"/>
  <c r="H135" i="46"/>
  <c r="J135" i="46"/>
  <c r="L135" i="46"/>
  <c r="N135" i="46"/>
  <c r="P135" i="46"/>
  <c r="R135" i="46"/>
  <c r="D136" i="46"/>
  <c r="J136" i="46" s="1"/>
  <c r="N136" i="46"/>
  <c r="R136" i="46"/>
  <c r="D137" i="46"/>
  <c r="H137" i="46" s="1"/>
  <c r="D138" i="46"/>
  <c r="D139" i="46"/>
  <c r="N139" i="46" s="1"/>
  <c r="D140" i="46"/>
  <c r="D141" i="46"/>
  <c r="R141" i="46" s="1"/>
  <c r="H141" i="46"/>
  <c r="J141" i="46"/>
  <c r="L141" i="46"/>
  <c r="N141" i="46"/>
  <c r="P141" i="46"/>
  <c r="D142" i="46"/>
  <c r="J142" i="46"/>
  <c r="N142" i="46"/>
  <c r="R142" i="46"/>
  <c r="D143" i="46"/>
  <c r="H143" i="46" s="1"/>
  <c r="R143" i="46"/>
  <c r="D144" i="46"/>
  <c r="R144" i="46" s="1"/>
  <c r="D145" i="46"/>
  <c r="H145" i="46" s="1"/>
  <c r="J145" i="46"/>
  <c r="L145" i="46"/>
  <c r="N145" i="46"/>
  <c r="P145" i="46"/>
  <c r="R145" i="46"/>
  <c r="D146" i="46"/>
  <c r="H146" i="46" s="1"/>
  <c r="D147" i="46"/>
  <c r="D148" i="46"/>
  <c r="H148" i="46" s="1"/>
  <c r="J148" i="46"/>
  <c r="N148" i="46"/>
  <c r="R148" i="46"/>
  <c r="D149" i="46"/>
  <c r="D150" i="46"/>
  <c r="J150" i="46"/>
  <c r="D151" i="46"/>
  <c r="N151" i="46"/>
  <c r="D152" i="46"/>
  <c r="N152" i="46" s="1"/>
  <c r="D153" i="46"/>
  <c r="H153" i="46" s="1"/>
  <c r="D154" i="46"/>
  <c r="D155" i="46"/>
  <c r="N155" i="46"/>
  <c r="D156" i="46"/>
  <c r="D157" i="46"/>
  <c r="H157" i="46" s="1"/>
  <c r="L157" i="46"/>
  <c r="D158" i="46"/>
  <c r="H158" i="46" s="1"/>
  <c r="J158" i="46"/>
  <c r="N158" i="46"/>
  <c r="R158" i="46"/>
  <c r="D159" i="46"/>
  <c r="H159" i="46" s="1"/>
  <c r="D160" i="46"/>
  <c r="D161" i="46"/>
  <c r="D162" i="46"/>
  <c r="H162" i="46" s="1"/>
  <c r="D163" i="46"/>
  <c r="D164" i="46"/>
  <c r="D165" i="46"/>
  <c r="R165" i="46" s="1"/>
  <c r="P165" i="46"/>
  <c r="D166" i="46"/>
  <c r="D167" i="46"/>
  <c r="D168" i="46"/>
  <c r="H168" i="46"/>
  <c r="J168" i="46"/>
  <c r="L168" i="46"/>
  <c r="D169" i="46"/>
  <c r="G169" i="46" s="1"/>
  <c r="H169" i="46"/>
  <c r="J169" i="46"/>
  <c r="L169" i="46"/>
  <c r="N169" i="46"/>
  <c r="P169" i="46"/>
  <c r="D170" i="46"/>
  <c r="H170" i="46" s="1"/>
  <c r="L170" i="46"/>
  <c r="N170" i="46"/>
  <c r="R170" i="46"/>
  <c r="D171" i="46"/>
  <c r="J171" i="46"/>
  <c r="L171" i="46"/>
  <c r="P171" i="46"/>
  <c r="R171" i="46"/>
  <c r="D172" i="46"/>
  <c r="D173" i="46"/>
  <c r="P173" i="46"/>
  <c r="R173" i="46"/>
  <c r="D174" i="46"/>
  <c r="R174" i="46" s="1"/>
  <c r="H174" i="46"/>
  <c r="D175" i="46"/>
  <c r="D176" i="46"/>
  <c r="H176" i="46" s="1"/>
  <c r="D177" i="46"/>
  <c r="H177" i="46" s="1"/>
  <c r="L177" i="46"/>
  <c r="D178" i="46"/>
  <c r="G178" i="46" s="1"/>
  <c r="J178" i="46"/>
  <c r="L178" i="46"/>
  <c r="P178" i="46"/>
  <c r="D179" i="46"/>
  <c r="G179" i="46" s="1"/>
  <c r="J179" i="46"/>
  <c r="L179" i="46"/>
  <c r="N179" i="46"/>
  <c r="P179" i="46"/>
  <c r="D180" i="46"/>
  <c r="R180" i="46"/>
  <c r="D181" i="46"/>
  <c r="P181" i="46"/>
  <c r="R181" i="46"/>
  <c r="D182" i="46"/>
  <c r="H182" i="46" s="1"/>
  <c r="D183" i="46"/>
  <c r="D184" i="46"/>
  <c r="H184" i="46"/>
  <c r="J184" i="46"/>
  <c r="L184" i="46"/>
  <c r="D185" i="46"/>
  <c r="D186" i="46"/>
  <c r="J186" i="46" s="1"/>
  <c r="L186" i="46"/>
  <c r="P186" i="46"/>
  <c r="D187" i="46"/>
  <c r="G187" i="46" s="1"/>
  <c r="J187" i="46"/>
  <c r="L187" i="46"/>
  <c r="N187" i="46"/>
  <c r="P187" i="46"/>
  <c r="D188" i="46"/>
  <c r="P188" i="46"/>
  <c r="D189" i="46"/>
  <c r="H189" i="46" s="1"/>
  <c r="D190" i="46"/>
  <c r="J190" i="46"/>
  <c r="D191" i="46"/>
  <c r="J191" i="46" s="1"/>
  <c r="L191" i="46"/>
  <c r="D192" i="46"/>
  <c r="D193" i="46"/>
  <c r="D194" i="46"/>
  <c r="G194" i="46" s="1"/>
  <c r="H194" i="46"/>
  <c r="J194" i="46"/>
  <c r="L194" i="46"/>
  <c r="N194" i="46"/>
  <c r="P194" i="46"/>
  <c r="R194" i="46"/>
  <c r="D195" i="46"/>
  <c r="D196" i="46"/>
  <c r="D197" i="46"/>
  <c r="P197" i="46"/>
  <c r="D198" i="46"/>
  <c r="D199" i="46"/>
  <c r="J199" i="46"/>
  <c r="D200" i="46"/>
  <c r="H200" i="46"/>
  <c r="J200" i="46"/>
  <c r="L200" i="46"/>
  <c r="N200" i="46"/>
  <c r="D201" i="46"/>
  <c r="H201" i="46"/>
  <c r="D202" i="46"/>
  <c r="G202" i="46" s="1"/>
  <c r="H202" i="46"/>
  <c r="J202" i="46"/>
  <c r="L202" i="46"/>
  <c r="N202" i="46"/>
  <c r="P202" i="46"/>
  <c r="R202" i="46"/>
  <c r="D203" i="46"/>
  <c r="N203" i="46"/>
  <c r="R203" i="46"/>
  <c r="D204" i="46"/>
  <c r="N204" i="46"/>
  <c r="E1" i="45"/>
  <c r="F1" i="45"/>
  <c r="D5" i="45"/>
  <c r="D6" i="45"/>
  <c r="J6" i="45"/>
  <c r="L6" i="45"/>
  <c r="P6" i="45"/>
  <c r="D7" i="45"/>
  <c r="D8" i="45"/>
  <c r="D9" i="45"/>
  <c r="D10" i="45"/>
  <c r="N10" i="45" s="1"/>
  <c r="H10" i="45"/>
  <c r="P10" i="45"/>
  <c r="R10" i="45"/>
  <c r="D11" i="45"/>
  <c r="R11" i="45" s="1"/>
  <c r="J11" i="45"/>
  <c r="N11" i="45"/>
  <c r="D12" i="45"/>
  <c r="J12" i="45" s="1"/>
  <c r="H12" i="45"/>
  <c r="L12" i="45"/>
  <c r="N12" i="45"/>
  <c r="P12" i="45"/>
  <c r="R12" i="45"/>
  <c r="D13" i="45"/>
  <c r="D14" i="45"/>
  <c r="H14" i="45"/>
  <c r="J14" i="45"/>
  <c r="L14" i="45"/>
  <c r="R14" i="45"/>
  <c r="D15" i="45"/>
  <c r="R15" i="45" s="1"/>
  <c r="D16" i="45"/>
  <c r="H16" i="45" s="1"/>
  <c r="N16" i="45"/>
  <c r="D17" i="45"/>
  <c r="R17" i="45" s="1"/>
  <c r="D18" i="45"/>
  <c r="J18" i="45" s="1"/>
  <c r="D19" i="45"/>
  <c r="L19" i="45"/>
  <c r="D20" i="45"/>
  <c r="D21" i="45"/>
  <c r="D22" i="45"/>
  <c r="J22" i="45"/>
  <c r="N22" i="45"/>
  <c r="D23" i="45"/>
  <c r="D24" i="45"/>
  <c r="J24" i="45" s="1"/>
  <c r="D25" i="45"/>
  <c r="G25" i="45" s="1"/>
  <c r="H25" i="45"/>
  <c r="J25" i="45"/>
  <c r="K25" i="45"/>
  <c r="L25" i="45"/>
  <c r="M25" i="45"/>
  <c r="N25" i="45"/>
  <c r="P25" i="45"/>
  <c r="Q25" i="45"/>
  <c r="S25" i="45"/>
  <c r="D26" i="45"/>
  <c r="O26" i="45" s="1"/>
  <c r="M26" i="45"/>
  <c r="N26" i="45"/>
  <c r="D27" i="45"/>
  <c r="D28" i="45"/>
  <c r="G28" i="45" s="1"/>
  <c r="K28" i="45"/>
  <c r="L28" i="45"/>
  <c r="N28" i="45"/>
  <c r="O28" i="45"/>
  <c r="D29" i="45"/>
  <c r="K29" i="45" s="1"/>
  <c r="P29" i="45"/>
  <c r="Q29" i="45"/>
  <c r="S29" i="45"/>
  <c r="D30" i="45"/>
  <c r="K30" i="45" s="1"/>
  <c r="L30" i="45"/>
  <c r="N30" i="45"/>
  <c r="O30" i="45"/>
  <c r="D31" i="45"/>
  <c r="J31" i="45"/>
  <c r="D32" i="45"/>
  <c r="J32" i="45" s="1"/>
  <c r="N32" i="45"/>
  <c r="S32" i="45"/>
  <c r="D33" i="45"/>
  <c r="H33" i="45" s="1"/>
  <c r="N33" i="45"/>
  <c r="Q33" i="45"/>
  <c r="R33" i="45"/>
  <c r="S33" i="45"/>
  <c r="D34" i="45"/>
  <c r="G34" i="45" s="1"/>
  <c r="J34" i="45"/>
  <c r="L34" i="45"/>
  <c r="N34" i="45"/>
  <c r="S34" i="45"/>
  <c r="D35" i="45"/>
  <c r="D36" i="45"/>
  <c r="I36" i="45"/>
  <c r="D37" i="45"/>
  <c r="I37" i="45" s="1"/>
  <c r="H37" i="45"/>
  <c r="L37" i="45"/>
  <c r="R37" i="45"/>
  <c r="D38" i="45"/>
  <c r="K38" i="45" s="1"/>
  <c r="G38" i="45"/>
  <c r="H38" i="45"/>
  <c r="M38" i="45"/>
  <c r="O38" i="45"/>
  <c r="R38" i="45"/>
  <c r="S38" i="45"/>
  <c r="D39" i="45"/>
  <c r="G39" i="45" s="1"/>
  <c r="M39" i="45"/>
  <c r="O39" i="45"/>
  <c r="P39" i="45"/>
  <c r="Q39" i="45"/>
  <c r="D40" i="45"/>
  <c r="O40" i="45" s="1"/>
  <c r="G40" i="45"/>
  <c r="I40" i="45"/>
  <c r="K40" i="45"/>
  <c r="L40" i="45"/>
  <c r="P40" i="45"/>
  <c r="Q40" i="45"/>
  <c r="S40" i="45"/>
  <c r="D41" i="45"/>
  <c r="H41" i="45" s="1"/>
  <c r="K41" i="45"/>
  <c r="D42" i="45"/>
  <c r="R42" i="45"/>
  <c r="D43" i="45"/>
  <c r="D44" i="45"/>
  <c r="G44" i="45" s="1"/>
  <c r="J44" i="45"/>
  <c r="N44" i="45"/>
  <c r="O44" i="45"/>
  <c r="P44" i="45"/>
  <c r="D45" i="45"/>
  <c r="K45" i="45"/>
  <c r="D46" i="45"/>
  <c r="R46" i="45"/>
  <c r="D47" i="45"/>
  <c r="O47" i="45" s="1"/>
  <c r="J47" i="45"/>
  <c r="M47" i="45"/>
  <c r="Q47" i="45"/>
  <c r="D48" i="45"/>
  <c r="G48" i="45" s="1"/>
  <c r="H48" i="45"/>
  <c r="N48" i="45"/>
  <c r="P48" i="45"/>
  <c r="R48" i="45"/>
  <c r="S48" i="45"/>
  <c r="D49" i="45"/>
  <c r="I49" i="45" s="1"/>
  <c r="H49" i="45"/>
  <c r="J49" i="45"/>
  <c r="K49" i="45"/>
  <c r="L49" i="45"/>
  <c r="M49" i="45"/>
  <c r="N49" i="45"/>
  <c r="P49" i="45"/>
  <c r="Q49" i="45"/>
  <c r="S49" i="45"/>
  <c r="D50" i="45"/>
  <c r="J50" i="45" s="1"/>
  <c r="G50" i="45"/>
  <c r="H50" i="45"/>
  <c r="M50" i="45"/>
  <c r="P50" i="45"/>
  <c r="S50" i="45"/>
  <c r="D51" i="45"/>
  <c r="L51" i="45" s="1"/>
  <c r="G51" i="45"/>
  <c r="I51" i="45"/>
  <c r="M51" i="45"/>
  <c r="N51" i="45"/>
  <c r="P51" i="45"/>
  <c r="Q51" i="45"/>
  <c r="R51" i="45"/>
  <c r="D52" i="45"/>
  <c r="G52" i="45"/>
  <c r="H52" i="45"/>
  <c r="I52" i="45"/>
  <c r="K52" i="45"/>
  <c r="L52" i="45"/>
  <c r="N52" i="45"/>
  <c r="O52" i="45"/>
  <c r="P52" i="45"/>
  <c r="Q52" i="45"/>
  <c r="R52" i="45"/>
  <c r="D53" i="45"/>
  <c r="H53" i="45" s="1"/>
  <c r="D54" i="45"/>
  <c r="L54" i="45" s="1"/>
  <c r="M54" i="45"/>
  <c r="O54" i="45"/>
  <c r="D55" i="45"/>
  <c r="M55" i="45" s="1"/>
  <c r="O55" i="45"/>
  <c r="Q55" i="45"/>
  <c r="D56" i="45"/>
  <c r="H56" i="45" s="1"/>
  <c r="G56" i="45"/>
  <c r="O56" i="45"/>
  <c r="D57" i="45"/>
  <c r="K57" i="45"/>
  <c r="N57" i="45"/>
  <c r="D58" i="45"/>
  <c r="N58" i="45" s="1"/>
  <c r="J58" i="45"/>
  <c r="K58" i="45"/>
  <c r="M58" i="45"/>
  <c r="S58" i="45"/>
  <c r="D59" i="45"/>
  <c r="R59" i="45" s="1"/>
  <c r="G59" i="45"/>
  <c r="H59" i="45"/>
  <c r="P59" i="45"/>
  <c r="Q59" i="45"/>
  <c r="D60" i="45"/>
  <c r="G60" i="45" s="1"/>
  <c r="L60" i="45"/>
  <c r="N60" i="45"/>
  <c r="P60" i="45"/>
  <c r="D61" i="45"/>
  <c r="H61" i="45" s="1"/>
  <c r="I61" i="45"/>
  <c r="K61" i="45"/>
  <c r="M61" i="45"/>
  <c r="Q61" i="45"/>
  <c r="R61" i="45"/>
  <c r="D62" i="45"/>
  <c r="D63" i="45"/>
  <c r="G63" i="45" s="1"/>
  <c r="M63" i="45"/>
  <c r="O63" i="45"/>
  <c r="P63" i="45"/>
  <c r="D64" i="45"/>
  <c r="H64" i="45"/>
  <c r="I64" i="45"/>
  <c r="J64" i="45"/>
  <c r="K64" i="45"/>
  <c r="L64" i="45"/>
  <c r="N64" i="45"/>
  <c r="Q64" i="45"/>
  <c r="R64" i="45"/>
  <c r="S64" i="45"/>
  <c r="D65" i="45"/>
  <c r="R65" i="45" s="1"/>
  <c r="D66" i="45"/>
  <c r="H66" i="45"/>
  <c r="J66" i="45"/>
  <c r="L66" i="45"/>
  <c r="O66" i="45"/>
  <c r="R66" i="45"/>
  <c r="D67" i="45"/>
  <c r="G67" i="45"/>
  <c r="H67" i="45"/>
  <c r="O67" i="45"/>
  <c r="P67" i="45"/>
  <c r="Q67" i="45"/>
  <c r="R67" i="45"/>
  <c r="D68" i="45"/>
  <c r="K68" i="45" s="1"/>
  <c r="N68" i="45"/>
  <c r="S68" i="45"/>
  <c r="D69" i="45"/>
  <c r="N69" i="45"/>
  <c r="D70" i="45"/>
  <c r="D71" i="45"/>
  <c r="D72" i="45"/>
  <c r="G72" i="45" s="1"/>
  <c r="K72" i="45"/>
  <c r="M72" i="45"/>
  <c r="N72" i="45"/>
  <c r="S72" i="45"/>
  <c r="D73" i="45"/>
  <c r="D74" i="45"/>
  <c r="O74" i="45" s="1"/>
  <c r="G74" i="45"/>
  <c r="H74" i="45"/>
  <c r="I74" i="45"/>
  <c r="N74" i="45"/>
  <c r="P74" i="45"/>
  <c r="D75" i="45"/>
  <c r="G75" i="45" s="1"/>
  <c r="H75" i="45"/>
  <c r="J75" i="45"/>
  <c r="K75" i="45"/>
  <c r="M75" i="45"/>
  <c r="N75" i="45"/>
  <c r="P75" i="45"/>
  <c r="R75" i="45"/>
  <c r="S75" i="45"/>
  <c r="D76" i="45"/>
  <c r="G76" i="45" s="1"/>
  <c r="J76" i="45"/>
  <c r="K76" i="45"/>
  <c r="L76" i="45"/>
  <c r="M76" i="45"/>
  <c r="N76" i="45"/>
  <c r="R76" i="45"/>
  <c r="S76" i="45"/>
  <c r="D77" i="45"/>
  <c r="G77" i="45" s="1"/>
  <c r="N77" i="45"/>
  <c r="O77" i="45"/>
  <c r="D78" i="45"/>
  <c r="Q78" i="45" s="1"/>
  <c r="P78" i="45"/>
  <c r="D79" i="45"/>
  <c r="L79" i="45" s="1"/>
  <c r="G79" i="45"/>
  <c r="H79" i="45"/>
  <c r="J79" i="45"/>
  <c r="K79" i="45"/>
  <c r="M79" i="45"/>
  <c r="N79" i="45"/>
  <c r="O79" i="45"/>
  <c r="P79" i="45"/>
  <c r="R79" i="45"/>
  <c r="S79" i="45"/>
  <c r="D80" i="45"/>
  <c r="G80" i="45" s="1"/>
  <c r="J80" i="45"/>
  <c r="K80" i="45"/>
  <c r="L80" i="45"/>
  <c r="M80" i="45"/>
  <c r="R80" i="45"/>
  <c r="S80" i="45"/>
  <c r="D81" i="45"/>
  <c r="G81" i="45" s="1"/>
  <c r="L81" i="45"/>
  <c r="M81" i="45"/>
  <c r="D82" i="45"/>
  <c r="G82" i="45"/>
  <c r="D83" i="45"/>
  <c r="L83" i="45" s="1"/>
  <c r="G83" i="45"/>
  <c r="H83" i="45"/>
  <c r="J83" i="45"/>
  <c r="K83" i="45"/>
  <c r="M83" i="45"/>
  <c r="N83" i="45"/>
  <c r="O83" i="45"/>
  <c r="P83" i="45"/>
  <c r="R83" i="45"/>
  <c r="S83" i="45"/>
  <c r="D84" i="45"/>
  <c r="G84" i="45" s="1"/>
  <c r="J84" i="45"/>
  <c r="K84" i="45"/>
  <c r="L84" i="45"/>
  <c r="M84" i="45"/>
  <c r="R84" i="45"/>
  <c r="S84" i="45"/>
  <c r="D85" i="45"/>
  <c r="G85" i="45" s="1"/>
  <c r="N85" i="45"/>
  <c r="O85" i="45"/>
  <c r="D86" i="45"/>
  <c r="D87" i="45"/>
  <c r="G87" i="45"/>
  <c r="H87" i="45"/>
  <c r="I87" i="45"/>
  <c r="J87" i="45"/>
  <c r="K87" i="45"/>
  <c r="L87" i="45"/>
  <c r="M87" i="45"/>
  <c r="N87" i="45"/>
  <c r="O87" i="45"/>
  <c r="P87" i="45"/>
  <c r="Q87" i="45"/>
  <c r="R87" i="45"/>
  <c r="S87" i="45"/>
  <c r="D88" i="45"/>
  <c r="D89" i="45"/>
  <c r="L89" i="45"/>
  <c r="D90" i="45"/>
  <c r="G90" i="45"/>
  <c r="H90" i="45"/>
  <c r="I90" i="45"/>
  <c r="N90" i="45"/>
  <c r="O90" i="45"/>
  <c r="P90" i="45"/>
  <c r="D91" i="45"/>
  <c r="I91" i="45"/>
  <c r="Q91" i="45"/>
  <c r="S91" i="45"/>
  <c r="D92" i="45"/>
  <c r="G92" i="45" s="1"/>
  <c r="J92" i="45"/>
  <c r="K92" i="45"/>
  <c r="M92" i="45"/>
  <c r="N92" i="45"/>
  <c r="S92" i="45"/>
  <c r="D93" i="45"/>
  <c r="G93" i="45" s="1"/>
  <c r="N93" i="45"/>
  <c r="O93" i="45"/>
  <c r="D94" i="45"/>
  <c r="G94" i="45"/>
  <c r="D95" i="45"/>
  <c r="H95" i="45"/>
  <c r="J95" i="45"/>
  <c r="K95" i="45"/>
  <c r="M95" i="45"/>
  <c r="N95" i="45"/>
  <c r="P95" i="45"/>
  <c r="R95" i="45"/>
  <c r="S95" i="45"/>
  <c r="D96" i="45"/>
  <c r="G96" i="45" s="1"/>
  <c r="J96" i="45"/>
  <c r="K96" i="45"/>
  <c r="L96" i="45"/>
  <c r="M96" i="45"/>
  <c r="N96" i="45"/>
  <c r="R96" i="45"/>
  <c r="S96" i="45"/>
  <c r="D97" i="45"/>
  <c r="G97" i="45" s="1"/>
  <c r="L97" i="45"/>
  <c r="D98" i="45"/>
  <c r="H98" i="45"/>
  <c r="O98" i="45"/>
  <c r="D99" i="45"/>
  <c r="G99" i="45" s="1"/>
  <c r="I99" i="45"/>
  <c r="K99" i="45"/>
  <c r="L99" i="45"/>
  <c r="N99" i="45"/>
  <c r="O99" i="45"/>
  <c r="Q99" i="45"/>
  <c r="S99" i="45"/>
  <c r="D100" i="45"/>
  <c r="K100" i="45"/>
  <c r="L100" i="45"/>
  <c r="N100" i="45"/>
  <c r="S100" i="45"/>
  <c r="D101" i="45"/>
  <c r="O101" i="45"/>
  <c r="D102" i="45"/>
  <c r="P102" i="45" s="1"/>
  <c r="D103" i="45"/>
  <c r="L103" i="45" s="1"/>
  <c r="G103" i="45"/>
  <c r="I103" i="45"/>
  <c r="J103" i="45"/>
  <c r="M103" i="45"/>
  <c r="Q103" i="45"/>
  <c r="R103" i="45"/>
  <c r="D104" i="45"/>
  <c r="L104" i="45"/>
  <c r="D105" i="45"/>
  <c r="G105" i="45" s="1"/>
  <c r="D106" i="45"/>
  <c r="N106" i="45" s="1"/>
  <c r="G106" i="45"/>
  <c r="H106" i="45"/>
  <c r="O106" i="45"/>
  <c r="D107" i="45"/>
  <c r="H107" i="45" s="1"/>
  <c r="J107" i="45"/>
  <c r="L107" i="45"/>
  <c r="P107" i="45"/>
  <c r="R107" i="45"/>
  <c r="D108" i="45"/>
  <c r="G108" i="45" s="1"/>
  <c r="L108" i="45"/>
  <c r="N108" i="45"/>
  <c r="P108" i="45"/>
  <c r="R108" i="45"/>
  <c r="D109" i="45"/>
  <c r="G109" i="45" s="1"/>
  <c r="N109" i="45"/>
  <c r="P109" i="45"/>
  <c r="R109" i="45"/>
  <c r="D110" i="45"/>
  <c r="D111" i="45"/>
  <c r="H111" i="45" s="1"/>
  <c r="R111" i="45"/>
  <c r="D112" i="45"/>
  <c r="H112" i="45" s="1"/>
  <c r="D113" i="45"/>
  <c r="H113" i="45" s="1"/>
  <c r="J113" i="45"/>
  <c r="N113" i="45"/>
  <c r="R113" i="45"/>
  <c r="D114" i="45"/>
  <c r="D115" i="45"/>
  <c r="J115" i="45"/>
  <c r="D116" i="45"/>
  <c r="J116" i="45"/>
  <c r="D117" i="45"/>
  <c r="J117" i="45"/>
  <c r="R117" i="45"/>
  <c r="D118" i="45"/>
  <c r="H118" i="45" s="1"/>
  <c r="D119" i="45"/>
  <c r="D120" i="45"/>
  <c r="N120" i="45" s="1"/>
  <c r="P120" i="45"/>
  <c r="R120" i="45"/>
  <c r="D121" i="45"/>
  <c r="D122" i="45"/>
  <c r="H122" i="45" s="1"/>
  <c r="D123" i="45"/>
  <c r="J123" i="45"/>
  <c r="R123" i="45"/>
  <c r="D124" i="45"/>
  <c r="D125" i="45"/>
  <c r="N125" i="45" s="1"/>
  <c r="J125" i="45"/>
  <c r="D126" i="45"/>
  <c r="H126" i="45"/>
  <c r="N126" i="45"/>
  <c r="D127" i="45"/>
  <c r="H127" i="45" s="1"/>
  <c r="N127" i="45"/>
  <c r="R127" i="45"/>
  <c r="D128" i="45"/>
  <c r="H128" i="45" s="1"/>
  <c r="D129" i="45"/>
  <c r="D130" i="45"/>
  <c r="N130" i="45" s="1"/>
  <c r="D131" i="45"/>
  <c r="S131" i="45" s="1"/>
  <c r="D132" i="45"/>
  <c r="G132" i="45" s="1"/>
  <c r="M132" i="45"/>
  <c r="N132" i="45"/>
  <c r="O132" i="45"/>
  <c r="P132" i="45"/>
  <c r="D133" i="45"/>
  <c r="D134" i="45"/>
  <c r="K134" i="45" s="1"/>
  <c r="G134" i="45"/>
  <c r="H134" i="45"/>
  <c r="I134" i="45"/>
  <c r="J134" i="45"/>
  <c r="L134" i="45"/>
  <c r="M134" i="45"/>
  <c r="N134" i="45"/>
  <c r="O134" i="45"/>
  <c r="P134" i="45"/>
  <c r="Q134" i="45"/>
  <c r="R134" i="45"/>
  <c r="D135" i="45"/>
  <c r="M135" i="45" s="1"/>
  <c r="R135" i="45"/>
  <c r="S135" i="45"/>
  <c r="D136" i="45"/>
  <c r="M136" i="45"/>
  <c r="P136" i="45"/>
  <c r="D137" i="45"/>
  <c r="G137" i="45" s="1"/>
  <c r="J137" i="45"/>
  <c r="N137" i="45"/>
  <c r="O137" i="45"/>
  <c r="P137" i="45"/>
  <c r="D138" i="45"/>
  <c r="I138" i="45"/>
  <c r="O138" i="45"/>
  <c r="P138" i="45"/>
  <c r="R138" i="45"/>
  <c r="D139" i="45"/>
  <c r="N139" i="45"/>
  <c r="R139" i="45"/>
  <c r="S139" i="45"/>
  <c r="D140" i="45"/>
  <c r="N140" i="45"/>
  <c r="D141" i="45"/>
  <c r="G141" i="45" s="1"/>
  <c r="J141" i="45"/>
  <c r="N141" i="45"/>
  <c r="O141" i="45"/>
  <c r="P141" i="45"/>
  <c r="Q141" i="45"/>
  <c r="D142" i="45"/>
  <c r="L142" i="45"/>
  <c r="M142" i="45"/>
  <c r="P142" i="45"/>
  <c r="D143" i="45"/>
  <c r="S143" i="45" s="1"/>
  <c r="M143" i="45"/>
  <c r="N143" i="45"/>
  <c r="D144" i="45"/>
  <c r="D145" i="45"/>
  <c r="N145" i="45"/>
  <c r="P145" i="45"/>
  <c r="D146" i="45"/>
  <c r="G146" i="45"/>
  <c r="H146" i="45"/>
  <c r="J146" i="45"/>
  <c r="K146" i="45"/>
  <c r="L146" i="45"/>
  <c r="M146" i="45"/>
  <c r="N146" i="45"/>
  <c r="O146" i="45"/>
  <c r="P146" i="45"/>
  <c r="R146" i="45"/>
  <c r="S146" i="45"/>
  <c r="D147" i="45"/>
  <c r="N147" i="45"/>
  <c r="D148" i="45"/>
  <c r="G148" i="45" s="1"/>
  <c r="M148" i="45"/>
  <c r="N148" i="45"/>
  <c r="O148" i="45"/>
  <c r="P148" i="45"/>
  <c r="D149" i="45"/>
  <c r="D150" i="45"/>
  <c r="G150" i="45"/>
  <c r="I150" i="45"/>
  <c r="O150" i="45"/>
  <c r="P150" i="45"/>
  <c r="R150" i="45"/>
  <c r="D151" i="45"/>
  <c r="J151" i="45" s="1"/>
  <c r="N151" i="45"/>
  <c r="R151" i="45"/>
  <c r="S151" i="45"/>
  <c r="D152" i="45"/>
  <c r="O152" i="45"/>
  <c r="D153" i="45"/>
  <c r="G153" i="45" s="1"/>
  <c r="J153" i="45"/>
  <c r="N153" i="45"/>
  <c r="O153" i="45"/>
  <c r="P153" i="45"/>
  <c r="Q153" i="45"/>
  <c r="D154" i="45"/>
  <c r="N154" i="45" s="1"/>
  <c r="K154" i="45"/>
  <c r="L154" i="45"/>
  <c r="S154" i="45"/>
  <c r="D155" i="45"/>
  <c r="N155" i="45"/>
  <c r="D156" i="45"/>
  <c r="G156" i="45" s="1"/>
  <c r="M156" i="45"/>
  <c r="N156" i="45"/>
  <c r="O156" i="45"/>
  <c r="D157" i="45"/>
  <c r="Q157" i="45"/>
  <c r="D158" i="45"/>
  <c r="H158" i="45"/>
  <c r="M158" i="45"/>
  <c r="N158" i="45"/>
  <c r="P158" i="45"/>
  <c r="D159" i="45"/>
  <c r="J159" i="45" s="1"/>
  <c r="M159" i="45"/>
  <c r="N159" i="45"/>
  <c r="R159" i="45"/>
  <c r="D160" i="45"/>
  <c r="G160" i="45"/>
  <c r="H160" i="45"/>
  <c r="K160" i="45"/>
  <c r="L160" i="45"/>
  <c r="M160" i="45"/>
  <c r="N160" i="45"/>
  <c r="O160" i="45"/>
  <c r="P160" i="45"/>
  <c r="S160" i="45"/>
  <c r="D161" i="45"/>
  <c r="M161" i="45" s="1"/>
  <c r="G161" i="45"/>
  <c r="H161" i="45"/>
  <c r="J161" i="45"/>
  <c r="R161" i="45"/>
  <c r="D162" i="45"/>
  <c r="G162" i="45"/>
  <c r="I162" i="45"/>
  <c r="N162" i="45"/>
  <c r="O162" i="45"/>
  <c r="Q162" i="45"/>
  <c r="D163" i="45"/>
  <c r="S163" i="45" s="1"/>
  <c r="K163" i="45"/>
  <c r="D164" i="45"/>
  <c r="N164" i="45" s="1"/>
  <c r="G164" i="45"/>
  <c r="S164" i="45"/>
  <c r="D165" i="45"/>
  <c r="G165" i="45" s="1"/>
  <c r="M165" i="45"/>
  <c r="N165" i="45"/>
  <c r="O165" i="45"/>
  <c r="P165" i="45"/>
  <c r="D166" i="45"/>
  <c r="I166" i="45" s="1"/>
  <c r="G166" i="45"/>
  <c r="H166" i="45"/>
  <c r="J166" i="45"/>
  <c r="K166" i="45"/>
  <c r="L166" i="45"/>
  <c r="M166" i="45"/>
  <c r="N166" i="45"/>
  <c r="O166" i="45"/>
  <c r="P166" i="45"/>
  <c r="R166" i="45"/>
  <c r="S166" i="45"/>
  <c r="D167" i="45"/>
  <c r="R167" i="45"/>
  <c r="D168" i="45"/>
  <c r="K168" i="45" s="1"/>
  <c r="G168" i="45"/>
  <c r="H168" i="45"/>
  <c r="L168" i="45"/>
  <c r="M168" i="45"/>
  <c r="P168" i="45"/>
  <c r="S168" i="45"/>
  <c r="D169" i="45"/>
  <c r="O169" i="45" s="1"/>
  <c r="G169" i="45"/>
  <c r="H169" i="45"/>
  <c r="P169" i="45"/>
  <c r="Q169" i="45"/>
  <c r="R169" i="45"/>
  <c r="D170" i="45"/>
  <c r="H170" i="45"/>
  <c r="D171" i="45"/>
  <c r="I171" i="45"/>
  <c r="R171" i="45"/>
  <c r="D172" i="45"/>
  <c r="G172" i="45" s="1"/>
  <c r="K172" i="45"/>
  <c r="L172" i="45"/>
  <c r="N172" i="45"/>
  <c r="O172" i="45"/>
  <c r="D173" i="45"/>
  <c r="I173" i="45" s="1"/>
  <c r="H173" i="45"/>
  <c r="O173" i="45"/>
  <c r="D174" i="45"/>
  <c r="G174" i="45" s="1"/>
  <c r="H174" i="45"/>
  <c r="I174" i="45"/>
  <c r="J174" i="45"/>
  <c r="K174" i="45"/>
  <c r="M174" i="45"/>
  <c r="N174" i="45"/>
  <c r="P174" i="45"/>
  <c r="Q174" i="45"/>
  <c r="R174" i="45"/>
  <c r="S174" i="45"/>
  <c r="D175" i="45"/>
  <c r="L175" i="45" s="1"/>
  <c r="M175" i="45"/>
  <c r="O175" i="45"/>
  <c r="D176" i="45"/>
  <c r="G176" i="45"/>
  <c r="H176" i="45"/>
  <c r="I176" i="45"/>
  <c r="K176" i="45"/>
  <c r="L176" i="45"/>
  <c r="O176" i="45"/>
  <c r="P176" i="45"/>
  <c r="Q176" i="45"/>
  <c r="S176" i="45"/>
  <c r="D177" i="45"/>
  <c r="N177" i="45"/>
  <c r="D178" i="45"/>
  <c r="H178" i="45"/>
  <c r="M178" i="45"/>
  <c r="N178" i="45"/>
  <c r="P178" i="45"/>
  <c r="D179" i="45"/>
  <c r="L179" i="45" s="1"/>
  <c r="G179" i="45"/>
  <c r="I179" i="45"/>
  <c r="K179" i="45"/>
  <c r="Q179" i="45"/>
  <c r="R179" i="45"/>
  <c r="S179" i="45"/>
  <c r="D180" i="45"/>
  <c r="D181" i="45"/>
  <c r="M181" i="45" s="1"/>
  <c r="D182" i="45"/>
  <c r="K182" i="45" s="1"/>
  <c r="G182" i="45"/>
  <c r="H182" i="45"/>
  <c r="J182" i="45"/>
  <c r="N182" i="45"/>
  <c r="O182" i="45"/>
  <c r="P182" i="45"/>
  <c r="R182" i="45"/>
  <c r="D183" i="45"/>
  <c r="G183" i="45" s="1"/>
  <c r="D184" i="45"/>
  <c r="L184" i="45" s="1"/>
  <c r="G184" i="45"/>
  <c r="H184" i="45"/>
  <c r="I184" i="45"/>
  <c r="K184" i="45"/>
  <c r="N184" i="45"/>
  <c r="O184" i="45"/>
  <c r="P184" i="45"/>
  <c r="Q184" i="45"/>
  <c r="S184" i="45"/>
  <c r="D185" i="45"/>
  <c r="D186" i="45"/>
  <c r="G186" i="45" s="1"/>
  <c r="H186" i="45"/>
  <c r="N186" i="45"/>
  <c r="O186" i="45"/>
  <c r="P186" i="45"/>
  <c r="D187" i="45"/>
  <c r="L187" i="45" s="1"/>
  <c r="G187" i="45"/>
  <c r="H187" i="45"/>
  <c r="J187" i="45"/>
  <c r="K187" i="45"/>
  <c r="N187" i="45"/>
  <c r="O187" i="45"/>
  <c r="P187" i="45"/>
  <c r="Q187" i="45"/>
  <c r="R187" i="45"/>
  <c r="D188" i="45"/>
  <c r="L188" i="45" s="1"/>
  <c r="G188" i="45"/>
  <c r="H188" i="45"/>
  <c r="I188" i="45"/>
  <c r="K188" i="45"/>
  <c r="N188" i="45"/>
  <c r="O188" i="45"/>
  <c r="P188" i="45"/>
  <c r="Q188" i="45"/>
  <c r="S188" i="45"/>
  <c r="D189" i="45"/>
  <c r="K189" i="45" s="1"/>
  <c r="L189" i="45"/>
  <c r="M189" i="45"/>
  <c r="N189" i="45"/>
  <c r="S189" i="45"/>
  <c r="D190" i="45"/>
  <c r="O190" i="45" s="1"/>
  <c r="M190" i="45"/>
  <c r="P190" i="45"/>
  <c r="D191" i="45"/>
  <c r="L191" i="45" s="1"/>
  <c r="G191" i="45"/>
  <c r="H191" i="45"/>
  <c r="I191" i="45"/>
  <c r="J191" i="45"/>
  <c r="K191" i="45"/>
  <c r="N191" i="45"/>
  <c r="O191" i="45"/>
  <c r="P191" i="45"/>
  <c r="Q191" i="45"/>
  <c r="R191" i="45"/>
  <c r="S191" i="45"/>
  <c r="D192" i="45"/>
  <c r="H192" i="45"/>
  <c r="M192" i="45"/>
  <c r="N192" i="45"/>
  <c r="P192" i="45"/>
  <c r="D193" i="45"/>
  <c r="K193" i="45" s="1"/>
  <c r="L193" i="45"/>
  <c r="N193" i="45"/>
  <c r="S193" i="45"/>
  <c r="D194" i="45"/>
  <c r="I194" i="45" s="1"/>
  <c r="O194" i="45"/>
  <c r="D195" i="45"/>
  <c r="L195" i="45" s="1"/>
  <c r="G195" i="45"/>
  <c r="H195" i="45"/>
  <c r="J195" i="45"/>
  <c r="P195" i="45"/>
  <c r="Q195" i="45"/>
  <c r="R195" i="45"/>
  <c r="D196" i="45"/>
  <c r="K196" i="45"/>
  <c r="D197" i="45"/>
  <c r="D198" i="45"/>
  <c r="I198" i="45" s="1"/>
  <c r="H198" i="45"/>
  <c r="M198" i="45"/>
  <c r="Q198" i="45"/>
  <c r="D199" i="45"/>
  <c r="L199" i="45" s="1"/>
  <c r="G199" i="45"/>
  <c r="H199" i="45"/>
  <c r="J199" i="45"/>
  <c r="P199" i="45"/>
  <c r="Q199" i="45"/>
  <c r="R199" i="45"/>
  <c r="D200" i="45"/>
  <c r="D201" i="45"/>
  <c r="N201" i="45"/>
  <c r="D202" i="45"/>
  <c r="G202" i="45"/>
  <c r="D203" i="45"/>
  <c r="L203" i="45" s="1"/>
  <c r="G203" i="45"/>
  <c r="H203" i="45"/>
  <c r="J203" i="45"/>
  <c r="P203" i="45"/>
  <c r="Q203" i="45"/>
  <c r="R203" i="45"/>
  <c r="D204" i="45"/>
  <c r="L204" i="45"/>
  <c r="E1" i="44"/>
  <c r="F1" i="44"/>
  <c r="D5" i="44"/>
  <c r="P5" i="44"/>
  <c r="D6" i="44"/>
  <c r="H6" i="44" s="1"/>
  <c r="J6" i="44"/>
  <c r="D7" i="44"/>
  <c r="H7" i="44"/>
  <c r="J7" i="44"/>
  <c r="D8" i="44"/>
  <c r="N8" i="44" s="1"/>
  <c r="D9" i="44"/>
  <c r="D10" i="44"/>
  <c r="J10" i="44"/>
  <c r="D11" i="44"/>
  <c r="H11" i="44" s="1"/>
  <c r="D12" i="44"/>
  <c r="J12" i="44"/>
  <c r="R12" i="44"/>
  <c r="D13" i="44"/>
  <c r="P13" i="44" s="1"/>
  <c r="D14" i="44"/>
  <c r="H14" i="44" s="1"/>
  <c r="J14" i="44"/>
  <c r="N14" i="44"/>
  <c r="R14" i="44"/>
  <c r="D15" i="44"/>
  <c r="J15" i="44" s="1"/>
  <c r="H15" i="44"/>
  <c r="N15" i="44"/>
  <c r="O15" i="44"/>
  <c r="P15" i="44"/>
  <c r="Q15" i="44"/>
  <c r="R15" i="44"/>
  <c r="S15" i="44"/>
  <c r="D16" i="44"/>
  <c r="H16" i="44" s="1"/>
  <c r="D17" i="44"/>
  <c r="L17" i="44" s="1"/>
  <c r="G17" i="44"/>
  <c r="H17" i="44"/>
  <c r="I17" i="44"/>
  <c r="K17" i="44"/>
  <c r="N17" i="44"/>
  <c r="O17" i="44"/>
  <c r="P17" i="44"/>
  <c r="Q17" i="44"/>
  <c r="S17" i="44"/>
  <c r="D18" i="44"/>
  <c r="G18" i="44" s="1"/>
  <c r="D19" i="44"/>
  <c r="O19" i="44" s="1"/>
  <c r="G19" i="44"/>
  <c r="L19" i="44"/>
  <c r="N19" i="44"/>
  <c r="Q19" i="44"/>
  <c r="D20" i="44"/>
  <c r="G20" i="44" s="1"/>
  <c r="J20" i="44"/>
  <c r="K20" i="44"/>
  <c r="N20" i="44"/>
  <c r="O20" i="44"/>
  <c r="P20" i="44"/>
  <c r="R20" i="44"/>
  <c r="D21" i="44"/>
  <c r="G21" i="44" s="1"/>
  <c r="H21" i="44"/>
  <c r="I21" i="44"/>
  <c r="J21" i="44"/>
  <c r="K21" i="44"/>
  <c r="L21" i="44"/>
  <c r="M21" i="44"/>
  <c r="N21" i="44"/>
  <c r="P21" i="44"/>
  <c r="Q21" i="44"/>
  <c r="R21" i="44"/>
  <c r="S21" i="44"/>
  <c r="D22" i="44"/>
  <c r="K22" i="44" s="1"/>
  <c r="J22" i="44"/>
  <c r="M22" i="44"/>
  <c r="R22" i="44"/>
  <c r="D23" i="44"/>
  <c r="G23" i="44"/>
  <c r="D24" i="44"/>
  <c r="G24" i="44" s="1"/>
  <c r="J24" i="44"/>
  <c r="D25" i="44"/>
  <c r="G25" i="44" s="1"/>
  <c r="H25" i="44"/>
  <c r="I25" i="44"/>
  <c r="J25" i="44"/>
  <c r="K25" i="44"/>
  <c r="L25" i="44"/>
  <c r="M25" i="44"/>
  <c r="N25" i="44"/>
  <c r="P25" i="44"/>
  <c r="Q25" i="44"/>
  <c r="R25" i="44"/>
  <c r="S25" i="44"/>
  <c r="D26" i="44"/>
  <c r="G26" i="44" s="1"/>
  <c r="J26" i="44"/>
  <c r="N26" i="44"/>
  <c r="O26" i="44"/>
  <c r="R26" i="44"/>
  <c r="D27" i="44"/>
  <c r="L27" i="44"/>
  <c r="D28" i="44"/>
  <c r="D29" i="44"/>
  <c r="G29" i="44"/>
  <c r="H29" i="44"/>
  <c r="J29" i="44"/>
  <c r="N29" i="44"/>
  <c r="O29" i="44"/>
  <c r="P29" i="44"/>
  <c r="D30" i="44"/>
  <c r="G30" i="44" s="1"/>
  <c r="S30" i="44"/>
  <c r="D31" i="44"/>
  <c r="N31" i="44" s="1"/>
  <c r="H31" i="44"/>
  <c r="L31" i="44"/>
  <c r="D32" i="44"/>
  <c r="H32" i="44"/>
  <c r="I32" i="44"/>
  <c r="J32" i="44"/>
  <c r="D33" i="44"/>
  <c r="H33" i="44" s="1"/>
  <c r="G33" i="44"/>
  <c r="J33" i="44"/>
  <c r="K33" i="44"/>
  <c r="L33" i="44"/>
  <c r="M33" i="44"/>
  <c r="N33" i="44"/>
  <c r="O33" i="44"/>
  <c r="R33" i="44"/>
  <c r="S33" i="44"/>
  <c r="D34" i="44"/>
  <c r="N34" i="44"/>
  <c r="D35" i="44"/>
  <c r="L35" i="44" s="1"/>
  <c r="G35" i="44"/>
  <c r="N35" i="44"/>
  <c r="O35" i="44"/>
  <c r="P35" i="44"/>
  <c r="Q35" i="44"/>
  <c r="D36" i="44"/>
  <c r="N36" i="44"/>
  <c r="D37" i="44"/>
  <c r="N37" i="44" s="1"/>
  <c r="J37" i="44"/>
  <c r="K37" i="44"/>
  <c r="L37" i="44"/>
  <c r="R37" i="44"/>
  <c r="D38" i="44"/>
  <c r="J38" i="44" s="1"/>
  <c r="D39" i="44"/>
  <c r="D40" i="44"/>
  <c r="G40" i="44"/>
  <c r="J40" i="44"/>
  <c r="N40" i="44"/>
  <c r="O40" i="44"/>
  <c r="Q40" i="44"/>
  <c r="D41" i="44"/>
  <c r="I41" i="44"/>
  <c r="J41" i="44"/>
  <c r="K41" i="44"/>
  <c r="L41" i="44"/>
  <c r="N41" i="44"/>
  <c r="Q41" i="44"/>
  <c r="S41" i="44"/>
  <c r="D42" i="44"/>
  <c r="L42" i="44"/>
  <c r="O42" i="44"/>
  <c r="R42" i="44"/>
  <c r="D43" i="44"/>
  <c r="D44" i="44"/>
  <c r="D45" i="44"/>
  <c r="G45" i="44"/>
  <c r="H45" i="44"/>
  <c r="I45" i="44"/>
  <c r="J45" i="44"/>
  <c r="K45" i="44"/>
  <c r="L45" i="44"/>
  <c r="M45" i="44"/>
  <c r="N45" i="44"/>
  <c r="O45" i="44"/>
  <c r="P45" i="44"/>
  <c r="Q45" i="44"/>
  <c r="R45" i="44"/>
  <c r="S45" i="44"/>
  <c r="D46" i="44"/>
  <c r="D47" i="44"/>
  <c r="H47" i="44"/>
  <c r="L47" i="44"/>
  <c r="M47" i="44"/>
  <c r="O47" i="44"/>
  <c r="D48" i="44"/>
  <c r="H48" i="44" s="1"/>
  <c r="I48" i="44"/>
  <c r="J48" i="44"/>
  <c r="K48" i="44"/>
  <c r="P48" i="44"/>
  <c r="D49" i="44"/>
  <c r="H49" i="44" s="1"/>
  <c r="G49" i="44"/>
  <c r="J49" i="44"/>
  <c r="K49" i="44"/>
  <c r="L49" i="44"/>
  <c r="M49" i="44"/>
  <c r="N49" i="44"/>
  <c r="O49" i="44"/>
  <c r="R49" i="44"/>
  <c r="S49" i="44"/>
  <c r="D50" i="44"/>
  <c r="S50" i="44" s="1"/>
  <c r="G50" i="44"/>
  <c r="D51" i="44"/>
  <c r="P51" i="44" s="1"/>
  <c r="Q51" i="44"/>
  <c r="D52" i="44"/>
  <c r="R52" i="44" s="1"/>
  <c r="J52" i="44"/>
  <c r="O52" i="44"/>
  <c r="P52" i="44"/>
  <c r="D53" i="44"/>
  <c r="P53" i="44"/>
  <c r="D54" i="44"/>
  <c r="D55" i="44"/>
  <c r="N55" i="44"/>
  <c r="P55" i="44"/>
  <c r="D56" i="44"/>
  <c r="O56" i="44"/>
  <c r="D57" i="44"/>
  <c r="G57" i="44"/>
  <c r="H57" i="44"/>
  <c r="I57" i="44"/>
  <c r="K57" i="44"/>
  <c r="N57" i="44"/>
  <c r="O57" i="44"/>
  <c r="P57" i="44"/>
  <c r="Q57" i="44"/>
  <c r="S57" i="44"/>
  <c r="D58" i="44"/>
  <c r="G58" i="44" s="1"/>
  <c r="L58" i="44"/>
  <c r="M58" i="44"/>
  <c r="N58" i="44"/>
  <c r="O58" i="44"/>
  <c r="R58" i="44"/>
  <c r="D59" i="44"/>
  <c r="H59" i="44" s="1"/>
  <c r="D60" i="44"/>
  <c r="G60" i="44"/>
  <c r="H60" i="44"/>
  <c r="I60" i="44"/>
  <c r="N60" i="44"/>
  <c r="Q60" i="44"/>
  <c r="R60" i="44"/>
  <c r="S60" i="44"/>
  <c r="D61" i="44"/>
  <c r="G61" i="44"/>
  <c r="H61" i="44"/>
  <c r="I61" i="44"/>
  <c r="J61" i="44"/>
  <c r="K61" i="44"/>
  <c r="L61" i="44"/>
  <c r="M61" i="44"/>
  <c r="N61" i="44"/>
  <c r="O61" i="44"/>
  <c r="P61" i="44"/>
  <c r="Q61" i="44"/>
  <c r="R61" i="44"/>
  <c r="S61" i="44"/>
  <c r="D62" i="44"/>
  <c r="D63" i="44"/>
  <c r="H63" i="44"/>
  <c r="L63" i="44"/>
  <c r="M63" i="44"/>
  <c r="O63" i="44"/>
  <c r="D64" i="44"/>
  <c r="H64" i="44"/>
  <c r="I64" i="44"/>
  <c r="J64" i="44"/>
  <c r="K64" i="44"/>
  <c r="P64" i="44"/>
  <c r="R64" i="44"/>
  <c r="S64" i="44"/>
  <c r="D65" i="44"/>
  <c r="G65" i="44"/>
  <c r="H65" i="44"/>
  <c r="I65" i="44"/>
  <c r="J65" i="44"/>
  <c r="K65" i="44"/>
  <c r="L65" i="44"/>
  <c r="M65" i="44"/>
  <c r="N65" i="44"/>
  <c r="O65" i="44"/>
  <c r="P65" i="44"/>
  <c r="Q65" i="44"/>
  <c r="R65" i="44"/>
  <c r="S65" i="44"/>
  <c r="D66" i="44"/>
  <c r="S66" i="44"/>
  <c r="D67" i="44"/>
  <c r="G67" i="44" s="1"/>
  <c r="D68" i="44"/>
  <c r="D69" i="44"/>
  <c r="D70" i="44"/>
  <c r="M70" i="44"/>
  <c r="D71" i="44"/>
  <c r="H71" i="44" s="1"/>
  <c r="G71" i="44"/>
  <c r="N71" i="44"/>
  <c r="P71" i="44"/>
  <c r="Q71" i="44"/>
  <c r="D72" i="44"/>
  <c r="D73" i="44"/>
  <c r="G73" i="44" s="1"/>
  <c r="H73" i="44"/>
  <c r="I73" i="44"/>
  <c r="J73" i="44"/>
  <c r="K73" i="44"/>
  <c r="L73" i="44"/>
  <c r="M73" i="44"/>
  <c r="N73" i="44"/>
  <c r="P73" i="44"/>
  <c r="Q73" i="44"/>
  <c r="R73" i="44"/>
  <c r="S73" i="44"/>
  <c r="D74" i="44"/>
  <c r="G74" i="44" s="1"/>
  <c r="J74" i="44"/>
  <c r="N74" i="44"/>
  <c r="O74" i="44"/>
  <c r="R74" i="44"/>
  <c r="D75" i="44"/>
  <c r="D76" i="44"/>
  <c r="G76" i="44"/>
  <c r="I76" i="44"/>
  <c r="N76" i="44"/>
  <c r="Q76" i="44"/>
  <c r="D77" i="44"/>
  <c r="G77" i="44"/>
  <c r="H77" i="44"/>
  <c r="I77" i="44"/>
  <c r="J77" i="44"/>
  <c r="K77" i="44"/>
  <c r="L77" i="44"/>
  <c r="M77" i="44"/>
  <c r="N77" i="44"/>
  <c r="O77" i="44"/>
  <c r="P77" i="44"/>
  <c r="Q77" i="44"/>
  <c r="R77" i="44"/>
  <c r="S77" i="44"/>
  <c r="D78" i="44"/>
  <c r="M78" i="44"/>
  <c r="D79" i="44"/>
  <c r="K79" i="44"/>
  <c r="D80" i="44"/>
  <c r="M80" i="44" s="1"/>
  <c r="O80" i="44"/>
  <c r="P80" i="44"/>
  <c r="S80" i="44"/>
  <c r="D81" i="44"/>
  <c r="D82" i="44"/>
  <c r="J82" i="44"/>
  <c r="D83" i="44"/>
  <c r="D84" i="44"/>
  <c r="H84" i="44"/>
  <c r="J84" i="44"/>
  <c r="R84" i="44"/>
  <c r="D85" i="44"/>
  <c r="D86" i="44"/>
  <c r="J86" i="44"/>
  <c r="N86" i="44"/>
  <c r="D87" i="44"/>
  <c r="D88" i="44"/>
  <c r="N88" i="44" s="1"/>
  <c r="J88" i="44"/>
  <c r="D89" i="44"/>
  <c r="R89" i="44"/>
  <c r="D90" i="44"/>
  <c r="H90" i="44" s="1"/>
  <c r="N90" i="44"/>
  <c r="R90" i="44"/>
  <c r="D91" i="44"/>
  <c r="H91" i="44"/>
  <c r="D92" i="44"/>
  <c r="D93" i="44"/>
  <c r="S93" i="44" s="1"/>
  <c r="J93" i="44"/>
  <c r="L93" i="44"/>
  <c r="N93" i="44"/>
  <c r="D94" i="44"/>
  <c r="D95" i="44"/>
  <c r="J95" i="44" s="1"/>
  <c r="L95" i="44"/>
  <c r="D96" i="44"/>
  <c r="G96" i="44" s="1"/>
  <c r="J96" i="44"/>
  <c r="L96" i="44"/>
  <c r="N96" i="44"/>
  <c r="P96" i="44"/>
  <c r="R96" i="44"/>
  <c r="D97" i="44"/>
  <c r="R97" i="44"/>
  <c r="D98" i="44"/>
  <c r="D99" i="44"/>
  <c r="L99" i="44"/>
  <c r="D100" i="44"/>
  <c r="D101" i="44"/>
  <c r="H101" i="44"/>
  <c r="J101" i="44"/>
  <c r="P101" i="44"/>
  <c r="D102" i="44"/>
  <c r="H102" i="44" s="1"/>
  <c r="J102" i="44"/>
  <c r="N102" i="44"/>
  <c r="R102" i="44"/>
  <c r="D103" i="44"/>
  <c r="J103" i="44"/>
  <c r="P103" i="44"/>
  <c r="R103" i="44"/>
  <c r="D104" i="44"/>
  <c r="D105" i="44"/>
  <c r="D106" i="44"/>
  <c r="J106" i="44" s="1"/>
  <c r="D107" i="44"/>
  <c r="H107" i="44"/>
  <c r="L107" i="44"/>
  <c r="P107" i="44"/>
  <c r="D108" i="44"/>
  <c r="D109" i="44"/>
  <c r="P109" i="44" s="1"/>
  <c r="J109" i="44"/>
  <c r="D110" i="44"/>
  <c r="R110" i="44"/>
  <c r="D111" i="44"/>
  <c r="H111" i="44"/>
  <c r="D112" i="44"/>
  <c r="H112" i="44" s="1"/>
  <c r="J112" i="44"/>
  <c r="D113" i="44"/>
  <c r="R113" i="44" s="1"/>
  <c r="N113" i="44"/>
  <c r="D114" i="44"/>
  <c r="R114" i="44" s="1"/>
  <c r="J114" i="44"/>
  <c r="D115" i="44"/>
  <c r="D116" i="44"/>
  <c r="D117" i="44"/>
  <c r="H117" i="44"/>
  <c r="D118" i="44"/>
  <c r="G118" i="44" s="1"/>
  <c r="K118" i="44"/>
  <c r="L118" i="44"/>
  <c r="M118" i="44"/>
  <c r="N118" i="44"/>
  <c r="O118" i="44"/>
  <c r="R118" i="44"/>
  <c r="D119" i="44"/>
  <c r="I119" i="44" s="1"/>
  <c r="O119" i="44"/>
  <c r="P119" i="44"/>
  <c r="Q119" i="44"/>
  <c r="D120" i="44"/>
  <c r="Q120" i="44"/>
  <c r="S120" i="44"/>
  <c r="D121" i="44"/>
  <c r="H121" i="44"/>
  <c r="D122" i="44"/>
  <c r="M122" i="44" s="1"/>
  <c r="G122" i="44"/>
  <c r="H122" i="44"/>
  <c r="J122" i="44"/>
  <c r="N122" i="44"/>
  <c r="R122" i="44"/>
  <c r="S122" i="44"/>
  <c r="D123" i="44"/>
  <c r="G123" i="44" s="1"/>
  <c r="H123" i="44"/>
  <c r="O123" i="44"/>
  <c r="D124" i="44"/>
  <c r="N124" i="44"/>
  <c r="O124" i="44"/>
  <c r="Q124" i="44"/>
  <c r="D125" i="44"/>
  <c r="K125" i="44"/>
  <c r="D126" i="44"/>
  <c r="L126" i="44" s="1"/>
  <c r="H126" i="44"/>
  <c r="K126" i="44"/>
  <c r="O126" i="44"/>
  <c r="D127" i="44"/>
  <c r="J127" i="44" s="1"/>
  <c r="G127" i="44"/>
  <c r="M127" i="44"/>
  <c r="N127" i="44"/>
  <c r="O127" i="44"/>
  <c r="P127" i="44"/>
  <c r="D128" i="44"/>
  <c r="J128" i="44"/>
  <c r="Q128" i="44"/>
  <c r="R128" i="44"/>
  <c r="S128" i="44"/>
  <c r="D129" i="44"/>
  <c r="L129" i="44" s="1"/>
  <c r="M129" i="44"/>
  <c r="N129" i="44"/>
  <c r="P129" i="44"/>
  <c r="S129" i="44"/>
  <c r="D130" i="44"/>
  <c r="N130" i="44" s="1"/>
  <c r="G130" i="44"/>
  <c r="K130" i="44"/>
  <c r="L130" i="44"/>
  <c r="O130" i="44"/>
  <c r="D131" i="44"/>
  <c r="I131" i="44"/>
  <c r="L131" i="44"/>
  <c r="M131" i="44"/>
  <c r="N131" i="44"/>
  <c r="R131" i="44"/>
  <c r="D132" i="44"/>
  <c r="I132" i="44"/>
  <c r="J132" i="44"/>
  <c r="K132" i="44"/>
  <c r="N132" i="44"/>
  <c r="O132" i="44"/>
  <c r="P132" i="44"/>
  <c r="S132" i="44"/>
  <c r="D133" i="44"/>
  <c r="I133" i="44"/>
  <c r="K133" i="44"/>
  <c r="L133" i="44"/>
  <c r="M133" i="44"/>
  <c r="R133" i="44"/>
  <c r="D134" i="44"/>
  <c r="K134" i="44" s="1"/>
  <c r="G134" i="44"/>
  <c r="P134" i="44"/>
  <c r="D135" i="44"/>
  <c r="H135" i="44" s="1"/>
  <c r="J135" i="44"/>
  <c r="L135" i="44"/>
  <c r="M135" i="44"/>
  <c r="N135" i="44"/>
  <c r="O135" i="44"/>
  <c r="Q135" i="44"/>
  <c r="D136" i="44"/>
  <c r="G136" i="44" s="1"/>
  <c r="H136" i="44"/>
  <c r="I136" i="44"/>
  <c r="J136" i="44"/>
  <c r="L136" i="44"/>
  <c r="O136" i="44"/>
  <c r="P136" i="44"/>
  <c r="Q136" i="44"/>
  <c r="S136" i="44"/>
  <c r="D137" i="44"/>
  <c r="M137" i="44" s="1"/>
  <c r="H137" i="44"/>
  <c r="I137" i="44"/>
  <c r="K137" i="44"/>
  <c r="Q137" i="44"/>
  <c r="R137" i="44"/>
  <c r="S137" i="44"/>
  <c r="D138" i="44"/>
  <c r="N138" i="44"/>
  <c r="D139" i="44"/>
  <c r="L139" i="44" s="1"/>
  <c r="G139" i="44"/>
  <c r="H139" i="44"/>
  <c r="I139" i="44"/>
  <c r="M139" i="44"/>
  <c r="P139" i="44"/>
  <c r="Q139" i="44"/>
  <c r="R139" i="44"/>
  <c r="D140" i="44"/>
  <c r="N140" i="44" s="1"/>
  <c r="D141" i="44"/>
  <c r="R141" i="44" s="1"/>
  <c r="K141" i="44"/>
  <c r="M141" i="44"/>
  <c r="P141" i="44"/>
  <c r="S141" i="44"/>
  <c r="D142" i="44"/>
  <c r="O142" i="44" s="1"/>
  <c r="G142" i="44"/>
  <c r="M142" i="44"/>
  <c r="N142" i="44"/>
  <c r="P142" i="44"/>
  <c r="R142" i="44"/>
  <c r="D143" i="44"/>
  <c r="H143" i="44"/>
  <c r="M143" i="44"/>
  <c r="R143" i="44"/>
  <c r="D144" i="44"/>
  <c r="L144" i="44"/>
  <c r="Q144" i="44"/>
  <c r="D145" i="44"/>
  <c r="H145" i="44"/>
  <c r="J145" i="44"/>
  <c r="K145" i="44"/>
  <c r="L145" i="44"/>
  <c r="N145" i="44"/>
  <c r="P145" i="44"/>
  <c r="Q145" i="44"/>
  <c r="R145" i="44"/>
  <c r="D146" i="44"/>
  <c r="L146" i="44" s="1"/>
  <c r="N146" i="44"/>
  <c r="O146" i="44"/>
  <c r="P146" i="44"/>
  <c r="S146" i="44"/>
  <c r="D147" i="44"/>
  <c r="G147" i="44"/>
  <c r="L147" i="44"/>
  <c r="N147" i="44"/>
  <c r="O147" i="44"/>
  <c r="P147" i="44"/>
  <c r="Q147" i="44"/>
  <c r="D148" i="44"/>
  <c r="O148" i="44"/>
  <c r="P148" i="44"/>
  <c r="D149" i="44"/>
  <c r="I149" i="44" s="1"/>
  <c r="H149" i="44"/>
  <c r="P149" i="44"/>
  <c r="R149" i="44"/>
  <c r="S149" i="44"/>
  <c r="D150" i="44"/>
  <c r="H150" i="44" s="1"/>
  <c r="M150" i="44"/>
  <c r="O150" i="44"/>
  <c r="R150" i="44"/>
  <c r="D151" i="44"/>
  <c r="G151" i="44"/>
  <c r="D152" i="44"/>
  <c r="J152" i="44" s="1"/>
  <c r="H152" i="44"/>
  <c r="K152" i="44"/>
  <c r="N152" i="44"/>
  <c r="D153" i="44"/>
  <c r="N153" i="44" s="1"/>
  <c r="J153" i="44"/>
  <c r="L153" i="44"/>
  <c r="P153" i="44"/>
  <c r="D154" i="44"/>
  <c r="L154" i="44" s="1"/>
  <c r="H154" i="44"/>
  <c r="J154" i="44"/>
  <c r="K154" i="44"/>
  <c r="M154" i="44"/>
  <c r="R154" i="44"/>
  <c r="S154" i="44"/>
  <c r="D155" i="44"/>
  <c r="I155" i="44"/>
  <c r="D156" i="44"/>
  <c r="M156" i="44" s="1"/>
  <c r="G156" i="44"/>
  <c r="H156" i="44"/>
  <c r="I156" i="44"/>
  <c r="J156" i="44"/>
  <c r="K156" i="44"/>
  <c r="L156" i="44"/>
  <c r="O156" i="44"/>
  <c r="P156" i="44"/>
  <c r="Q156" i="44"/>
  <c r="R156" i="44"/>
  <c r="S156" i="44"/>
  <c r="D157" i="44"/>
  <c r="M157" i="44" s="1"/>
  <c r="H157" i="44"/>
  <c r="D158" i="44"/>
  <c r="K158" i="44"/>
  <c r="M158" i="44"/>
  <c r="O158" i="44"/>
  <c r="R158" i="44"/>
  <c r="D159" i="44"/>
  <c r="H159" i="44" s="1"/>
  <c r="G159" i="44"/>
  <c r="M159" i="44"/>
  <c r="N159" i="44"/>
  <c r="O159" i="44"/>
  <c r="P159" i="44"/>
  <c r="Q159" i="44"/>
  <c r="D160" i="44"/>
  <c r="O160" i="44"/>
  <c r="R160" i="44"/>
  <c r="D161" i="44"/>
  <c r="P161" i="44"/>
  <c r="D162" i="44"/>
  <c r="L162" i="44"/>
  <c r="N162" i="44"/>
  <c r="P162" i="44"/>
  <c r="D163" i="44"/>
  <c r="L163" i="44"/>
  <c r="N163" i="44"/>
  <c r="D164" i="44"/>
  <c r="H164" i="44" s="1"/>
  <c r="O164" i="44"/>
  <c r="P164" i="44"/>
  <c r="R164" i="44"/>
  <c r="D165" i="44"/>
  <c r="D166" i="44"/>
  <c r="G166" i="44"/>
  <c r="H166" i="44"/>
  <c r="D167" i="44"/>
  <c r="M167" i="44"/>
  <c r="D168" i="44"/>
  <c r="G168" i="44" s="1"/>
  <c r="O168" i="44"/>
  <c r="P168" i="44"/>
  <c r="Q168" i="44"/>
  <c r="D169" i="44"/>
  <c r="D170" i="44"/>
  <c r="N170" i="44" s="1"/>
  <c r="G170" i="44"/>
  <c r="H170" i="44"/>
  <c r="P170" i="44"/>
  <c r="D171" i="44"/>
  <c r="G171" i="44"/>
  <c r="H171" i="44"/>
  <c r="I171" i="44"/>
  <c r="J171" i="44"/>
  <c r="L171" i="44"/>
  <c r="M171" i="44"/>
  <c r="N171" i="44"/>
  <c r="O171" i="44"/>
  <c r="P171" i="44"/>
  <c r="Q171" i="44"/>
  <c r="R171" i="44"/>
  <c r="D172" i="44"/>
  <c r="R172" i="44" s="1"/>
  <c r="G172" i="44"/>
  <c r="I172" i="44"/>
  <c r="D173" i="44"/>
  <c r="S173" i="44" s="1"/>
  <c r="D174" i="44"/>
  <c r="D175" i="44"/>
  <c r="J175" i="44"/>
  <c r="M175" i="44"/>
  <c r="O175" i="44"/>
  <c r="Q175" i="44"/>
  <c r="D176" i="44"/>
  <c r="H176" i="44"/>
  <c r="D177" i="44"/>
  <c r="N177" i="44" s="1"/>
  <c r="K177" i="44"/>
  <c r="L177" i="44"/>
  <c r="Q177" i="44"/>
  <c r="D178" i="44"/>
  <c r="G178" i="44"/>
  <c r="D179" i="44"/>
  <c r="G179" i="44"/>
  <c r="I179" i="44"/>
  <c r="O179" i="44"/>
  <c r="P179" i="44"/>
  <c r="Q179" i="44"/>
  <c r="D180" i="44"/>
  <c r="D181" i="44"/>
  <c r="I181" i="44"/>
  <c r="Q181" i="44"/>
  <c r="S181" i="44"/>
  <c r="D182" i="44"/>
  <c r="S182" i="44"/>
  <c r="D183" i="44"/>
  <c r="H183" i="44"/>
  <c r="P183" i="44"/>
  <c r="R183" i="44"/>
  <c r="D184" i="44"/>
  <c r="R184" i="44" s="1"/>
  <c r="P184" i="44"/>
  <c r="D185" i="44"/>
  <c r="D186" i="44"/>
  <c r="D187" i="44"/>
  <c r="I187" i="44"/>
  <c r="J187" i="44"/>
  <c r="N187" i="44"/>
  <c r="D188" i="44"/>
  <c r="H188" i="44"/>
  <c r="R188" i="44"/>
  <c r="S188" i="44"/>
  <c r="D189" i="44"/>
  <c r="O189" i="44" s="1"/>
  <c r="H189" i="44"/>
  <c r="S189" i="44"/>
  <c r="D190" i="44"/>
  <c r="G190" i="44" s="1"/>
  <c r="H190" i="44"/>
  <c r="J190" i="44"/>
  <c r="P190" i="44"/>
  <c r="Q190" i="44"/>
  <c r="R190" i="44"/>
  <c r="D191" i="44"/>
  <c r="I191" i="44" s="1"/>
  <c r="H191" i="44"/>
  <c r="L191" i="44"/>
  <c r="N191" i="44"/>
  <c r="O191" i="44"/>
  <c r="Q191" i="44"/>
  <c r="R191" i="44"/>
  <c r="D192" i="44"/>
  <c r="L192" i="44"/>
  <c r="D193" i="44"/>
  <c r="H193" i="44" s="1"/>
  <c r="G193" i="44"/>
  <c r="K193" i="44"/>
  <c r="L193" i="44"/>
  <c r="M193" i="44"/>
  <c r="N193" i="44"/>
  <c r="O193" i="44"/>
  <c r="P193" i="44"/>
  <c r="D194" i="44"/>
  <c r="G194" i="44" s="1"/>
  <c r="H194" i="44"/>
  <c r="I194" i="44"/>
  <c r="L194" i="44"/>
  <c r="O194" i="44"/>
  <c r="D195" i="44"/>
  <c r="M195" i="44" s="1"/>
  <c r="G195" i="44"/>
  <c r="H195" i="44"/>
  <c r="I195" i="44"/>
  <c r="K195" i="44"/>
  <c r="O195" i="44"/>
  <c r="P195" i="44"/>
  <c r="Q195" i="44"/>
  <c r="R195" i="44"/>
  <c r="D196" i="44"/>
  <c r="P196" i="44" s="1"/>
  <c r="Q196" i="44"/>
  <c r="R196" i="44"/>
  <c r="D197" i="44"/>
  <c r="G197" i="44" s="1"/>
  <c r="J197" i="44"/>
  <c r="M197" i="44"/>
  <c r="O197" i="44"/>
  <c r="P197" i="44"/>
  <c r="S197" i="44"/>
  <c r="D198" i="44"/>
  <c r="H198" i="44" s="1"/>
  <c r="G198" i="44"/>
  <c r="L198" i="44"/>
  <c r="N198" i="44"/>
  <c r="O198" i="44"/>
  <c r="P198" i="44"/>
  <c r="Q198" i="44"/>
  <c r="D199" i="44"/>
  <c r="K199" i="44"/>
  <c r="R199" i="44"/>
  <c r="S199" i="44"/>
  <c r="D200" i="44"/>
  <c r="J200" i="44" s="1"/>
  <c r="H200" i="44"/>
  <c r="Q200" i="44"/>
  <c r="S200" i="44"/>
  <c r="D201" i="44"/>
  <c r="S201" i="44" s="1"/>
  <c r="H201" i="44"/>
  <c r="D202" i="44"/>
  <c r="N202" i="44" s="1"/>
  <c r="D203" i="44"/>
  <c r="H203" i="44" s="1"/>
  <c r="J203" i="44"/>
  <c r="K203" i="44"/>
  <c r="N203" i="44"/>
  <c r="O203" i="44"/>
  <c r="Q203" i="44"/>
  <c r="R203" i="44"/>
  <c r="D204" i="44"/>
  <c r="I204" i="44"/>
  <c r="J204" i="44"/>
  <c r="L204" i="44"/>
  <c r="M204" i="44"/>
  <c r="N204" i="44"/>
  <c r="P204" i="44"/>
  <c r="R204" i="44"/>
  <c r="S204" i="44"/>
  <c r="E1" i="43"/>
  <c r="F1" i="43"/>
  <c r="A4" i="43"/>
  <c r="D5" i="43"/>
  <c r="D6" i="43"/>
  <c r="L6" i="43"/>
  <c r="D7" i="43"/>
  <c r="D8" i="43"/>
  <c r="D9" i="43"/>
  <c r="J9" i="43" s="1"/>
  <c r="D10" i="43"/>
  <c r="J10" i="43"/>
  <c r="N10" i="43"/>
  <c r="O10" i="43"/>
  <c r="R10" i="43"/>
  <c r="S10" i="43"/>
  <c r="D11" i="43"/>
  <c r="H11" i="43" s="1"/>
  <c r="G11" i="43"/>
  <c r="J11" i="43"/>
  <c r="M11" i="43"/>
  <c r="N11" i="43"/>
  <c r="O11" i="43"/>
  <c r="P11" i="43"/>
  <c r="Q11" i="43"/>
  <c r="D12" i="43"/>
  <c r="H12" i="43"/>
  <c r="R12" i="43"/>
  <c r="D13" i="43"/>
  <c r="P13" i="43" s="1"/>
  <c r="M13" i="43"/>
  <c r="D14" i="43"/>
  <c r="D15" i="43"/>
  <c r="R15" i="43" s="1"/>
  <c r="G15" i="43"/>
  <c r="D16" i="43"/>
  <c r="R16" i="43" s="1"/>
  <c r="D17" i="43"/>
  <c r="D18" i="43"/>
  <c r="G18" i="43"/>
  <c r="L18" i="43"/>
  <c r="M18" i="43"/>
  <c r="P18" i="43"/>
  <c r="D19" i="43"/>
  <c r="G19" i="43" s="1"/>
  <c r="H19" i="43"/>
  <c r="J19" i="43"/>
  <c r="L19" i="43"/>
  <c r="M19" i="43"/>
  <c r="N19" i="43"/>
  <c r="O19" i="43"/>
  <c r="D20" i="43"/>
  <c r="R20" i="43" s="1"/>
  <c r="G20" i="43"/>
  <c r="H20" i="43"/>
  <c r="I20" i="43"/>
  <c r="J20" i="43"/>
  <c r="P20" i="43"/>
  <c r="Q20" i="43"/>
  <c r="S20" i="43"/>
  <c r="D21" i="43"/>
  <c r="P21" i="43" s="1"/>
  <c r="L21" i="43"/>
  <c r="D22" i="43"/>
  <c r="G22" i="43" s="1"/>
  <c r="H22" i="43"/>
  <c r="J22" i="43"/>
  <c r="K22" i="43"/>
  <c r="L22" i="43"/>
  <c r="N22" i="43"/>
  <c r="O22" i="43"/>
  <c r="P22" i="43"/>
  <c r="S22" i="43"/>
  <c r="D23" i="43"/>
  <c r="G23" i="43"/>
  <c r="I23" i="43"/>
  <c r="J23" i="43"/>
  <c r="O23" i="43"/>
  <c r="P23" i="43"/>
  <c r="R23" i="43"/>
  <c r="D24" i="43"/>
  <c r="O24" i="43" s="1"/>
  <c r="D25" i="43"/>
  <c r="P25" i="43" s="1"/>
  <c r="I25" i="43"/>
  <c r="J25" i="43"/>
  <c r="K25" i="43"/>
  <c r="L25" i="43"/>
  <c r="M25" i="43"/>
  <c r="N25" i="43"/>
  <c r="R25" i="43"/>
  <c r="S25" i="43"/>
  <c r="D26" i="43"/>
  <c r="D27" i="43"/>
  <c r="L27" i="43"/>
  <c r="M27" i="43"/>
  <c r="O27" i="43"/>
  <c r="D28" i="43"/>
  <c r="G28" i="43" s="1"/>
  <c r="H28" i="43"/>
  <c r="I28" i="43"/>
  <c r="J28" i="43"/>
  <c r="L28" i="43"/>
  <c r="N28" i="43"/>
  <c r="O28" i="43"/>
  <c r="R28" i="43"/>
  <c r="S28" i="43"/>
  <c r="D29" i="43"/>
  <c r="Q29" i="43"/>
  <c r="D30" i="43"/>
  <c r="D31" i="43"/>
  <c r="G31" i="43"/>
  <c r="H31" i="43"/>
  <c r="I31" i="43"/>
  <c r="J31" i="43"/>
  <c r="L31" i="43"/>
  <c r="M31" i="43"/>
  <c r="N31" i="43"/>
  <c r="O31" i="43"/>
  <c r="P31" i="43"/>
  <c r="Q31" i="43"/>
  <c r="R31" i="43"/>
  <c r="D32" i="43"/>
  <c r="I32" i="43"/>
  <c r="L32" i="43"/>
  <c r="P32" i="43"/>
  <c r="D33" i="43"/>
  <c r="I33" i="43"/>
  <c r="D34" i="43"/>
  <c r="G34" i="43"/>
  <c r="M34" i="43"/>
  <c r="O34" i="43"/>
  <c r="D35" i="43"/>
  <c r="I35" i="43"/>
  <c r="D36" i="43"/>
  <c r="G36" i="43"/>
  <c r="P36" i="43"/>
  <c r="Q36" i="43"/>
  <c r="D37" i="43"/>
  <c r="D38" i="43"/>
  <c r="G38" i="43" s="1"/>
  <c r="J38" i="43"/>
  <c r="M38" i="43"/>
  <c r="N38" i="43"/>
  <c r="O38" i="43"/>
  <c r="P38" i="43"/>
  <c r="D39" i="43"/>
  <c r="H39" i="43" s="1"/>
  <c r="G39" i="43"/>
  <c r="R39" i="43"/>
  <c r="D40" i="43"/>
  <c r="R40" i="43" s="1"/>
  <c r="G40" i="43"/>
  <c r="L40" i="43"/>
  <c r="D41" i="43"/>
  <c r="M41" i="43" s="1"/>
  <c r="K41" i="43"/>
  <c r="N41" i="43"/>
  <c r="D42" i="43"/>
  <c r="H42" i="43"/>
  <c r="J42" i="43"/>
  <c r="S42" i="43"/>
  <c r="D43" i="43"/>
  <c r="N43" i="43" s="1"/>
  <c r="M43" i="43"/>
  <c r="D44" i="43"/>
  <c r="J44" i="43" s="1"/>
  <c r="K44" i="43"/>
  <c r="L44" i="43"/>
  <c r="N44" i="43"/>
  <c r="Q44" i="43"/>
  <c r="D45" i="43"/>
  <c r="D46" i="43"/>
  <c r="O46" i="43"/>
  <c r="P46" i="43"/>
  <c r="D47" i="43"/>
  <c r="D48" i="43"/>
  <c r="M48" i="43" s="1"/>
  <c r="G48" i="43"/>
  <c r="J48" i="43"/>
  <c r="K48" i="43"/>
  <c r="L48" i="43"/>
  <c r="N48" i="43"/>
  <c r="O48" i="43"/>
  <c r="P48" i="43"/>
  <c r="S48" i="43"/>
  <c r="D49" i="43"/>
  <c r="K49" i="43" s="1"/>
  <c r="L49" i="43"/>
  <c r="D50" i="43"/>
  <c r="G50" i="43"/>
  <c r="D51" i="43"/>
  <c r="L51" i="43"/>
  <c r="M51" i="43"/>
  <c r="D52" i="43"/>
  <c r="H52" i="43"/>
  <c r="D53" i="43"/>
  <c r="J53" i="43"/>
  <c r="K53" i="43"/>
  <c r="M53" i="43"/>
  <c r="S53" i="43"/>
  <c r="D54" i="43"/>
  <c r="H54" i="43" s="1"/>
  <c r="D55" i="43"/>
  <c r="J55" i="43"/>
  <c r="N55" i="43"/>
  <c r="O55" i="43"/>
  <c r="R55" i="43"/>
  <c r="D56" i="43"/>
  <c r="H56" i="43"/>
  <c r="D57" i="43"/>
  <c r="I57" i="43"/>
  <c r="J57" i="43"/>
  <c r="L57" i="43"/>
  <c r="P57" i="43"/>
  <c r="R57" i="43"/>
  <c r="S57" i="43"/>
  <c r="D58" i="43"/>
  <c r="H58" i="43" s="1"/>
  <c r="O58" i="43"/>
  <c r="P58" i="43"/>
  <c r="R58" i="43"/>
  <c r="D59" i="43"/>
  <c r="D60" i="43"/>
  <c r="O60" i="43" s="1"/>
  <c r="L60" i="43"/>
  <c r="N60" i="43"/>
  <c r="D61" i="43"/>
  <c r="P61" i="43" s="1"/>
  <c r="R61" i="43"/>
  <c r="D62" i="43"/>
  <c r="D63" i="43"/>
  <c r="D64" i="43"/>
  <c r="K64" i="43" s="1"/>
  <c r="G64" i="43"/>
  <c r="N64" i="43"/>
  <c r="O64" i="43"/>
  <c r="P64" i="43"/>
  <c r="D65" i="43"/>
  <c r="P65" i="43"/>
  <c r="D66" i="43"/>
  <c r="K66" i="43" s="1"/>
  <c r="J66" i="43"/>
  <c r="M66" i="43"/>
  <c r="N66" i="43"/>
  <c r="R66" i="43"/>
  <c r="D67" i="43"/>
  <c r="H67" i="43" s="1"/>
  <c r="N67" i="43"/>
  <c r="O67" i="43"/>
  <c r="D68" i="43"/>
  <c r="G68" i="43" s="1"/>
  <c r="D69" i="43"/>
  <c r="I69" i="43"/>
  <c r="L69" i="43"/>
  <c r="M69" i="43"/>
  <c r="N69" i="43"/>
  <c r="P69" i="43"/>
  <c r="D70" i="43"/>
  <c r="L70" i="43"/>
  <c r="M70" i="43"/>
  <c r="O70" i="43"/>
  <c r="R70" i="43"/>
  <c r="D71" i="43"/>
  <c r="H71" i="43" s="1"/>
  <c r="G71" i="43"/>
  <c r="L71" i="43"/>
  <c r="M71" i="43"/>
  <c r="N71" i="43"/>
  <c r="P71" i="43"/>
  <c r="Q71" i="43"/>
  <c r="D72" i="43"/>
  <c r="D73" i="43"/>
  <c r="H73" i="43" s="1"/>
  <c r="J73" i="43"/>
  <c r="M73" i="43"/>
  <c r="N73" i="43"/>
  <c r="P73" i="43"/>
  <c r="Q73" i="43"/>
  <c r="S73" i="43"/>
  <c r="D74" i="43"/>
  <c r="G74" i="43"/>
  <c r="K74" i="43"/>
  <c r="L74" i="43"/>
  <c r="R74" i="43"/>
  <c r="D75" i="43"/>
  <c r="P75" i="43"/>
  <c r="D76" i="43"/>
  <c r="O76" i="43"/>
  <c r="D77" i="43"/>
  <c r="L77" i="43" s="1"/>
  <c r="J77" i="43"/>
  <c r="K77" i="43"/>
  <c r="M77" i="43"/>
  <c r="D78" i="43"/>
  <c r="O78" i="43" s="1"/>
  <c r="L78" i="43"/>
  <c r="M78" i="43"/>
  <c r="R78" i="43"/>
  <c r="D79" i="43"/>
  <c r="G79" i="43"/>
  <c r="H79" i="43"/>
  <c r="I79" i="43"/>
  <c r="L79" i="43"/>
  <c r="M79" i="43"/>
  <c r="N79" i="43"/>
  <c r="P79" i="43"/>
  <c r="Q79" i="43"/>
  <c r="D80" i="43"/>
  <c r="Q80" i="43" s="1"/>
  <c r="D81" i="43"/>
  <c r="H81" i="43" s="1"/>
  <c r="I81" i="43"/>
  <c r="J81" i="43"/>
  <c r="K81" i="43"/>
  <c r="L81" i="43"/>
  <c r="P81" i="43"/>
  <c r="Q81" i="43"/>
  <c r="R81" i="43"/>
  <c r="D82" i="43"/>
  <c r="G82" i="43"/>
  <c r="R82" i="43"/>
  <c r="S82" i="43"/>
  <c r="D83" i="43"/>
  <c r="G83" i="43"/>
  <c r="Q83" i="43"/>
  <c r="D84" i="43"/>
  <c r="D85" i="43"/>
  <c r="H85" i="43" s="1"/>
  <c r="J85" i="43"/>
  <c r="R85" i="43"/>
  <c r="S85" i="43"/>
  <c r="D86" i="43"/>
  <c r="L86" i="43" s="1"/>
  <c r="O86" i="43"/>
  <c r="R86" i="43"/>
  <c r="D87" i="43"/>
  <c r="G87" i="43"/>
  <c r="H87" i="43"/>
  <c r="I87" i="43"/>
  <c r="L87" i="43"/>
  <c r="P87" i="43"/>
  <c r="Q87" i="43"/>
  <c r="D88" i="43"/>
  <c r="G88" i="43" s="1"/>
  <c r="D89" i="43"/>
  <c r="M89" i="43" s="1"/>
  <c r="H89" i="43"/>
  <c r="K89" i="43"/>
  <c r="L89" i="43"/>
  <c r="N89" i="43"/>
  <c r="D90" i="43"/>
  <c r="S90" i="43" s="1"/>
  <c r="G90" i="43"/>
  <c r="J90" i="43"/>
  <c r="K90" i="43"/>
  <c r="P90" i="43"/>
  <c r="D91" i="43"/>
  <c r="J91" i="43" s="1"/>
  <c r="N91" i="43"/>
  <c r="O91" i="43"/>
  <c r="D92" i="43"/>
  <c r="D93" i="43"/>
  <c r="H93" i="43" s="1"/>
  <c r="R93" i="43"/>
  <c r="D94" i="43"/>
  <c r="J94" i="43" s="1"/>
  <c r="H94" i="43"/>
  <c r="O94" i="43"/>
  <c r="R94" i="43"/>
  <c r="S94" i="43"/>
  <c r="D95" i="43"/>
  <c r="G95" i="43"/>
  <c r="H95" i="43"/>
  <c r="I95" i="43"/>
  <c r="J95" i="43"/>
  <c r="L95" i="43"/>
  <c r="M95" i="43"/>
  <c r="N95" i="43"/>
  <c r="O95" i="43"/>
  <c r="P95" i="43"/>
  <c r="Q95" i="43"/>
  <c r="R95" i="43"/>
  <c r="D96" i="43"/>
  <c r="H96" i="43" s="1"/>
  <c r="I96" i="43"/>
  <c r="N96" i="43"/>
  <c r="D97" i="43"/>
  <c r="I97" i="43" s="1"/>
  <c r="S97" i="43"/>
  <c r="D98" i="43"/>
  <c r="D99" i="43"/>
  <c r="G99" i="43"/>
  <c r="I99" i="43"/>
  <c r="Q99" i="43"/>
  <c r="R99" i="43"/>
  <c r="D100" i="43"/>
  <c r="G100" i="43"/>
  <c r="O100" i="43"/>
  <c r="P100" i="43"/>
  <c r="Q100" i="43"/>
  <c r="D101" i="43"/>
  <c r="I101" i="43" s="1"/>
  <c r="S101" i="43"/>
  <c r="D102" i="43"/>
  <c r="G102" i="43" s="1"/>
  <c r="L102" i="43"/>
  <c r="D103" i="43"/>
  <c r="J103" i="43" s="1"/>
  <c r="G103" i="43"/>
  <c r="H103" i="43"/>
  <c r="I103" i="43"/>
  <c r="O103" i="43"/>
  <c r="R103" i="43"/>
  <c r="D104" i="43"/>
  <c r="K104" i="43" s="1"/>
  <c r="G104" i="43"/>
  <c r="L104" i="43"/>
  <c r="D105" i="43"/>
  <c r="S105" i="43" s="1"/>
  <c r="D106" i="43"/>
  <c r="O106" i="43" s="1"/>
  <c r="D107" i="43"/>
  <c r="G107" i="43" s="1"/>
  <c r="I107" i="43"/>
  <c r="D108" i="43"/>
  <c r="J108" i="43" s="1"/>
  <c r="D109" i="43"/>
  <c r="I109" i="43"/>
  <c r="N109" i="43"/>
  <c r="D110" i="43"/>
  <c r="G110" i="43"/>
  <c r="H110" i="43"/>
  <c r="J110" i="43"/>
  <c r="K110" i="43"/>
  <c r="L110" i="43"/>
  <c r="M110" i="43"/>
  <c r="N110" i="43"/>
  <c r="O110" i="43"/>
  <c r="P110" i="43"/>
  <c r="R110" i="43"/>
  <c r="S110" i="43"/>
  <c r="D111" i="43"/>
  <c r="H111" i="43" s="1"/>
  <c r="D112" i="43"/>
  <c r="G112" i="43"/>
  <c r="I112" i="43"/>
  <c r="J112" i="43"/>
  <c r="K112" i="43"/>
  <c r="L112" i="43"/>
  <c r="N112" i="43"/>
  <c r="O112" i="43"/>
  <c r="P112" i="43"/>
  <c r="R112" i="43"/>
  <c r="S112" i="43"/>
  <c r="D113" i="43"/>
  <c r="H113" i="43" s="1"/>
  <c r="M113" i="43"/>
  <c r="D114" i="43"/>
  <c r="L114" i="43" s="1"/>
  <c r="G114" i="43"/>
  <c r="H114" i="43"/>
  <c r="K114" i="43"/>
  <c r="R114" i="43"/>
  <c r="S114" i="43"/>
  <c r="D115" i="43"/>
  <c r="M115" i="43"/>
  <c r="D116" i="43"/>
  <c r="D117" i="43"/>
  <c r="D118" i="43"/>
  <c r="L118" i="43" s="1"/>
  <c r="G118" i="43"/>
  <c r="H118" i="43"/>
  <c r="K118" i="43"/>
  <c r="R118" i="43"/>
  <c r="S118" i="43"/>
  <c r="D119" i="43"/>
  <c r="O119" i="43" s="1"/>
  <c r="D120" i="43"/>
  <c r="M120" i="43" s="1"/>
  <c r="G120" i="43"/>
  <c r="H120" i="43"/>
  <c r="I120" i="43"/>
  <c r="J120" i="43"/>
  <c r="K120" i="43"/>
  <c r="O120" i="43"/>
  <c r="P120" i="43"/>
  <c r="Q120" i="43"/>
  <c r="R120" i="43"/>
  <c r="S120" i="43"/>
  <c r="D121" i="43"/>
  <c r="D122" i="43"/>
  <c r="D123" i="43"/>
  <c r="J123" i="43" s="1"/>
  <c r="L123" i="43"/>
  <c r="D124" i="43"/>
  <c r="G124" i="43"/>
  <c r="J124" i="43"/>
  <c r="D125" i="43"/>
  <c r="L125" i="43" s="1"/>
  <c r="H125" i="43"/>
  <c r="I125" i="43"/>
  <c r="K125" i="43"/>
  <c r="P125" i="43"/>
  <c r="Q125" i="43"/>
  <c r="R125" i="43"/>
  <c r="D126" i="43"/>
  <c r="D127" i="43"/>
  <c r="G127" i="43" s="1"/>
  <c r="H127" i="43"/>
  <c r="I127" i="43"/>
  <c r="J127" i="43"/>
  <c r="L127" i="43"/>
  <c r="M127" i="43"/>
  <c r="N127" i="43"/>
  <c r="O127" i="43"/>
  <c r="Q127" i="43"/>
  <c r="R127" i="43"/>
  <c r="D128" i="43"/>
  <c r="H128" i="43" s="1"/>
  <c r="D129" i="43"/>
  <c r="L129" i="43" s="1"/>
  <c r="H129" i="43"/>
  <c r="I129" i="43"/>
  <c r="K129" i="43"/>
  <c r="Q129" i="43"/>
  <c r="R129" i="43"/>
  <c r="S129" i="43"/>
  <c r="D130" i="43"/>
  <c r="H130" i="43" s="1"/>
  <c r="G130" i="43"/>
  <c r="N130" i="43"/>
  <c r="O130" i="43"/>
  <c r="P130" i="43"/>
  <c r="R130" i="43"/>
  <c r="D131" i="43"/>
  <c r="H131" i="43" s="1"/>
  <c r="G131" i="43"/>
  <c r="J131" i="43"/>
  <c r="L131" i="43"/>
  <c r="M131" i="43"/>
  <c r="O131" i="43"/>
  <c r="P131" i="43"/>
  <c r="Q131" i="43"/>
  <c r="D132" i="43"/>
  <c r="M132" i="43" s="1"/>
  <c r="G132" i="43"/>
  <c r="H132" i="43"/>
  <c r="L132" i="43"/>
  <c r="N132" i="43"/>
  <c r="O132" i="43"/>
  <c r="P132" i="43"/>
  <c r="Q132" i="43"/>
  <c r="D133" i="43"/>
  <c r="H133" i="43"/>
  <c r="I133" i="43"/>
  <c r="J133" i="43"/>
  <c r="K133" i="43"/>
  <c r="L133" i="43"/>
  <c r="P133" i="43"/>
  <c r="Q133" i="43"/>
  <c r="R133" i="43"/>
  <c r="S133" i="43"/>
  <c r="D134" i="43"/>
  <c r="G134" i="43" s="1"/>
  <c r="M134" i="43"/>
  <c r="O134" i="43"/>
  <c r="D135" i="43"/>
  <c r="D136" i="43"/>
  <c r="G136" i="43" s="1"/>
  <c r="L136" i="43"/>
  <c r="O136" i="43"/>
  <c r="P136" i="43"/>
  <c r="D137" i="43"/>
  <c r="D138" i="43"/>
  <c r="L138" i="43" s="1"/>
  <c r="K138" i="43"/>
  <c r="D139" i="43"/>
  <c r="G139" i="43"/>
  <c r="I139" i="43"/>
  <c r="J139" i="43"/>
  <c r="O139" i="43"/>
  <c r="P139" i="43"/>
  <c r="R139" i="43"/>
  <c r="D140" i="43"/>
  <c r="J140" i="43" s="1"/>
  <c r="K140" i="43"/>
  <c r="N140" i="43"/>
  <c r="O140" i="43"/>
  <c r="S140" i="43"/>
  <c r="D141" i="43"/>
  <c r="S141" i="43" s="1"/>
  <c r="R141" i="43"/>
  <c r="D142" i="43"/>
  <c r="G142" i="43"/>
  <c r="H142" i="43"/>
  <c r="J142" i="43"/>
  <c r="K142" i="43"/>
  <c r="L142" i="43"/>
  <c r="M142" i="43"/>
  <c r="N142" i="43"/>
  <c r="O142" i="43"/>
  <c r="P142" i="43"/>
  <c r="R142" i="43"/>
  <c r="S142" i="43"/>
  <c r="D143" i="43"/>
  <c r="I143" i="43"/>
  <c r="D144" i="43"/>
  <c r="D145" i="43"/>
  <c r="H145" i="43"/>
  <c r="I145" i="43"/>
  <c r="M145" i="43"/>
  <c r="N145" i="43"/>
  <c r="P145" i="43"/>
  <c r="Q145" i="43"/>
  <c r="R145" i="43"/>
  <c r="D146" i="43"/>
  <c r="G146" i="43"/>
  <c r="H146" i="43"/>
  <c r="J146" i="43"/>
  <c r="K146" i="43"/>
  <c r="L146" i="43"/>
  <c r="M146" i="43"/>
  <c r="O146" i="43"/>
  <c r="P146" i="43"/>
  <c r="R146" i="43"/>
  <c r="S146" i="43"/>
  <c r="D147" i="43"/>
  <c r="D148" i="43"/>
  <c r="G148" i="43" s="1"/>
  <c r="I148" i="43"/>
  <c r="P148" i="43"/>
  <c r="Q148" i="43"/>
  <c r="S148" i="43"/>
  <c r="D149" i="43"/>
  <c r="D150" i="43"/>
  <c r="G150" i="43"/>
  <c r="H150" i="43"/>
  <c r="J150" i="43"/>
  <c r="K150" i="43"/>
  <c r="L150" i="43"/>
  <c r="O150" i="43"/>
  <c r="P150" i="43"/>
  <c r="R150" i="43"/>
  <c r="S150" i="43"/>
  <c r="D151" i="43"/>
  <c r="G151" i="43" s="1"/>
  <c r="P151" i="43"/>
  <c r="D152" i="43"/>
  <c r="H152" i="43"/>
  <c r="P152" i="43"/>
  <c r="Q152" i="43"/>
  <c r="D153" i="43"/>
  <c r="K153" i="43" s="1"/>
  <c r="N153" i="43"/>
  <c r="P153" i="43"/>
  <c r="D154" i="43"/>
  <c r="G154" i="43"/>
  <c r="R154" i="43"/>
  <c r="D155" i="43"/>
  <c r="O155" i="43" s="1"/>
  <c r="D156" i="43"/>
  <c r="R156" i="43" s="1"/>
  <c r="G156" i="43"/>
  <c r="H156" i="43"/>
  <c r="Q156" i="43"/>
  <c r="S156" i="43"/>
  <c r="D157" i="43"/>
  <c r="H157" i="43" s="1"/>
  <c r="I157" i="43"/>
  <c r="J157" i="43"/>
  <c r="K157" i="43"/>
  <c r="L157" i="43"/>
  <c r="M157" i="43"/>
  <c r="N157" i="43"/>
  <c r="P157" i="43"/>
  <c r="R157" i="43"/>
  <c r="S157" i="43"/>
  <c r="D158" i="43"/>
  <c r="G158" i="43" s="1"/>
  <c r="D159" i="43"/>
  <c r="M159" i="43" s="1"/>
  <c r="G159" i="43"/>
  <c r="H159" i="43"/>
  <c r="I159" i="43"/>
  <c r="L159" i="43"/>
  <c r="O159" i="43"/>
  <c r="P159" i="43"/>
  <c r="Q159" i="43"/>
  <c r="R159" i="43"/>
  <c r="D160" i="43"/>
  <c r="G160" i="43" s="1"/>
  <c r="I160" i="43"/>
  <c r="P160" i="43"/>
  <c r="Q160" i="43"/>
  <c r="R160" i="43"/>
  <c r="D161" i="43"/>
  <c r="I161" i="43" s="1"/>
  <c r="Q161" i="43"/>
  <c r="S161" i="43"/>
  <c r="D162" i="43"/>
  <c r="G162" i="43" s="1"/>
  <c r="D163" i="43"/>
  <c r="M163" i="43" s="1"/>
  <c r="G163" i="43"/>
  <c r="H163" i="43"/>
  <c r="I163" i="43"/>
  <c r="L163" i="43"/>
  <c r="P163" i="43"/>
  <c r="Q163" i="43"/>
  <c r="R163" i="43"/>
  <c r="D164" i="43"/>
  <c r="D165" i="43"/>
  <c r="I165" i="43" s="1"/>
  <c r="H165" i="43"/>
  <c r="K165" i="43"/>
  <c r="L165" i="43"/>
  <c r="P165" i="43"/>
  <c r="Q165" i="43"/>
  <c r="R165" i="43"/>
  <c r="S165" i="43"/>
  <c r="D166" i="43"/>
  <c r="G166" i="43" s="1"/>
  <c r="L166" i="43"/>
  <c r="M166" i="43"/>
  <c r="N166" i="43"/>
  <c r="O166" i="43"/>
  <c r="P166" i="43"/>
  <c r="D167" i="43"/>
  <c r="D168" i="43"/>
  <c r="G168" i="43"/>
  <c r="K168" i="43"/>
  <c r="L168" i="43"/>
  <c r="N168" i="43"/>
  <c r="O168" i="43"/>
  <c r="P168" i="43"/>
  <c r="D169" i="43"/>
  <c r="H169" i="43" s="1"/>
  <c r="I169" i="43"/>
  <c r="J169" i="43"/>
  <c r="K169" i="43"/>
  <c r="P169" i="43"/>
  <c r="Q169" i="43"/>
  <c r="R169" i="43"/>
  <c r="S169" i="43"/>
  <c r="D170" i="43"/>
  <c r="K170" i="43"/>
  <c r="L170" i="43"/>
  <c r="M170" i="43"/>
  <c r="N170" i="43"/>
  <c r="O170" i="43"/>
  <c r="D171" i="43"/>
  <c r="D172" i="43"/>
  <c r="K172" i="43" s="1"/>
  <c r="J172" i="43"/>
  <c r="N172" i="43"/>
  <c r="O172" i="43"/>
  <c r="S172" i="43"/>
  <c r="D173" i="43"/>
  <c r="D174" i="43"/>
  <c r="G174" i="43" s="1"/>
  <c r="O174" i="43"/>
  <c r="P174" i="43"/>
  <c r="S174" i="43"/>
  <c r="D175" i="43"/>
  <c r="G175" i="43" s="1"/>
  <c r="D176" i="43"/>
  <c r="M176" i="43" s="1"/>
  <c r="G176" i="43"/>
  <c r="H176" i="43"/>
  <c r="I176" i="43"/>
  <c r="K176" i="43"/>
  <c r="O176" i="43"/>
  <c r="P176" i="43"/>
  <c r="Q176" i="43"/>
  <c r="R176" i="43"/>
  <c r="D177" i="43"/>
  <c r="D178" i="43"/>
  <c r="M178" i="43" s="1"/>
  <c r="G178" i="43"/>
  <c r="H178" i="43"/>
  <c r="J178" i="43"/>
  <c r="L178" i="43"/>
  <c r="P178" i="43"/>
  <c r="R178" i="43"/>
  <c r="S178" i="43"/>
  <c r="D179" i="43"/>
  <c r="M179" i="43" s="1"/>
  <c r="D180" i="43"/>
  <c r="I180" i="43" s="1"/>
  <c r="D181" i="43"/>
  <c r="H181" i="43" s="1"/>
  <c r="K181" i="43"/>
  <c r="Q181" i="43"/>
  <c r="D182" i="43"/>
  <c r="S182" i="43"/>
  <c r="D183" i="43"/>
  <c r="O183" i="43" s="1"/>
  <c r="N183" i="43"/>
  <c r="D184" i="43"/>
  <c r="K184" i="43" s="1"/>
  <c r="P184" i="43"/>
  <c r="Q184" i="43"/>
  <c r="D185" i="43"/>
  <c r="D186" i="43"/>
  <c r="N186" i="43" s="1"/>
  <c r="G186" i="43"/>
  <c r="H186" i="43"/>
  <c r="K186" i="43"/>
  <c r="S186" i="43"/>
  <c r="D187" i="43"/>
  <c r="D188" i="43"/>
  <c r="H188" i="43"/>
  <c r="D189" i="43"/>
  <c r="S189" i="43"/>
  <c r="D190" i="43"/>
  <c r="G190" i="43" s="1"/>
  <c r="H190" i="43"/>
  <c r="J190" i="43"/>
  <c r="M190" i="43"/>
  <c r="R190" i="43"/>
  <c r="S190" i="43"/>
  <c r="D191" i="43"/>
  <c r="L191" i="43"/>
  <c r="M191" i="43"/>
  <c r="O191" i="43"/>
  <c r="D192" i="43"/>
  <c r="N192" i="43" s="1"/>
  <c r="G192" i="43"/>
  <c r="H192" i="43"/>
  <c r="L192" i="43"/>
  <c r="Q192" i="43"/>
  <c r="R192" i="43"/>
  <c r="D193" i="43"/>
  <c r="I193" i="43"/>
  <c r="O193" i="43"/>
  <c r="P193" i="43"/>
  <c r="D194" i="43"/>
  <c r="M194" i="43"/>
  <c r="D195" i="43"/>
  <c r="M195" i="43" s="1"/>
  <c r="G195" i="43"/>
  <c r="H195" i="43"/>
  <c r="L195" i="43"/>
  <c r="P195" i="43"/>
  <c r="Q195" i="43"/>
  <c r="D196" i="43"/>
  <c r="H196" i="43" s="1"/>
  <c r="R196" i="43"/>
  <c r="S196" i="43"/>
  <c r="D197" i="43"/>
  <c r="H197" i="43" s="1"/>
  <c r="G197" i="43"/>
  <c r="J197" i="43"/>
  <c r="K197" i="43"/>
  <c r="L197" i="43"/>
  <c r="M197" i="43"/>
  <c r="N197" i="43"/>
  <c r="O197" i="43"/>
  <c r="R197" i="43"/>
  <c r="S197" i="43"/>
  <c r="D198" i="43"/>
  <c r="G198" i="43" s="1"/>
  <c r="D199" i="43"/>
  <c r="D200" i="43"/>
  <c r="G200" i="43"/>
  <c r="I200" i="43"/>
  <c r="P200" i="43"/>
  <c r="Q200" i="43"/>
  <c r="S200" i="43"/>
  <c r="D201" i="43"/>
  <c r="G201" i="43" s="1"/>
  <c r="H201" i="43"/>
  <c r="I201" i="43"/>
  <c r="J201" i="43"/>
  <c r="K201" i="43"/>
  <c r="L201" i="43"/>
  <c r="M201" i="43"/>
  <c r="N201" i="43"/>
  <c r="P201" i="43"/>
  <c r="Q201" i="43"/>
  <c r="R201" i="43"/>
  <c r="S201" i="43"/>
  <c r="D202" i="43"/>
  <c r="J202" i="43" s="1"/>
  <c r="G202" i="43"/>
  <c r="L202" i="43"/>
  <c r="R202" i="43"/>
  <c r="S202" i="43"/>
  <c r="D203" i="43"/>
  <c r="P203" i="43" s="1"/>
  <c r="D204" i="43"/>
  <c r="K204" i="43"/>
  <c r="E1" i="42"/>
  <c r="F1" i="42"/>
  <c r="A4" i="42"/>
  <c r="D5" i="42"/>
  <c r="H5" i="42"/>
  <c r="D6" i="42"/>
  <c r="H6" i="42" s="1"/>
  <c r="N6" i="42"/>
  <c r="R6" i="42"/>
  <c r="D7" i="42"/>
  <c r="D8" i="42"/>
  <c r="D9" i="42"/>
  <c r="H9" i="42" s="1"/>
  <c r="J9" i="42"/>
  <c r="L9" i="42"/>
  <c r="N9" i="42"/>
  <c r="P9" i="42"/>
  <c r="R9" i="42"/>
  <c r="D10" i="42"/>
  <c r="D11" i="42"/>
  <c r="L11" i="42" s="1"/>
  <c r="H11" i="42"/>
  <c r="J11" i="42"/>
  <c r="R11" i="42"/>
  <c r="D12" i="42"/>
  <c r="D13" i="42"/>
  <c r="L13" i="42"/>
  <c r="N13" i="42"/>
  <c r="P13" i="42"/>
  <c r="R13" i="42"/>
  <c r="D14" i="42"/>
  <c r="J14" i="42" s="1"/>
  <c r="D15" i="42"/>
  <c r="O15" i="42"/>
  <c r="R15" i="42"/>
  <c r="D16" i="42"/>
  <c r="H16" i="42" s="1"/>
  <c r="G16" i="42"/>
  <c r="L16" i="42"/>
  <c r="M16" i="42"/>
  <c r="N16" i="42"/>
  <c r="P16" i="42"/>
  <c r="Q16" i="42"/>
  <c r="D17" i="42"/>
  <c r="R17" i="42" s="1"/>
  <c r="D18" i="42"/>
  <c r="G18" i="42"/>
  <c r="H18" i="42"/>
  <c r="I18" i="42"/>
  <c r="J18" i="42"/>
  <c r="K18" i="42"/>
  <c r="L18" i="42"/>
  <c r="M18" i="42"/>
  <c r="N18" i="42"/>
  <c r="O18" i="42"/>
  <c r="P18" i="42"/>
  <c r="Q18" i="42"/>
  <c r="R18" i="42"/>
  <c r="S18" i="42"/>
  <c r="D19" i="42"/>
  <c r="D20" i="42"/>
  <c r="G20" i="42" s="1"/>
  <c r="L20" i="42"/>
  <c r="M20" i="42"/>
  <c r="N20" i="42"/>
  <c r="O20" i="42"/>
  <c r="P20" i="42"/>
  <c r="D21" i="42"/>
  <c r="K21" i="42"/>
  <c r="N21" i="42"/>
  <c r="Q21" i="42"/>
  <c r="D22" i="42"/>
  <c r="L22" i="42" s="1"/>
  <c r="G22" i="42"/>
  <c r="H22" i="42"/>
  <c r="I22" i="42"/>
  <c r="K22" i="42"/>
  <c r="N22" i="42"/>
  <c r="O22" i="42"/>
  <c r="P22" i="42"/>
  <c r="Q22" i="42"/>
  <c r="S22" i="42"/>
  <c r="D23" i="42"/>
  <c r="G23" i="42" s="1"/>
  <c r="J23" i="42"/>
  <c r="K23" i="42"/>
  <c r="R23" i="42"/>
  <c r="D24" i="42"/>
  <c r="O24" i="42"/>
  <c r="D25" i="42"/>
  <c r="G25" i="42" s="1"/>
  <c r="I25" i="42"/>
  <c r="J25" i="42"/>
  <c r="K25" i="42"/>
  <c r="O25" i="42"/>
  <c r="D26" i="42"/>
  <c r="L26" i="42" s="1"/>
  <c r="G26" i="42"/>
  <c r="H26" i="42"/>
  <c r="I26" i="42"/>
  <c r="K26" i="42"/>
  <c r="N26" i="42"/>
  <c r="O26" i="42"/>
  <c r="P26" i="42"/>
  <c r="Q26" i="42"/>
  <c r="S26" i="42"/>
  <c r="D27" i="42"/>
  <c r="G27" i="42" s="1"/>
  <c r="J27" i="42"/>
  <c r="K27" i="42"/>
  <c r="L27" i="42"/>
  <c r="M27" i="42"/>
  <c r="N27" i="42"/>
  <c r="R27" i="42"/>
  <c r="S27" i="42"/>
  <c r="D28" i="42"/>
  <c r="G28" i="42"/>
  <c r="D29" i="42"/>
  <c r="N29" i="42" s="1"/>
  <c r="D30" i="42"/>
  <c r="H30" i="42" s="1"/>
  <c r="L30" i="42"/>
  <c r="M30" i="42"/>
  <c r="N30" i="42"/>
  <c r="P30" i="42"/>
  <c r="D31" i="42"/>
  <c r="K31" i="42" s="1"/>
  <c r="D32" i="42"/>
  <c r="N32" i="42" s="1"/>
  <c r="G32" i="42"/>
  <c r="H32" i="42"/>
  <c r="I32" i="42"/>
  <c r="M32" i="42"/>
  <c r="Q32" i="42"/>
  <c r="D33" i="42"/>
  <c r="I33" i="42" s="1"/>
  <c r="P33" i="42"/>
  <c r="R33" i="42"/>
  <c r="D34" i="42"/>
  <c r="G34" i="42"/>
  <c r="H34" i="42"/>
  <c r="I34" i="42"/>
  <c r="J34" i="42"/>
  <c r="K34" i="42"/>
  <c r="L34" i="42"/>
  <c r="M34" i="42"/>
  <c r="N34" i="42"/>
  <c r="O34" i="42"/>
  <c r="P34" i="42"/>
  <c r="Q34" i="42"/>
  <c r="R34" i="42"/>
  <c r="S34" i="42"/>
  <c r="D35" i="42"/>
  <c r="G35" i="42" s="1"/>
  <c r="D36" i="42"/>
  <c r="G36" i="42"/>
  <c r="H36" i="42"/>
  <c r="I36" i="42"/>
  <c r="K36" i="42"/>
  <c r="L36" i="42"/>
  <c r="M36" i="42"/>
  <c r="O36" i="42"/>
  <c r="P36" i="42"/>
  <c r="Q36" i="42"/>
  <c r="S36" i="42"/>
  <c r="D37" i="42"/>
  <c r="D38" i="42"/>
  <c r="H38" i="42" s="1"/>
  <c r="M38" i="42"/>
  <c r="N38" i="42"/>
  <c r="P38" i="42"/>
  <c r="D39" i="42"/>
  <c r="Q39" i="42"/>
  <c r="D40" i="42"/>
  <c r="P40" i="42" s="1"/>
  <c r="D41" i="42"/>
  <c r="L41" i="42" s="1"/>
  <c r="H41" i="42"/>
  <c r="I41" i="42"/>
  <c r="J41" i="42"/>
  <c r="K41" i="42"/>
  <c r="M41" i="42"/>
  <c r="N41" i="42"/>
  <c r="O41" i="42"/>
  <c r="Q41" i="42"/>
  <c r="R41" i="42"/>
  <c r="S41" i="42"/>
  <c r="D42" i="42"/>
  <c r="H42" i="42" s="1"/>
  <c r="L42" i="42"/>
  <c r="M42" i="42"/>
  <c r="N42" i="42"/>
  <c r="P42" i="42"/>
  <c r="D43" i="42"/>
  <c r="I43" i="42" s="1"/>
  <c r="D44" i="42"/>
  <c r="G44" i="42" s="1"/>
  <c r="I44" i="42"/>
  <c r="K44" i="42"/>
  <c r="L44" i="42"/>
  <c r="N44" i="42"/>
  <c r="D45" i="42"/>
  <c r="G45" i="42" s="1"/>
  <c r="H45" i="42"/>
  <c r="I45" i="42"/>
  <c r="O45" i="42"/>
  <c r="Q45" i="42"/>
  <c r="D46" i="42"/>
  <c r="G46" i="42"/>
  <c r="H46" i="42"/>
  <c r="I46" i="42"/>
  <c r="J46" i="42"/>
  <c r="K46" i="42"/>
  <c r="L46" i="42"/>
  <c r="M46" i="42"/>
  <c r="N46" i="42"/>
  <c r="O46" i="42"/>
  <c r="P46" i="42"/>
  <c r="Q46" i="42"/>
  <c r="R46" i="42"/>
  <c r="S46" i="42"/>
  <c r="D47" i="42"/>
  <c r="D48" i="42"/>
  <c r="G48" i="42" s="1"/>
  <c r="H48" i="42"/>
  <c r="I48" i="42"/>
  <c r="K48" i="42"/>
  <c r="O48" i="42"/>
  <c r="P48" i="42"/>
  <c r="Q48" i="42"/>
  <c r="S48" i="42"/>
  <c r="D49" i="42"/>
  <c r="D50" i="42"/>
  <c r="L50" i="42" s="1"/>
  <c r="G50" i="42"/>
  <c r="H50" i="42"/>
  <c r="I50" i="42"/>
  <c r="K50" i="42"/>
  <c r="N50" i="42"/>
  <c r="O50" i="42"/>
  <c r="P50" i="42"/>
  <c r="Q50" i="42"/>
  <c r="S50" i="42"/>
  <c r="D51" i="42"/>
  <c r="G51" i="42" s="1"/>
  <c r="I51" i="42"/>
  <c r="J51" i="42"/>
  <c r="K51" i="42"/>
  <c r="L51" i="42"/>
  <c r="M51" i="42"/>
  <c r="O51" i="42"/>
  <c r="Q51" i="42"/>
  <c r="S51" i="42"/>
  <c r="D52" i="42"/>
  <c r="N52" i="42" s="1"/>
  <c r="O52" i="42"/>
  <c r="D53" i="42"/>
  <c r="L53" i="42" s="1"/>
  <c r="H53" i="42"/>
  <c r="I53" i="42"/>
  <c r="J53" i="42"/>
  <c r="K53" i="42"/>
  <c r="M53" i="42"/>
  <c r="O53" i="42"/>
  <c r="P53" i="42"/>
  <c r="R53" i="42"/>
  <c r="S53" i="42"/>
  <c r="D54" i="42"/>
  <c r="O54" i="42"/>
  <c r="D55" i="42"/>
  <c r="O55" i="42" s="1"/>
  <c r="G55" i="42"/>
  <c r="I55" i="42"/>
  <c r="N55" i="42"/>
  <c r="D56" i="42"/>
  <c r="K56" i="42" s="1"/>
  <c r="L56" i="42"/>
  <c r="M56" i="42"/>
  <c r="O56" i="42"/>
  <c r="D57" i="42"/>
  <c r="G57" i="42" s="1"/>
  <c r="D58" i="42"/>
  <c r="H58" i="42" s="1"/>
  <c r="M58" i="42"/>
  <c r="N58" i="42"/>
  <c r="P58" i="42"/>
  <c r="D59" i="42"/>
  <c r="D60" i="42"/>
  <c r="I60" i="42" s="1"/>
  <c r="G60" i="42"/>
  <c r="H60" i="42"/>
  <c r="O60" i="42"/>
  <c r="D61" i="42"/>
  <c r="L61" i="42" s="1"/>
  <c r="J61" i="42"/>
  <c r="K61" i="42"/>
  <c r="M61" i="42"/>
  <c r="N61" i="42"/>
  <c r="O61" i="42"/>
  <c r="R61" i="42"/>
  <c r="S61" i="42"/>
  <c r="D62" i="42"/>
  <c r="G62" i="42"/>
  <c r="H62" i="42"/>
  <c r="I62" i="42"/>
  <c r="J62" i="42"/>
  <c r="K62" i="42"/>
  <c r="L62" i="42"/>
  <c r="M62" i="42"/>
  <c r="N62" i="42"/>
  <c r="O62" i="42"/>
  <c r="P62" i="42"/>
  <c r="Q62" i="42"/>
  <c r="R62" i="42"/>
  <c r="S62" i="42"/>
  <c r="D63" i="42"/>
  <c r="J63" i="42"/>
  <c r="K63" i="42"/>
  <c r="O63" i="42"/>
  <c r="D64" i="42"/>
  <c r="L64" i="42" s="1"/>
  <c r="M64" i="42"/>
  <c r="N64" i="42"/>
  <c r="O64" i="42"/>
  <c r="D65" i="42"/>
  <c r="D66" i="42"/>
  <c r="I66" i="42"/>
  <c r="J66" i="42"/>
  <c r="K66" i="42"/>
  <c r="R66" i="42"/>
  <c r="S66" i="42"/>
  <c r="D67" i="42"/>
  <c r="D68" i="42"/>
  <c r="G68" i="42"/>
  <c r="H68" i="42"/>
  <c r="I68" i="42"/>
  <c r="K68" i="42"/>
  <c r="L68" i="42"/>
  <c r="M68" i="42"/>
  <c r="O68" i="42"/>
  <c r="P68" i="42"/>
  <c r="Q68" i="42"/>
  <c r="S68" i="42"/>
  <c r="D69" i="42"/>
  <c r="M69" i="42"/>
  <c r="O69" i="42"/>
  <c r="D70" i="42"/>
  <c r="G70" i="42"/>
  <c r="H70" i="42"/>
  <c r="I70" i="42"/>
  <c r="J70" i="42"/>
  <c r="K70" i="42"/>
  <c r="L70" i="42"/>
  <c r="M70" i="42"/>
  <c r="N70" i="42"/>
  <c r="O70" i="42"/>
  <c r="P70" i="42"/>
  <c r="Q70" i="42"/>
  <c r="R70" i="42"/>
  <c r="S70" i="42"/>
  <c r="D71" i="42"/>
  <c r="K71" i="42"/>
  <c r="L71" i="42"/>
  <c r="D72" i="42"/>
  <c r="H72" i="42"/>
  <c r="N72" i="42"/>
  <c r="P72" i="42"/>
  <c r="D73" i="42"/>
  <c r="L73" i="42" s="1"/>
  <c r="G73" i="42"/>
  <c r="H73" i="42"/>
  <c r="I73" i="42"/>
  <c r="J73" i="42"/>
  <c r="K73" i="42"/>
  <c r="M73" i="42"/>
  <c r="N73" i="42"/>
  <c r="O73" i="42"/>
  <c r="P73" i="42"/>
  <c r="Q73" i="42"/>
  <c r="R73" i="42"/>
  <c r="S73" i="42"/>
  <c r="D74" i="42"/>
  <c r="H74" i="42" s="1"/>
  <c r="G74" i="42"/>
  <c r="J74" i="42"/>
  <c r="K74" i="42"/>
  <c r="L74" i="42"/>
  <c r="M74" i="42"/>
  <c r="N74" i="42"/>
  <c r="O74" i="42"/>
  <c r="R74" i="42"/>
  <c r="S74" i="42"/>
  <c r="D75" i="42"/>
  <c r="G75" i="42" s="1"/>
  <c r="D76" i="42"/>
  <c r="H76" i="42" s="1"/>
  <c r="J76" i="42"/>
  <c r="L76" i="42"/>
  <c r="M76" i="42"/>
  <c r="N76" i="42"/>
  <c r="O76" i="42"/>
  <c r="P76" i="42"/>
  <c r="D77" i="42"/>
  <c r="H77" i="42" s="1"/>
  <c r="J77" i="42"/>
  <c r="L77" i="42"/>
  <c r="M77" i="42"/>
  <c r="R77" i="42"/>
  <c r="S77" i="42"/>
  <c r="D78" i="42"/>
  <c r="D79" i="42"/>
  <c r="H79" i="42"/>
  <c r="J79" i="42"/>
  <c r="L79" i="42"/>
  <c r="N79" i="42"/>
  <c r="D80" i="42"/>
  <c r="H80" i="42" s="1"/>
  <c r="J80" i="42"/>
  <c r="D81" i="42"/>
  <c r="H81" i="42" s="1"/>
  <c r="D82" i="42"/>
  <c r="D83" i="42"/>
  <c r="D84" i="42"/>
  <c r="H84" i="42" s="1"/>
  <c r="J84" i="42"/>
  <c r="N84" i="42"/>
  <c r="R84" i="42"/>
  <c r="D85" i="42"/>
  <c r="N85" i="42" s="1"/>
  <c r="H85" i="42"/>
  <c r="P85" i="42"/>
  <c r="R85" i="42"/>
  <c r="D86" i="42"/>
  <c r="D87" i="42"/>
  <c r="D88" i="42"/>
  <c r="J88" i="42"/>
  <c r="R88" i="42"/>
  <c r="D89" i="42"/>
  <c r="L89" i="42" s="1"/>
  <c r="D90" i="42"/>
  <c r="G90" i="42" s="1"/>
  <c r="J90" i="42"/>
  <c r="L90" i="42"/>
  <c r="N90" i="42"/>
  <c r="P90" i="42"/>
  <c r="R90" i="42"/>
  <c r="D91" i="42"/>
  <c r="R91" i="42" s="1"/>
  <c r="D92" i="42"/>
  <c r="H92" i="42" s="1"/>
  <c r="D93" i="42"/>
  <c r="R93" i="42"/>
  <c r="D94" i="42"/>
  <c r="D95" i="42"/>
  <c r="J95" i="42" s="1"/>
  <c r="R95" i="42"/>
  <c r="D96" i="42"/>
  <c r="L96" i="42" s="1"/>
  <c r="N96" i="42"/>
  <c r="D97" i="42"/>
  <c r="J97" i="42" s="1"/>
  <c r="D98" i="42"/>
  <c r="L98" i="42" s="1"/>
  <c r="J98" i="42"/>
  <c r="N98" i="42"/>
  <c r="P98" i="42"/>
  <c r="R98" i="42"/>
  <c r="D99" i="42"/>
  <c r="H99" i="42" s="1"/>
  <c r="R99" i="42"/>
  <c r="D100" i="42"/>
  <c r="H100" i="42" s="1"/>
  <c r="J100" i="42"/>
  <c r="L100" i="42"/>
  <c r="N100" i="42"/>
  <c r="P100" i="42"/>
  <c r="R100" i="42"/>
  <c r="D101" i="42"/>
  <c r="D102" i="42"/>
  <c r="D103" i="42"/>
  <c r="J103" i="42"/>
  <c r="D104" i="42"/>
  <c r="P104" i="42"/>
  <c r="D105" i="42"/>
  <c r="D106" i="42"/>
  <c r="H106" i="42" s="1"/>
  <c r="J106" i="42"/>
  <c r="L106" i="42"/>
  <c r="P106" i="42"/>
  <c r="D107" i="42"/>
  <c r="H107" i="42" s="1"/>
  <c r="J107" i="42"/>
  <c r="N107" i="42"/>
  <c r="R107" i="42"/>
  <c r="D108" i="42"/>
  <c r="J108" i="42"/>
  <c r="D109" i="42"/>
  <c r="H109" i="42" s="1"/>
  <c r="J109" i="42"/>
  <c r="N109" i="42"/>
  <c r="R109" i="42"/>
  <c r="D110" i="42"/>
  <c r="J110" i="42" s="1"/>
  <c r="D111" i="42"/>
  <c r="R111" i="42" s="1"/>
  <c r="D112" i="42"/>
  <c r="H112" i="42"/>
  <c r="J112" i="42"/>
  <c r="L112" i="42"/>
  <c r="S112" i="42"/>
  <c r="D113" i="42"/>
  <c r="G113" i="42" s="1"/>
  <c r="H113" i="42"/>
  <c r="P113" i="42"/>
  <c r="Q113" i="42"/>
  <c r="D114" i="42"/>
  <c r="G114" i="42" s="1"/>
  <c r="L114" i="42"/>
  <c r="N114" i="42"/>
  <c r="O114" i="42"/>
  <c r="P114" i="42"/>
  <c r="R114" i="42"/>
  <c r="D115" i="42"/>
  <c r="H115" i="42" s="1"/>
  <c r="D116" i="42"/>
  <c r="G116" i="42" s="1"/>
  <c r="H116" i="42"/>
  <c r="J116" i="42"/>
  <c r="L116" i="42"/>
  <c r="P116" i="42"/>
  <c r="R116" i="42"/>
  <c r="S116" i="42"/>
  <c r="D117" i="42"/>
  <c r="D118" i="42"/>
  <c r="M118" i="42" s="1"/>
  <c r="G118" i="42"/>
  <c r="J118" i="42"/>
  <c r="K118" i="42"/>
  <c r="L118" i="42"/>
  <c r="O118" i="42"/>
  <c r="P118" i="42"/>
  <c r="Q118" i="42"/>
  <c r="D119" i="42"/>
  <c r="L119" i="42" s="1"/>
  <c r="N119" i="42"/>
  <c r="P119" i="42"/>
  <c r="D120" i="42"/>
  <c r="H120" i="42" s="1"/>
  <c r="O120" i="42"/>
  <c r="D121" i="42"/>
  <c r="L121" i="42"/>
  <c r="D122" i="42"/>
  <c r="M122" i="42" s="1"/>
  <c r="H122" i="42"/>
  <c r="I122" i="42"/>
  <c r="J122" i="42"/>
  <c r="O122" i="42"/>
  <c r="P122" i="42"/>
  <c r="Q122" i="42"/>
  <c r="R122" i="42"/>
  <c r="D123" i="42"/>
  <c r="J123" i="42"/>
  <c r="K123" i="42"/>
  <c r="D124" i="42"/>
  <c r="G124" i="42"/>
  <c r="H124" i="42"/>
  <c r="S124" i="42"/>
  <c r="D125" i="42"/>
  <c r="G125" i="42" s="1"/>
  <c r="I125" i="42"/>
  <c r="M125" i="42"/>
  <c r="N125" i="42"/>
  <c r="O125" i="42"/>
  <c r="R125" i="42"/>
  <c r="D126" i="42"/>
  <c r="G126" i="42"/>
  <c r="D127" i="42"/>
  <c r="H127" i="42" s="1"/>
  <c r="I127" i="42"/>
  <c r="J127" i="42"/>
  <c r="K127" i="42"/>
  <c r="L127" i="42"/>
  <c r="M127" i="42"/>
  <c r="N127" i="42"/>
  <c r="P127" i="42"/>
  <c r="R127" i="42"/>
  <c r="S127" i="42"/>
  <c r="D128" i="42"/>
  <c r="H128" i="42" s="1"/>
  <c r="D129" i="42"/>
  <c r="H129" i="42" s="1"/>
  <c r="N129" i="42"/>
  <c r="D130" i="42"/>
  <c r="G130" i="42"/>
  <c r="I130" i="42"/>
  <c r="L130" i="42"/>
  <c r="M130" i="42"/>
  <c r="N130" i="42"/>
  <c r="O130" i="42"/>
  <c r="Q130" i="42"/>
  <c r="D131" i="42"/>
  <c r="K131" i="42" s="1"/>
  <c r="M131" i="42"/>
  <c r="N131" i="42"/>
  <c r="S131" i="42"/>
  <c r="D132" i="42"/>
  <c r="P132" i="42" s="1"/>
  <c r="G132" i="42"/>
  <c r="D133" i="42"/>
  <c r="K133" i="42" s="1"/>
  <c r="G133" i="42"/>
  <c r="H133" i="42"/>
  <c r="I133" i="42"/>
  <c r="J133" i="42"/>
  <c r="N133" i="42"/>
  <c r="O133" i="42"/>
  <c r="P133" i="42"/>
  <c r="Q133" i="42"/>
  <c r="R133" i="42"/>
  <c r="D134" i="42"/>
  <c r="G134" i="42"/>
  <c r="H134" i="42"/>
  <c r="J134" i="42"/>
  <c r="M134" i="42"/>
  <c r="N134" i="42"/>
  <c r="O134" i="42"/>
  <c r="P134" i="42"/>
  <c r="R134" i="42"/>
  <c r="D135" i="42"/>
  <c r="K135" i="42"/>
  <c r="D136" i="42"/>
  <c r="H136" i="42" s="1"/>
  <c r="G136" i="42"/>
  <c r="D137" i="42"/>
  <c r="K137" i="42" s="1"/>
  <c r="H137" i="42"/>
  <c r="I137" i="42"/>
  <c r="J137" i="42"/>
  <c r="N137" i="42"/>
  <c r="O137" i="42"/>
  <c r="P137" i="42"/>
  <c r="Q137" i="42"/>
  <c r="D138" i="42"/>
  <c r="G138" i="42" s="1"/>
  <c r="H138" i="42"/>
  <c r="I138" i="42"/>
  <c r="K138" i="42"/>
  <c r="N138" i="42"/>
  <c r="O138" i="42"/>
  <c r="P138" i="42"/>
  <c r="Q138" i="42"/>
  <c r="D139" i="42"/>
  <c r="K139" i="42" s="1"/>
  <c r="L139" i="42"/>
  <c r="M139" i="42"/>
  <c r="N139" i="42"/>
  <c r="S139" i="42"/>
  <c r="D140" i="42"/>
  <c r="G140" i="42" s="1"/>
  <c r="M140" i="42"/>
  <c r="P140" i="42"/>
  <c r="D141" i="42"/>
  <c r="G141" i="42"/>
  <c r="H141" i="42"/>
  <c r="J141" i="42"/>
  <c r="P141" i="42"/>
  <c r="D142" i="42"/>
  <c r="H142" i="42"/>
  <c r="K142" i="42"/>
  <c r="L142" i="42"/>
  <c r="M142" i="42"/>
  <c r="N142" i="42"/>
  <c r="P142" i="42"/>
  <c r="S142" i="42"/>
  <c r="D143" i="42"/>
  <c r="D144" i="42"/>
  <c r="H144" i="42" s="1"/>
  <c r="D145" i="42"/>
  <c r="I145" i="42"/>
  <c r="J145" i="42"/>
  <c r="D146" i="42"/>
  <c r="G146" i="42"/>
  <c r="H146" i="42"/>
  <c r="I146" i="42"/>
  <c r="J146" i="42"/>
  <c r="K146" i="42"/>
  <c r="L146" i="42"/>
  <c r="M146" i="42"/>
  <c r="N146" i="42"/>
  <c r="O146" i="42"/>
  <c r="P146" i="42"/>
  <c r="Q146" i="42"/>
  <c r="R146" i="42"/>
  <c r="S146" i="42"/>
  <c r="D147" i="42"/>
  <c r="D148" i="42"/>
  <c r="P148" i="42" s="1"/>
  <c r="G148" i="42"/>
  <c r="H148" i="42"/>
  <c r="M148" i="42"/>
  <c r="N148" i="42"/>
  <c r="O148" i="42"/>
  <c r="D149" i="42"/>
  <c r="K149" i="42" s="1"/>
  <c r="G149" i="42"/>
  <c r="H149" i="42"/>
  <c r="I149" i="42"/>
  <c r="J149" i="42"/>
  <c r="N149" i="42"/>
  <c r="O149" i="42"/>
  <c r="P149" i="42"/>
  <c r="Q149" i="42"/>
  <c r="R149" i="42"/>
  <c r="D150" i="42"/>
  <c r="G150" i="42"/>
  <c r="H150" i="42"/>
  <c r="I150" i="42"/>
  <c r="J150" i="42"/>
  <c r="M150" i="42"/>
  <c r="N150" i="42"/>
  <c r="O150" i="42"/>
  <c r="P150" i="42"/>
  <c r="Q150" i="42"/>
  <c r="R150" i="42"/>
  <c r="D151" i="42"/>
  <c r="K151" i="42" s="1"/>
  <c r="L151" i="42"/>
  <c r="M151" i="42"/>
  <c r="N151" i="42"/>
  <c r="S151" i="42"/>
  <c r="D152" i="42"/>
  <c r="O152" i="42"/>
  <c r="D153" i="42"/>
  <c r="K153" i="42" s="1"/>
  <c r="H153" i="42"/>
  <c r="I153" i="42"/>
  <c r="J153" i="42"/>
  <c r="N153" i="42"/>
  <c r="O153" i="42"/>
  <c r="P153" i="42"/>
  <c r="Q153" i="42"/>
  <c r="D154" i="42"/>
  <c r="O154" i="42" s="1"/>
  <c r="G154" i="42"/>
  <c r="H154" i="42"/>
  <c r="I154" i="42"/>
  <c r="P154" i="42"/>
  <c r="Q154" i="42"/>
  <c r="R154" i="42"/>
  <c r="S154" i="42"/>
  <c r="D155" i="42"/>
  <c r="K155" i="42" s="1"/>
  <c r="D156" i="42"/>
  <c r="G156" i="42"/>
  <c r="H156" i="42"/>
  <c r="M156" i="42"/>
  <c r="D157" i="42"/>
  <c r="G157" i="42" s="1"/>
  <c r="D158" i="42"/>
  <c r="I158" i="42" s="1"/>
  <c r="J158" i="42"/>
  <c r="N158" i="42"/>
  <c r="Q158" i="42"/>
  <c r="S158" i="42"/>
  <c r="D159" i="42"/>
  <c r="D160" i="42"/>
  <c r="G160" i="42" s="1"/>
  <c r="H160" i="42"/>
  <c r="M160" i="42"/>
  <c r="N160" i="42"/>
  <c r="O160" i="42"/>
  <c r="P160" i="42"/>
  <c r="D161" i="42"/>
  <c r="K161" i="42" s="1"/>
  <c r="H161" i="42"/>
  <c r="I161" i="42"/>
  <c r="J161" i="42"/>
  <c r="N161" i="42"/>
  <c r="O161" i="42"/>
  <c r="P161" i="42"/>
  <c r="Q161" i="42"/>
  <c r="D162" i="42"/>
  <c r="H162" i="42" s="1"/>
  <c r="G162" i="42"/>
  <c r="I162" i="42"/>
  <c r="J162" i="42"/>
  <c r="K162" i="42"/>
  <c r="N162" i="42"/>
  <c r="O162" i="42"/>
  <c r="P162" i="42"/>
  <c r="Q162" i="42"/>
  <c r="S162" i="42"/>
  <c r="D163" i="42"/>
  <c r="N163" i="42" s="1"/>
  <c r="S163" i="42"/>
  <c r="D164" i="42"/>
  <c r="G164" i="42" s="1"/>
  <c r="D165" i="42"/>
  <c r="G165" i="42" s="1"/>
  <c r="H165" i="42"/>
  <c r="J165" i="42"/>
  <c r="N165" i="42"/>
  <c r="O165" i="42"/>
  <c r="P165" i="42"/>
  <c r="R165" i="42"/>
  <c r="D166" i="42"/>
  <c r="H166" i="42"/>
  <c r="I166" i="42"/>
  <c r="J166" i="42"/>
  <c r="K166" i="42"/>
  <c r="L166" i="42"/>
  <c r="M166" i="42"/>
  <c r="N166" i="42"/>
  <c r="P166" i="42"/>
  <c r="Q166" i="42"/>
  <c r="R166" i="42"/>
  <c r="S166" i="42"/>
  <c r="D167" i="42"/>
  <c r="J167" i="42" s="1"/>
  <c r="D168" i="42"/>
  <c r="G168" i="42" s="1"/>
  <c r="H168" i="42"/>
  <c r="D169" i="42"/>
  <c r="R169" i="42" s="1"/>
  <c r="G169" i="42"/>
  <c r="D170" i="42"/>
  <c r="L170" i="42" s="1"/>
  <c r="G170" i="42"/>
  <c r="O170" i="42"/>
  <c r="Q170" i="42"/>
  <c r="D171" i="42"/>
  <c r="J171" i="42"/>
  <c r="K171" i="42"/>
  <c r="S171" i="42"/>
  <c r="D172" i="42"/>
  <c r="D173" i="42"/>
  <c r="Q173" i="42"/>
  <c r="R173" i="42"/>
  <c r="D174" i="42"/>
  <c r="N174" i="42" s="1"/>
  <c r="H174" i="42"/>
  <c r="I174" i="42"/>
  <c r="M174" i="42"/>
  <c r="P174" i="42"/>
  <c r="Q174" i="42"/>
  <c r="R174" i="42"/>
  <c r="D175" i="42"/>
  <c r="J175" i="42" s="1"/>
  <c r="D176" i="42"/>
  <c r="G176" i="42" s="1"/>
  <c r="H176" i="42"/>
  <c r="D177" i="42"/>
  <c r="R177" i="42" s="1"/>
  <c r="G177" i="42"/>
  <c r="D178" i="42"/>
  <c r="G178" i="42" s="1"/>
  <c r="I178" i="42"/>
  <c r="J178" i="42"/>
  <c r="K178" i="42"/>
  <c r="L178" i="42"/>
  <c r="M178" i="42"/>
  <c r="O178" i="42"/>
  <c r="R178" i="42"/>
  <c r="S178" i="42"/>
  <c r="D179" i="42"/>
  <c r="D180" i="42"/>
  <c r="G180" i="42"/>
  <c r="D181" i="42"/>
  <c r="R181" i="42" s="1"/>
  <c r="G181" i="42"/>
  <c r="H181" i="42"/>
  <c r="P181" i="42"/>
  <c r="Q181" i="42"/>
  <c r="D182" i="42"/>
  <c r="G182" i="42"/>
  <c r="H182" i="42"/>
  <c r="I182" i="42"/>
  <c r="J182" i="42"/>
  <c r="K182" i="42"/>
  <c r="L182" i="42"/>
  <c r="M182" i="42"/>
  <c r="N182" i="42"/>
  <c r="O182" i="42"/>
  <c r="P182" i="42"/>
  <c r="Q182" i="42"/>
  <c r="R182" i="42"/>
  <c r="S182" i="42"/>
  <c r="D183" i="42"/>
  <c r="J183" i="42" s="1"/>
  <c r="D184" i="42"/>
  <c r="G184" i="42" s="1"/>
  <c r="H184" i="42"/>
  <c r="D185" i="42"/>
  <c r="D186" i="42"/>
  <c r="G186" i="42" s="1"/>
  <c r="H186" i="42"/>
  <c r="I186" i="42"/>
  <c r="N186" i="42"/>
  <c r="P186" i="42"/>
  <c r="Q186" i="42"/>
  <c r="S186" i="42"/>
  <c r="D187" i="42"/>
  <c r="K187" i="42" s="1"/>
  <c r="J187" i="42"/>
  <c r="S187" i="42"/>
  <c r="D188" i="42"/>
  <c r="G188" i="42" s="1"/>
  <c r="D189" i="42"/>
  <c r="H189" i="42"/>
  <c r="P189" i="42"/>
  <c r="D190" i="42"/>
  <c r="G190" i="42"/>
  <c r="H190" i="42"/>
  <c r="J190" i="42"/>
  <c r="K190" i="42"/>
  <c r="L190" i="42"/>
  <c r="M190" i="42"/>
  <c r="N190" i="42"/>
  <c r="O190" i="42"/>
  <c r="P190" i="42"/>
  <c r="R190" i="42"/>
  <c r="S190" i="42"/>
  <c r="D191" i="42"/>
  <c r="D192" i="42"/>
  <c r="D193" i="42"/>
  <c r="G193" i="42"/>
  <c r="D194" i="42"/>
  <c r="G194" i="42" s="1"/>
  <c r="H194" i="42"/>
  <c r="M194" i="42"/>
  <c r="N194" i="42"/>
  <c r="P194" i="42"/>
  <c r="Q194" i="42"/>
  <c r="D195" i="42"/>
  <c r="J195" i="42"/>
  <c r="K195" i="42"/>
  <c r="S195" i="42"/>
  <c r="D196" i="42"/>
  <c r="G196" i="42" s="1"/>
  <c r="D197" i="42"/>
  <c r="H197" i="42" s="1"/>
  <c r="G197" i="42"/>
  <c r="Q197" i="42"/>
  <c r="R197" i="42"/>
  <c r="D198" i="42"/>
  <c r="G198" i="42"/>
  <c r="H198" i="42"/>
  <c r="O198" i="42"/>
  <c r="D199" i="42"/>
  <c r="J199" i="42" s="1"/>
  <c r="D200" i="42"/>
  <c r="G200" i="42"/>
  <c r="H200" i="42"/>
  <c r="P200" i="42"/>
  <c r="D201" i="42"/>
  <c r="D202" i="42"/>
  <c r="G202" i="42"/>
  <c r="H202" i="42"/>
  <c r="I202" i="42"/>
  <c r="J202" i="42"/>
  <c r="K202" i="42"/>
  <c r="L202" i="42"/>
  <c r="M202" i="42"/>
  <c r="N202" i="42"/>
  <c r="O202" i="42"/>
  <c r="P202" i="42"/>
  <c r="Q202" i="42"/>
  <c r="R202" i="42"/>
  <c r="S202" i="42"/>
  <c r="D203" i="42"/>
  <c r="S203" i="42" s="1"/>
  <c r="J203" i="42"/>
  <c r="D204" i="42"/>
  <c r="G204" i="42" s="1"/>
  <c r="E1" i="41"/>
  <c r="F1" i="41"/>
  <c r="A4" i="41"/>
  <c r="D5" i="41"/>
  <c r="H5" i="41"/>
  <c r="D6" i="41"/>
  <c r="J6" i="41" s="1"/>
  <c r="D7" i="41"/>
  <c r="H7" i="41"/>
  <c r="J7" i="41"/>
  <c r="L7" i="41"/>
  <c r="P7" i="41"/>
  <c r="D8" i="41"/>
  <c r="H8" i="41" s="1"/>
  <c r="R8" i="41"/>
  <c r="D9" i="41"/>
  <c r="J9" i="41" s="1"/>
  <c r="L9" i="41"/>
  <c r="D10" i="41"/>
  <c r="D11" i="41"/>
  <c r="D12" i="41"/>
  <c r="J12" i="41"/>
  <c r="D13" i="41"/>
  <c r="H13" i="41" s="1"/>
  <c r="L13" i="41"/>
  <c r="P13" i="41"/>
  <c r="R13" i="41"/>
  <c r="D14" i="41"/>
  <c r="J14" i="41"/>
  <c r="N14" i="41"/>
  <c r="D15" i="41"/>
  <c r="P15" i="41" s="1"/>
  <c r="Q15" i="41"/>
  <c r="R15" i="41"/>
  <c r="S15" i="41"/>
  <c r="D16" i="41"/>
  <c r="S16" i="41" s="1"/>
  <c r="L16" i="41"/>
  <c r="N16" i="41"/>
  <c r="R16" i="41"/>
  <c r="D17" i="41"/>
  <c r="G17" i="41"/>
  <c r="M17" i="41"/>
  <c r="D18" i="41"/>
  <c r="G18" i="41" s="1"/>
  <c r="P18" i="41"/>
  <c r="Q18" i="41"/>
  <c r="D19" i="41"/>
  <c r="I19" i="41" s="1"/>
  <c r="G19" i="41"/>
  <c r="L19" i="41"/>
  <c r="M19" i="41"/>
  <c r="N19" i="41"/>
  <c r="Q19" i="41"/>
  <c r="S19" i="41"/>
  <c r="D20" i="41"/>
  <c r="J20" i="41" s="1"/>
  <c r="L20" i="41"/>
  <c r="M20" i="41"/>
  <c r="R20" i="41"/>
  <c r="D21" i="41"/>
  <c r="N21" i="41" s="1"/>
  <c r="G21" i="41"/>
  <c r="L21" i="41"/>
  <c r="M21" i="41"/>
  <c r="P21" i="41"/>
  <c r="D22" i="41"/>
  <c r="H22" i="41" s="1"/>
  <c r="G22" i="41"/>
  <c r="I22" i="41"/>
  <c r="J22" i="41"/>
  <c r="N22" i="41"/>
  <c r="O22" i="41"/>
  <c r="P22" i="41"/>
  <c r="Q22" i="41"/>
  <c r="R22" i="41"/>
  <c r="D23" i="41"/>
  <c r="O23" i="41" s="1"/>
  <c r="P23" i="41"/>
  <c r="D24" i="41"/>
  <c r="L24" i="41" s="1"/>
  <c r="R24" i="41"/>
  <c r="S24" i="41"/>
  <c r="D25" i="41"/>
  <c r="H25" i="41" s="1"/>
  <c r="G25" i="41"/>
  <c r="M25" i="41"/>
  <c r="N25" i="41"/>
  <c r="O25" i="41"/>
  <c r="P25" i="41"/>
  <c r="D26" i="41"/>
  <c r="O26" i="41"/>
  <c r="D27" i="41"/>
  <c r="D28" i="41"/>
  <c r="S28" i="41"/>
  <c r="D29" i="41"/>
  <c r="N29" i="41" s="1"/>
  <c r="G29" i="41"/>
  <c r="L29" i="41"/>
  <c r="M29" i="41"/>
  <c r="P29" i="41"/>
  <c r="D30" i="41"/>
  <c r="N30" i="41" s="1"/>
  <c r="R30" i="41"/>
  <c r="D31" i="41"/>
  <c r="G31" i="41" s="1"/>
  <c r="J31" i="41"/>
  <c r="M31" i="41"/>
  <c r="N31" i="41"/>
  <c r="O31" i="41"/>
  <c r="R31" i="41"/>
  <c r="D32" i="41"/>
  <c r="K32" i="41" s="1"/>
  <c r="J32" i="41"/>
  <c r="L32" i="41"/>
  <c r="M32" i="41"/>
  <c r="N32" i="41"/>
  <c r="R32" i="41"/>
  <c r="S32" i="41"/>
  <c r="D33" i="41"/>
  <c r="H33" i="41" s="1"/>
  <c r="L33" i="41"/>
  <c r="M33" i="41"/>
  <c r="N33" i="41"/>
  <c r="P33" i="41"/>
  <c r="D34" i="41"/>
  <c r="N34" i="41" s="1"/>
  <c r="J34" i="41"/>
  <c r="O34" i="41"/>
  <c r="Q34" i="41"/>
  <c r="D35" i="41"/>
  <c r="K35" i="41" s="1"/>
  <c r="H35" i="41"/>
  <c r="I35" i="41"/>
  <c r="J35" i="41"/>
  <c r="L35" i="41"/>
  <c r="M35" i="41"/>
  <c r="N35" i="41"/>
  <c r="P35" i="41"/>
  <c r="Q35" i="41"/>
  <c r="R35" i="41"/>
  <c r="D36" i="41"/>
  <c r="N36" i="41" s="1"/>
  <c r="J36" i="41"/>
  <c r="R36" i="41"/>
  <c r="S36" i="41"/>
  <c r="D37" i="41"/>
  <c r="H37" i="41" s="1"/>
  <c r="G37" i="41"/>
  <c r="L37" i="41"/>
  <c r="M37" i="41"/>
  <c r="O37" i="41"/>
  <c r="P37" i="41"/>
  <c r="D38" i="41"/>
  <c r="I38" i="41"/>
  <c r="D39" i="41"/>
  <c r="J39" i="41" s="1"/>
  <c r="G39" i="41"/>
  <c r="H39" i="41"/>
  <c r="I39" i="41"/>
  <c r="K39" i="41"/>
  <c r="L39" i="41"/>
  <c r="M39" i="41"/>
  <c r="N39" i="41"/>
  <c r="O39" i="41"/>
  <c r="P39" i="41"/>
  <c r="Q39" i="41"/>
  <c r="S39" i="41"/>
  <c r="D40" i="41"/>
  <c r="J40" i="41"/>
  <c r="M40" i="41"/>
  <c r="N40" i="41"/>
  <c r="D41" i="41"/>
  <c r="N41" i="41" s="1"/>
  <c r="L41" i="41"/>
  <c r="D42" i="41"/>
  <c r="H42" i="41" s="1"/>
  <c r="G42" i="41"/>
  <c r="I42" i="41"/>
  <c r="J42" i="41"/>
  <c r="N42" i="41"/>
  <c r="O42" i="41"/>
  <c r="P42" i="41"/>
  <c r="Q42" i="41"/>
  <c r="R42" i="41"/>
  <c r="D43" i="41"/>
  <c r="J43" i="41" s="1"/>
  <c r="G43" i="41"/>
  <c r="H43" i="41"/>
  <c r="K43" i="41"/>
  <c r="N43" i="41"/>
  <c r="R43" i="41"/>
  <c r="S43" i="41"/>
  <c r="D44" i="41"/>
  <c r="K44" i="41" s="1"/>
  <c r="L44" i="41"/>
  <c r="M44" i="41"/>
  <c r="N44" i="41"/>
  <c r="S44" i="41"/>
  <c r="D45" i="41"/>
  <c r="G45" i="41"/>
  <c r="M45" i="41"/>
  <c r="N45" i="41"/>
  <c r="O45" i="41"/>
  <c r="D46" i="41"/>
  <c r="G46" i="41"/>
  <c r="R46" i="41"/>
  <c r="D47" i="41"/>
  <c r="G47" i="41"/>
  <c r="I47" i="41"/>
  <c r="M47" i="41"/>
  <c r="N47" i="41"/>
  <c r="O47" i="41"/>
  <c r="Q47" i="41"/>
  <c r="R47" i="41"/>
  <c r="S47" i="41"/>
  <c r="D48" i="41"/>
  <c r="K48" i="41" s="1"/>
  <c r="J48" i="41"/>
  <c r="L48" i="41"/>
  <c r="M48" i="41"/>
  <c r="R48" i="41"/>
  <c r="S48" i="41"/>
  <c r="D49" i="41"/>
  <c r="L49" i="41"/>
  <c r="D50" i="41"/>
  <c r="J50" i="41" s="1"/>
  <c r="G50" i="41"/>
  <c r="N50" i="41"/>
  <c r="O50" i="41"/>
  <c r="D51" i="41"/>
  <c r="J51" i="41" s="1"/>
  <c r="H51" i="41"/>
  <c r="I51" i="41"/>
  <c r="L51" i="41"/>
  <c r="M51" i="41"/>
  <c r="Q51" i="41"/>
  <c r="R51" i="41"/>
  <c r="D52" i="41"/>
  <c r="D53" i="41"/>
  <c r="H53" i="41" s="1"/>
  <c r="G53" i="41"/>
  <c r="L53" i="41"/>
  <c r="M53" i="41"/>
  <c r="N53" i="41"/>
  <c r="O53" i="41"/>
  <c r="P53" i="41"/>
  <c r="D54" i="41"/>
  <c r="I54" i="41"/>
  <c r="J54" i="41"/>
  <c r="N54" i="41"/>
  <c r="P54" i="41"/>
  <c r="Q54" i="41"/>
  <c r="R54" i="41"/>
  <c r="D55" i="41"/>
  <c r="G55" i="41"/>
  <c r="H55" i="41"/>
  <c r="I55" i="41"/>
  <c r="J55" i="41"/>
  <c r="K55" i="41"/>
  <c r="L55" i="41"/>
  <c r="M55" i="41"/>
  <c r="N55" i="41"/>
  <c r="O55" i="41"/>
  <c r="P55" i="41"/>
  <c r="Q55" i="41"/>
  <c r="R55" i="41"/>
  <c r="S55" i="41"/>
  <c r="D56" i="41"/>
  <c r="J56" i="41"/>
  <c r="D57" i="41"/>
  <c r="L57" i="41" s="1"/>
  <c r="G57" i="41"/>
  <c r="N57" i="41"/>
  <c r="O57" i="41"/>
  <c r="D58" i="41"/>
  <c r="H58" i="41" s="1"/>
  <c r="G58" i="41"/>
  <c r="I58" i="41"/>
  <c r="J58" i="41"/>
  <c r="O58" i="41"/>
  <c r="P58" i="41"/>
  <c r="Q58" i="41"/>
  <c r="R58" i="41"/>
  <c r="D59" i="41"/>
  <c r="G59" i="41"/>
  <c r="H59" i="41"/>
  <c r="J59" i="41"/>
  <c r="K59" i="41"/>
  <c r="L59" i="41"/>
  <c r="N59" i="41"/>
  <c r="P59" i="41"/>
  <c r="R59" i="41"/>
  <c r="S59" i="41"/>
  <c r="D60" i="41"/>
  <c r="M60" i="41"/>
  <c r="D61" i="41"/>
  <c r="G61" i="41"/>
  <c r="M61" i="41"/>
  <c r="N61" i="41"/>
  <c r="O61" i="41"/>
  <c r="D62" i="41"/>
  <c r="G62" i="41"/>
  <c r="D63" i="41"/>
  <c r="G63" i="41"/>
  <c r="I63" i="41"/>
  <c r="M63" i="41"/>
  <c r="N63" i="41"/>
  <c r="O63" i="41"/>
  <c r="Q63" i="41"/>
  <c r="R63" i="41"/>
  <c r="S63" i="41"/>
  <c r="D64" i="41"/>
  <c r="K64" i="41" s="1"/>
  <c r="J64" i="41"/>
  <c r="L64" i="41"/>
  <c r="M64" i="41"/>
  <c r="N64" i="41"/>
  <c r="R64" i="41"/>
  <c r="S64" i="41"/>
  <c r="D65" i="41"/>
  <c r="D66" i="41"/>
  <c r="J66" i="41"/>
  <c r="N66" i="41"/>
  <c r="D67" i="41"/>
  <c r="I67" i="41" s="1"/>
  <c r="H67" i="41"/>
  <c r="J67" i="41"/>
  <c r="L67" i="41"/>
  <c r="Q67" i="41"/>
  <c r="R67" i="41"/>
  <c r="D68" i="41"/>
  <c r="J68" i="41"/>
  <c r="L68" i="41"/>
  <c r="S68" i="41"/>
  <c r="D69" i="41"/>
  <c r="H69" i="41" s="1"/>
  <c r="G69" i="41"/>
  <c r="L69" i="41"/>
  <c r="M69" i="41"/>
  <c r="O69" i="41"/>
  <c r="P69" i="41"/>
  <c r="D70" i="41"/>
  <c r="I70" i="41"/>
  <c r="J70" i="41"/>
  <c r="N70" i="41"/>
  <c r="P70" i="41"/>
  <c r="Q70" i="41"/>
  <c r="R70" i="41"/>
  <c r="D71" i="41"/>
  <c r="J71" i="41" s="1"/>
  <c r="G71" i="41"/>
  <c r="H71" i="41"/>
  <c r="I71" i="41"/>
  <c r="K71" i="41"/>
  <c r="L71" i="41"/>
  <c r="M71" i="41"/>
  <c r="N71" i="41"/>
  <c r="O71" i="41"/>
  <c r="P71" i="41"/>
  <c r="Q71" i="41"/>
  <c r="S71" i="41"/>
  <c r="D72" i="41"/>
  <c r="M72" i="41" s="1"/>
  <c r="N72" i="41"/>
  <c r="D73" i="41"/>
  <c r="G73" i="41"/>
  <c r="L73" i="41"/>
  <c r="N73" i="41"/>
  <c r="O73" i="41"/>
  <c r="P73" i="41"/>
  <c r="D74" i="41"/>
  <c r="H74" i="41" s="1"/>
  <c r="G74" i="41"/>
  <c r="I74" i="41"/>
  <c r="J74" i="41"/>
  <c r="N74" i="41"/>
  <c r="O74" i="41"/>
  <c r="P74" i="41"/>
  <c r="Q74" i="41"/>
  <c r="R74" i="41"/>
  <c r="D75" i="41"/>
  <c r="G75" i="41"/>
  <c r="H75" i="41"/>
  <c r="J75" i="41"/>
  <c r="K75" i="41"/>
  <c r="L75" i="41"/>
  <c r="N75" i="41"/>
  <c r="O75" i="41"/>
  <c r="P75" i="41"/>
  <c r="R75" i="41"/>
  <c r="S75" i="41"/>
  <c r="D76" i="41"/>
  <c r="M76" i="41" s="1"/>
  <c r="L76" i="41"/>
  <c r="N76" i="41"/>
  <c r="S76" i="41"/>
  <c r="D77" i="41"/>
  <c r="G77" i="41"/>
  <c r="M77" i="41"/>
  <c r="N77" i="41"/>
  <c r="O77" i="41"/>
  <c r="D78" i="41"/>
  <c r="G78" i="41"/>
  <c r="I78" i="41"/>
  <c r="P78" i="41"/>
  <c r="R78" i="41"/>
  <c r="D79" i="41"/>
  <c r="J79" i="41" s="1"/>
  <c r="I79" i="41"/>
  <c r="Q79" i="41"/>
  <c r="S79" i="41"/>
  <c r="D80" i="41"/>
  <c r="K80" i="41" s="1"/>
  <c r="J80" i="41"/>
  <c r="L80" i="41"/>
  <c r="M80" i="41"/>
  <c r="R80" i="41"/>
  <c r="S80" i="41"/>
  <c r="D81" i="41"/>
  <c r="G81" i="41"/>
  <c r="L81" i="41"/>
  <c r="P81" i="41"/>
  <c r="D82" i="41"/>
  <c r="I82" i="41" s="1"/>
  <c r="G82" i="41"/>
  <c r="J82" i="41"/>
  <c r="N82" i="41"/>
  <c r="D83" i="41"/>
  <c r="I83" i="41" s="1"/>
  <c r="H83" i="41"/>
  <c r="J83" i="41"/>
  <c r="K83" i="41"/>
  <c r="P83" i="41"/>
  <c r="Q83" i="41"/>
  <c r="S83" i="41"/>
  <c r="D84" i="41"/>
  <c r="R84" i="41"/>
  <c r="S84" i="41"/>
  <c r="D85" i="41"/>
  <c r="G85" i="41" s="1"/>
  <c r="L85" i="41"/>
  <c r="N85" i="41"/>
  <c r="R85" i="41"/>
  <c r="D86" i="41"/>
  <c r="N86" i="41"/>
  <c r="P86" i="41"/>
  <c r="R86" i="41"/>
  <c r="D87" i="41"/>
  <c r="D88" i="41"/>
  <c r="J88" i="41" s="1"/>
  <c r="N88" i="41"/>
  <c r="D89" i="41"/>
  <c r="H89" i="41"/>
  <c r="J89" i="41"/>
  <c r="L89" i="41"/>
  <c r="N89" i="41"/>
  <c r="P89" i="41"/>
  <c r="R89" i="41"/>
  <c r="D90" i="41"/>
  <c r="D91" i="41"/>
  <c r="D92" i="41"/>
  <c r="H92" i="41" s="1"/>
  <c r="J92" i="41"/>
  <c r="N92" i="41"/>
  <c r="R92" i="41"/>
  <c r="D93" i="41"/>
  <c r="D94" i="41"/>
  <c r="J94" i="41" s="1"/>
  <c r="D95" i="41"/>
  <c r="H95" i="41"/>
  <c r="Q95" i="41"/>
  <c r="D96" i="41"/>
  <c r="H96" i="41"/>
  <c r="D97" i="41"/>
  <c r="D98" i="41"/>
  <c r="G98" i="41" s="1"/>
  <c r="H98" i="41"/>
  <c r="J98" i="41"/>
  <c r="P98" i="41"/>
  <c r="R98" i="41"/>
  <c r="D99" i="41"/>
  <c r="N99" i="41"/>
  <c r="D100" i="41"/>
  <c r="D101" i="41"/>
  <c r="H101" i="41"/>
  <c r="D102" i="41"/>
  <c r="N102" i="41" s="1"/>
  <c r="R102" i="41"/>
  <c r="D103" i="41"/>
  <c r="D104" i="41"/>
  <c r="H104" i="41" s="1"/>
  <c r="J104" i="41"/>
  <c r="N104" i="41"/>
  <c r="R104" i="41"/>
  <c r="D105" i="41"/>
  <c r="L105" i="41" s="1"/>
  <c r="H105" i="41"/>
  <c r="J105" i="41"/>
  <c r="P105" i="41"/>
  <c r="R105" i="41"/>
  <c r="D106" i="41"/>
  <c r="D107" i="41"/>
  <c r="J107" i="41" s="1"/>
  <c r="H107" i="41"/>
  <c r="L107" i="41"/>
  <c r="D108" i="41"/>
  <c r="J108" i="41"/>
  <c r="N108" i="41"/>
  <c r="D109" i="41"/>
  <c r="P109" i="41" s="1"/>
  <c r="R109" i="41"/>
  <c r="D110" i="41"/>
  <c r="D111" i="41"/>
  <c r="H111" i="41"/>
  <c r="J111" i="41"/>
  <c r="L111" i="41"/>
  <c r="N111" i="41"/>
  <c r="P111" i="41"/>
  <c r="R111" i="41"/>
  <c r="D112" i="41"/>
  <c r="H112" i="41" s="1"/>
  <c r="J112" i="41"/>
  <c r="N112" i="41"/>
  <c r="R112" i="41"/>
  <c r="D113" i="41"/>
  <c r="D114" i="41"/>
  <c r="D115" i="41"/>
  <c r="L115" i="41"/>
  <c r="N115" i="41"/>
  <c r="D116" i="41"/>
  <c r="J116" i="41"/>
  <c r="D117" i="41"/>
  <c r="D118" i="41"/>
  <c r="H118" i="41" s="1"/>
  <c r="J118" i="41"/>
  <c r="M118" i="41"/>
  <c r="Q118" i="41"/>
  <c r="S118" i="41"/>
  <c r="D119" i="41"/>
  <c r="J119" i="41" s="1"/>
  <c r="I119" i="41"/>
  <c r="K119" i="41"/>
  <c r="L119" i="41"/>
  <c r="M119" i="41"/>
  <c r="N119" i="41"/>
  <c r="Q119" i="41"/>
  <c r="R119" i="41"/>
  <c r="S119" i="41"/>
  <c r="D120" i="41"/>
  <c r="O120" i="41" s="1"/>
  <c r="G120" i="41"/>
  <c r="H120" i="41"/>
  <c r="K120" i="41"/>
  <c r="L120" i="41"/>
  <c r="M120" i="41"/>
  <c r="N120" i="41"/>
  <c r="P120" i="41"/>
  <c r="S120" i="41"/>
  <c r="D121" i="41"/>
  <c r="Q121" i="41" s="1"/>
  <c r="G121" i="41"/>
  <c r="I121" i="41"/>
  <c r="P121" i="41"/>
  <c r="D122" i="41"/>
  <c r="M122" i="41" s="1"/>
  <c r="G122" i="41"/>
  <c r="H122" i="41"/>
  <c r="I122" i="41"/>
  <c r="J122" i="41"/>
  <c r="K122" i="41"/>
  <c r="L122" i="41"/>
  <c r="O122" i="41"/>
  <c r="P122" i="41"/>
  <c r="Q122" i="41"/>
  <c r="R122" i="41"/>
  <c r="S122" i="41"/>
  <c r="D123" i="41"/>
  <c r="D124" i="41"/>
  <c r="N124" i="41"/>
  <c r="O124" i="41"/>
  <c r="D125" i="41"/>
  <c r="H125" i="41" s="1"/>
  <c r="G125" i="41"/>
  <c r="J125" i="41"/>
  <c r="M125" i="41"/>
  <c r="Q125" i="41"/>
  <c r="D126" i="41"/>
  <c r="Q126" i="41" s="1"/>
  <c r="H126" i="41"/>
  <c r="I126" i="41"/>
  <c r="O126" i="41"/>
  <c r="R126" i="41"/>
  <c r="D127" i="41"/>
  <c r="J127" i="41" s="1"/>
  <c r="I127" i="41"/>
  <c r="K127" i="41"/>
  <c r="L127" i="41"/>
  <c r="M127" i="41"/>
  <c r="N127" i="41"/>
  <c r="Q127" i="41"/>
  <c r="S127" i="41"/>
  <c r="D128" i="41"/>
  <c r="N128" i="41" s="1"/>
  <c r="G128" i="41"/>
  <c r="H128" i="41"/>
  <c r="L128" i="41"/>
  <c r="M128" i="41"/>
  <c r="P128" i="41"/>
  <c r="S128" i="41"/>
  <c r="D129" i="41"/>
  <c r="D130" i="41"/>
  <c r="M130" i="41" s="1"/>
  <c r="G130" i="41"/>
  <c r="H130" i="41"/>
  <c r="K130" i="41"/>
  <c r="L130" i="41"/>
  <c r="N130" i="41"/>
  <c r="O130" i="41"/>
  <c r="P130" i="41"/>
  <c r="Q130" i="41"/>
  <c r="D131" i="41"/>
  <c r="R131" i="41" s="1"/>
  <c r="D132" i="41"/>
  <c r="N132" i="41" s="1"/>
  <c r="G132" i="41"/>
  <c r="D133" i="41"/>
  <c r="O133" i="41" s="1"/>
  <c r="G133" i="41"/>
  <c r="Q133" i="41"/>
  <c r="D134" i="41"/>
  <c r="D135" i="41"/>
  <c r="L135" i="41" s="1"/>
  <c r="K135" i="41"/>
  <c r="S135" i="41"/>
  <c r="D136" i="41"/>
  <c r="K136" i="41" s="1"/>
  <c r="G136" i="41"/>
  <c r="H136" i="41"/>
  <c r="M136" i="41"/>
  <c r="N136" i="41"/>
  <c r="O136" i="41"/>
  <c r="P136" i="41"/>
  <c r="S136" i="41"/>
  <c r="D137" i="41"/>
  <c r="D138" i="41"/>
  <c r="M138" i="41" s="1"/>
  <c r="G138" i="41"/>
  <c r="H138" i="41"/>
  <c r="I138" i="41"/>
  <c r="J138" i="41"/>
  <c r="K138" i="41"/>
  <c r="L138" i="41"/>
  <c r="N138" i="41"/>
  <c r="O138" i="41"/>
  <c r="P138" i="41"/>
  <c r="Q138" i="41"/>
  <c r="R138" i="41"/>
  <c r="S138" i="41"/>
  <c r="D139" i="41"/>
  <c r="K139" i="41" s="1"/>
  <c r="I139" i="41"/>
  <c r="J139" i="41"/>
  <c r="S139" i="41"/>
  <c r="D140" i="41"/>
  <c r="S140" i="41" s="1"/>
  <c r="G140" i="41"/>
  <c r="D141" i="41"/>
  <c r="O141" i="41" s="1"/>
  <c r="G141" i="41"/>
  <c r="Q141" i="41"/>
  <c r="D142" i="41"/>
  <c r="D143" i="41"/>
  <c r="K143" i="41" s="1"/>
  <c r="J143" i="41"/>
  <c r="Q143" i="41"/>
  <c r="D144" i="41"/>
  <c r="D145" i="41"/>
  <c r="H145" i="41" s="1"/>
  <c r="G145" i="41"/>
  <c r="I145" i="41"/>
  <c r="J145" i="41"/>
  <c r="L145" i="41"/>
  <c r="M145" i="41"/>
  <c r="N145" i="41"/>
  <c r="O145" i="41"/>
  <c r="P145" i="41"/>
  <c r="R145" i="41"/>
  <c r="D146" i="41"/>
  <c r="G146" i="41"/>
  <c r="D147" i="41"/>
  <c r="J147" i="41"/>
  <c r="K147" i="41"/>
  <c r="S147" i="41"/>
  <c r="D148" i="41"/>
  <c r="O148" i="41"/>
  <c r="P148" i="41"/>
  <c r="D149" i="41"/>
  <c r="G149" i="41" s="1"/>
  <c r="H149" i="41"/>
  <c r="I149" i="41"/>
  <c r="J149" i="41"/>
  <c r="L149" i="41"/>
  <c r="M149" i="41"/>
  <c r="O149" i="41"/>
  <c r="Q149" i="41"/>
  <c r="R149" i="41"/>
  <c r="D150" i="41"/>
  <c r="D151" i="41"/>
  <c r="M151" i="41" s="1"/>
  <c r="H151" i="41"/>
  <c r="I151" i="41"/>
  <c r="K151" i="41"/>
  <c r="L151" i="41"/>
  <c r="P151" i="41"/>
  <c r="Q151" i="41"/>
  <c r="R151" i="41"/>
  <c r="D152" i="41"/>
  <c r="D153" i="41"/>
  <c r="H153" i="41" s="1"/>
  <c r="I153" i="41"/>
  <c r="O153" i="41"/>
  <c r="Q153" i="41"/>
  <c r="D154" i="41"/>
  <c r="L154" i="41" s="1"/>
  <c r="D155" i="41"/>
  <c r="H155" i="41"/>
  <c r="I155" i="41"/>
  <c r="J155" i="41"/>
  <c r="K155" i="41"/>
  <c r="P155" i="41"/>
  <c r="Q155" i="41"/>
  <c r="R155" i="41"/>
  <c r="S155" i="41"/>
  <c r="D156" i="41"/>
  <c r="O156" i="41" s="1"/>
  <c r="L156" i="41"/>
  <c r="N156" i="41"/>
  <c r="D157" i="41"/>
  <c r="P157" i="41" s="1"/>
  <c r="G157" i="41"/>
  <c r="R157" i="41"/>
  <c r="D158" i="41"/>
  <c r="D159" i="41"/>
  <c r="Q159" i="41" s="1"/>
  <c r="H159" i="41"/>
  <c r="D160" i="41"/>
  <c r="G160" i="41" s="1"/>
  <c r="N160" i="41"/>
  <c r="S160" i="41"/>
  <c r="D161" i="41"/>
  <c r="G161" i="41" s="1"/>
  <c r="H161" i="41"/>
  <c r="I161" i="41"/>
  <c r="O161" i="41"/>
  <c r="P161" i="41"/>
  <c r="Q161" i="41"/>
  <c r="R161" i="41"/>
  <c r="D162" i="41"/>
  <c r="M162" i="41" s="1"/>
  <c r="I162" i="41"/>
  <c r="J162" i="41"/>
  <c r="K162" i="41"/>
  <c r="L162" i="41"/>
  <c r="N162" i="41"/>
  <c r="O162" i="41"/>
  <c r="P162" i="41"/>
  <c r="S162" i="41"/>
  <c r="D163" i="41"/>
  <c r="H163" i="41"/>
  <c r="D164" i="41"/>
  <c r="G164" i="41" s="1"/>
  <c r="H164" i="41"/>
  <c r="J164" i="41"/>
  <c r="M164" i="41"/>
  <c r="O164" i="41"/>
  <c r="R164" i="41"/>
  <c r="S164" i="41"/>
  <c r="D165" i="41"/>
  <c r="G165" i="41" s="1"/>
  <c r="D166" i="41"/>
  <c r="M166" i="41" s="1"/>
  <c r="H166" i="41"/>
  <c r="I166" i="41"/>
  <c r="K166" i="41"/>
  <c r="L166" i="41"/>
  <c r="R166" i="41"/>
  <c r="S166" i="41"/>
  <c r="D167" i="41"/>
  <c r="D168" i="41"/>
  <c r="G168" i="41" s="1"/>
  <c r="M168" i="41"/>
  <c r="P168" i="41"/>
  <c r="D169" i="41"/>
  <c r="G169" i="41" s="1"/>
  <c r="D170" i="41"/>
  <c r="M170" i="41" s="1"/>
  <c r="G170" i="41"/>
  <c r="I170" i="41"/>
  <c r="J170" i="41"/>
  <c r="O170" i="41"/>
  <c r="P170" i="41"/>
  <c r="R170" i="41"/>
  <c r="S170" i="41"/>
  <c r="D171" i="41"/>
  <c r="L171" i="41" s="1"/>
  <c r="N171" i="41"/>
  <c r="P171" i="41"/>
  <c r="D172" i="41"/>
  <c r="J172" i="41" s="1"/>
  <c r="H172" i="41"/>
  <c r="S172" i="41"/>
  <c r="D173" i="41"/>
  <c r="D174" i="41"/>
  <c r="G174" i="41" s="1"/>
  <c r="S174" i="41"/>
  <c r="D175" i="41"/>
  <c r="I175" i="41" s="1"/>
  <c r="H175" i="41"/>
  <c r="J175" i="41"/>
  <c r="M175" i="41"/>
  <c r="N175" i="41"/>
  <c r="P175" i="41"/>
  <c r="Q175" i="41"/>
  <c r="S175" i="41"/>
  <c r="D176" i="41"/>
  <c r="P176" i="41"/>
  <c r="D177" i="41"/>
  <c r="G177" i="41"/>
  <c r="N177" i="41"/>
  <c r="P177" i="41"/>
  <c r="R177" i="41"/>
  <c r="D178" i="41"/>
  <c r="H178" i="41" s="1"/>
  <c r="I178" i="41"/>
  <c r="Q178" i="41"/>
  <c r="R178" i="41"/>
  <c r="D179" i="41"/>
  <c r="H179" i="41" s="1"/>
  <c r="I179" i="41"/>
  <c r="J179" i="41"/>
  <c r="M179" i="41"/>
  <c r="P179" i="41"/>
  <c r="R179" i="41"/>
  <c r="S179" i="41"/>
  <c r="D180" i="41"/>
  <c r="G180" i="41"/>
  <c r="D181" i="41"/>
  <c r="G181" i="41" s="1"/>
  <c r="H181" i="41"/>
  <c r="I181" i="41"/>
  <c r="J181" i="41"/>
  <c r="L181" i="41"/>
  <c r="M181" i="41"/>
  <c r="O181" i="41"/>
  <c r="Q181" i="41"/>
  <c r="R181" i="41"/>
  <c r="D182" i="41"/>
  <c r="N182" i="41"/>
  <c r="O182" i="41"/>
  <c r="D183" i="41"/>
  <c r="J183" i="41" s="1"/>
  <c r="H183" i="41"/>
  <c r="I183" i="41"/>
  <c r="L183" i="41"/>
  <c r="M183" i="41"/>
  <c r="N183" i="41"/>
  <c r="P183" i="41"/>
  <c r="Q183" i="41"/>
  <c r="R183" i="41"/>
  <c r="D184" i="41"/>
  <c r="G184" i="41"/>
  <c r="M184" i="41"/>
  <c r="D185" i="41"/>
  <c r="D186" i="41"/>
  <c r="G186" i="41" s="1"/>
  <c r="O186" i="41"/>
  <c r="D187" i="41"/>
  <c r="H187" i="41" s="1"/>
  <c r="Q187" i="41"/>
  <c r="R187" i="41"/>
  <c r="D188" i="41"/>
  <c r="D189" i="41"/>
  <c r="Q189" i="41" s="1"/>
  <c r="H189" i="41"/>
  <c r="I189" i="41"/>
  <c r="R189" i="41"/>
  <c r="D190" i="41"/>
  <c r="D191" i="41"/>
  <c r="J191" i="41" s="1"/>
  <c r="R191" i="41"/>
  <c r="D192" i="41"/>
  <c r="H192" i="41" s="1"/>
  <c r="J192" i="41"/>
  <c r="K192" i="41"/>
  <c r="L192" i="41"/>
  <c r="M192" i="41"/>
  <c r="N192" i="41"/>
  <c r="O192" i="41"/>
  <c r="P192" i="41"/>
  <c r="D193" i="41"/>
  <c r="Q193" i="41" s="1"/>
  <c r="N193" i="41"/>
  <c r="O193" i="41"/>
  <c r="R193" i="41"/>
  <c r="D194" i="41"/>
  <c r="K194" i="41" s="1"/>
  <c r="L194" i="41"/>
  <c r="P194" i="41"/>
  <c r="D195" i="41"/>
  <c r="N195" i="41" s="1"/>
  <c r="H195" i="41"/>
  <c r="M195" i="41"/>
  <c r="D196" i="41"/>
  <c r="H196" i="41" s="1"/>
  <c r="M196" i="41"/>
  <c r="S196" i="41"/>
  <c r="D197" i="41"/>
  <c r="D198" i="41"/>
  <c r="M198" i="41" s="1"/>
  <c r="I198" i="41"/>
  <c r="J198" i="41"/>
  <c r="K198" i="41"/>
  <c r="L198" i="41"/>
  <c r="O198" i="41"/>
  <c r="Q198" i="41"/>
  <c r="R198" i="41"/>
  <c r="D199" i="41"/>
  <c r="H199" i="41"/>
  <c r="P199" i="41"/>
  <c r="D200" i="41"/>
  <c r="J200" i="41" s="1"/>
  <c r="G200" i="41"/>
  <c r="H200" i="41"/>
  <c r="L200" i="41"/>
  <c r="M200" i="41"/>
  <c r="N200" i="41"/>
  <c r="O200" i="41"/>
  <c r="P200" i="41"/>
  <c r="R200" i="41"/>
  <c r="D201" i="41"/>
  <c r="G201" i="41" s="1"/>
  <c r="L201" i="41"/>
  <c r="M201" i="41"/>
  <c r="N201" i="41"/>
  <c r="O201" i="41"/>
  <c r="P201" i="41"/>
  <c r="D202" i="41"/>
  <c r="I202" i="41" s="1"/>
  <c r="J202" i="41"/>
  <c r="N202" i="41"/>
  <c r="O202" i="41"/>
  <c r="D203" i="41"/>
  <c r="K203" i="41" s="1"/>
  <c r="D204" i="41"/>
  <c r="K204" i="41" s="1"/>
  <c r="S204" i="41"/>
  <c r="E1" i="40"/>
  <c r="F1" i="40"/>
  <c r="D5" i="40"/>
  <c r="H5" i="40"/>
  <c r="P5" i="40"/>
  <c r="R5" i="40"/>
  <c r="D6" i="40"/>
  <c r="D7" i="40"/>
  <c r="H7" i="40" s="1"/>
  <c r="D8" i="40"/>
  <c r="H8" i="40" s="1"/>
  <c r="N8" i="40"/>
  <c r="R8" i="40"/>
  <c r="D9" i="40"/>
  <c r="D10" i="40"/>
  <c r="H10" i="40" s="1"/>
  <c r="J10" i="40"/>
  <c r="N10" i="40"/>
  <c r="D11" i="40"/>
  <c r="H11" i="40" s="1"/>
  <c r="J11" i="40"/>
  <c r="N11" i="40"/>
  <c r="P11" i="40"/>
  <c r="R11" i="40"/>
  <c r="D12" i="40"/>
  <c r="J12" i="40" s="1"/>
  <c r="D13" i="40"/>
  <c r="R13" i="40" s="1"/>
  <c r="L13" i="40"/>
  <c r="N13" i="40"/>
  <c r="P13" i="40"/>
  <c r="D14" i="40"/>
  <c r="D15" i="40"/>
  <c r="H15" i="40"/>
  <c r="D16" i="40"/>
  <c r="I16" i="40"/>
  <c r="J16" i="40"/>
  <c r="P16" i="40"/>
  <c r="Q16" i="40"/>
  <c r="D17" i="40"/>
  <c r="H17" i="40" s="1"/>
  <c r="G17" i="40"/>
  <c r="J17" i="40"/>
  <c r="K17" i="40"/>
  <c r="L17" i="40"/>
  <c r="M17" i="40"/>
  <c r="N17" i="40"/>
  <c r="O17" i="40"/>
  <c r="P17" i="40"/>
  <c r="S17" i="40"/>
  <c r="D18" i="40"/>
  <c r="D19" i="40"/>
  <c r="I19" i="40"/>
  <c r="J19" i="40"/>
  <c r="N19" i="40"/>
  <c r="O19" i="40"/>
  <c r="P19" i="40"/>
  <c r="S19" i="40"/>
  <c r="D20" i="40"/>
  <c r="M20" i="40" s="1"/>
  <c r="N20" i="40"/>
  <c r="P20" i="40"/>
  <c r="D21" i="40"/>
  <c r="R21" i="40" s="1"/>
  <c r="K21" i="40"/>
  <c r="L21" i="40"/>
  <c r="M21" i="40"/>
  <c r="S21" i="40"/>
  <c r="D22" i="40"/>
  <c r="G22" i="40" s="1"/>
  <c r="M22" i="40"/>
  <c r="N22" i="40"/>
  <c r="O22" i="40"/>
  <c r="P22" i="40"/>
  <c r="D23" i="40"/>
  <c r="H23" i="40" s="1"/>
  <c r="K23" i="40"/>
  <c r="L23" i="40"/>
  <c r="D24" i="40"/>
  <c r="M24" i="40" s="1"/>
  <c r="N24" i="40"/>
  <c r="D25" i="40"/>
  <c r="G25" i="40"/>
  <c r="J25" i="40"/>
  <c r="K25" i="40"/>
  <c r="N25" i="40"/>
  <c r="O25" i="40"/>
  <c r="P25" i="40"/>
  <c r="S25" i="40"/>
  <c r="D26" i="40"/>
  <c r="D27" i="40"/>
  <c r="D28" i="40"/>
  <c r="D29" i="40"/>
  <c r="J29" i="40" s="1"/>
  <c r="G29" i="40"/>
  <c r="H29" i="40"/>
  <c r="O29" i="40"/>
  <c r="P29" i="40"/>
  <c r="R29" i="40"/>
  <c r="S29" i="40"/>
  <c r="D30" i="40"/>
  <c r="L30" i="40" s="1"/>
  <c r="O30" i="40"/>
  <c r="D31" i="40"/>
  <c r="J31" i="40"/>
  <c r="D32" i="40"/>
  <c r="I32" i="40" s="1"/>
  <c r="H32" i="40"/>
  <c r="J32" i="40"/>
  <c r="M32" i="40"/>
  <c r="N32" i="40"/>
  <c r="P32" i="40"/>
  <c r="Q32" i="40"/>
  <c r="S32" i="40"/>
  <c r="D33" i="40"/>
  <c r="D34" i="40"/>
  <c r="O34" i="40" s="1"/>
  <c r="G34" i="40"/>
  <c r="J34" i="40"/>
  <c r="L34" i="40"/>
  <c r="P34" i="40"/>
  <c r="R34" i="40"/>
  <c r="D35" i="40"/>
  <c r="P35" i="40" s="1"/>
  <c r="G35" i="40"/>
  <c r="O35" i="40"/>
  <c r="D36" i="40"/>
  <c r="J36" i="40" s="1"/>
  <c r="I36" i="40"/>
  <c r="L36" i="40"/>
  <c r="M36" i="40"/>
  <c r="D37" i="40"/>
  <c r="N37" i="40" s="1"/>
  <c r="G37" i="40"/>
  <c r="H37" i="40"/>
  <c r="M37" i="40"/>
  <c r="R37" i="40"/>
  <c r="D38" i="40"/>
  <c r="D39" i="40"/>
  <c r="H39" i="40"/>
  <c r="D40" i="40"/>
  <c r="H40" i="40" s="1"/>
  <c r="I40" i="40"/>
  <c r="K40" i="40"/>
  <c r="L40" i="40"/>
  <c r="R40" i="40"/>
  <c r="D41" i="40"/>
  <c r="G41" i="40" s="1"/>
  <c r="D42" i="40"/>
  <c r="R42" i="40" s="1"/>
  <c r="G42" i="40"/>
  <c r="Q42" i="40"/>
  <c r="D43" i="40"/>
  <c r="G43" i="40" s="1"/>
  <c r="N43" i="40"/>
  <c r="O43" i="40"/>
  <c r="P43" i="40"/>
  <c r="D44" i="40"/>
  <c r="K44" i="40"/>
  <c r="P44" i="40"/>
  <c r="D45" i="40"/>
  <c r="K45" i="40" s="1"/>
  <c r="L45" i="40"/>
  <c r="M45" i="40"/>
  <c r="N45" i="40"/>
  <c r="D46" i="40"/>
  <c r="G46" i="40" s="1"/>
  <c r="D47" i="40"/>
  <c r="D48" i="40"/>
  <c r="H48" i="40" s="1"/>
  <c r="D49" i="40"/>
  <c r="L49" i="40" s="1"/>
  <c r="G49" i="40"/>
  <c r="M49" i="40"/>
  <c r="N49" i="40"/>
  <c r="S49" i="40"/>
  <c r="D50" i="40"/>
  <c r="G50" i="40" s="1"/>
  <c r="I50" i="40"/>
  <c r="N50" i="40"/>
  <c r="O50" i="40"/>
  <c r="P50" i="40"/>
  <c r="R50" i="40"/>
  <c r="D51" i="40"/>
  <c r="N51" i="40" s="1"/>
  <c r="J51" i="40"/>
  <c r="K51" i="40"/>
  <c r="L51" i="40"/>
  <c r="O51" i="40"/>
  <c r="P51" i="40"/>
  <c r="D52" i="40"/>
  <c r="H52" i="40" s="1"/>
  <c r="I52" i="40"/>
  <c r="Q52" i="40"/>
  <c r="R52" i="40"/>
  <c r="D53" i="40"/>
  <c r="K53" i="40"/>
  <c r="L53" i="40"/>
  <c r="M53" i="40"/>
  <c r="O53" i="40"/>
  <c r="R53" i="40"/>
  <c r="S53" i="40"/>
  <c r="D54" i="40"/>
  <c r="O54" i="40" s="1"/>
  <c r="D55" i="40"/>
  <c r="H55" i="40"/>
  <c r="I55" i="40"/>
  <c r="J55" i="40"/>
  <c r="K55" i="40"/>
  <c r="L55" i="40"/>
  <c r="R55" i="40"/>
  <c r="S55" i="40"/>
  <c r="D56" i="40"/>
  <c r="H56" i="40"/>
  <c r="L56" i="40"/>
  <c r="M56" i="40"/>
  <c r="Q56" i="40"/>
  <c r="D57" i="40"/>
  <c r="G57" i="40" s="1"/>
  <c r="H57" i="40"/>
  <c r="K57" i="40"/>
  <c r="N57" i="40"/>
  <c r="R57" i="40"/>
  <c r="D58" i="40"/>
  <c r="G58" i="40" s="1"/>
  <c r="D59" i="40"/>
  <c r="M59" i="40" s="1"/>
  <c r="G59" i="40"/>
  <c r="H59" i="40"/>
  <c r="I59" i="40"/>
  <c r="J59" i="40"/>
  <c r="K59" i="40"/>
  <c r="L59" i="40"/>
  <c r="N59" i="40"/>
  <c r="O59" i="40"/>
  <c r="P59" i="40"/>
  <c r="Q59" i="40"/>
  <c r="R59" i="40"/>
  <c r="S59" i="40"/>
  <c r="D60" i="40"/>
  <c r="D61" i="40"/>
  <c r="R61" i="40" s="1"/>
  <c r="P61" i="40"/>
  <c r="S61" i="40"/>
  <c r="D62" i="40"/>
  <c r="J62" i="40" s="1"/>
  <c r="D63" i="40"/>
  <c r="H63" i="40" s="1"/>
  <c r="R63" i="40"/>
  <c r="D64" i="40"/>
  <c r="J64" i="40" s="1"/>
  <c r="H64" i="40"/>
  <c r="K64" i="40"/>
  <c r="L64" i="40"/>
  <c r="S64" i="40"/>
  <c r="D65" i="40"/>
  <c r="H65" i="40" s="1"/>
  <c r="G65" i="40"/>
  <c r="O65" i="40"/>
  <c r="P65" i="40"/>
  <c r="D66" i="40"/>
  <c r="G66" i="40" s="1"/>
  <c r="L66" i="40"/>
  <c r="N66" i="40"/>
  <c r="O66" i="40"/>
  <c r="D67" i="40"/>
  <c r="G67" i="40" s="1"/>
  <c r="D68" i="40"/>
  <c r="H68" i="40" s="1"/>
  <c r="I68" i="40"/>
  <c r="J68" i="40"/>
  <c r="K68" i="40"/>
  <c r="L68" i="40"/>
  <c r="M68" i="40"/>
  <c r="P68" i="40"/>
  <c r="R68" i="40"/>
  <c r="S68" i="40"/>
  <c r="D69" i="40"/>
  <c r="R69" i="40" s="1"/>
  <c r="H69" i="40"/>
  <c r="P69" i="40"/>
  <c r="D70" i="40"/>
  <c r="O70" i="40" s="1"/>
  <c r="J70" i="40"/>
  <c r="L70" i="40"/>
  <c r="M70" i="40"/>
  <c r="Q70" i="40"/>
  <c r="R70" i="40"/>
  <c r="D71" i="40"/>
  <c r="G71" i="40" s="1"/>
  <c r="P71" i="40"/>
  <c r="D72" i="40"/>
  <c r="H72" i="40" s="1"/>
  <c r="I72" i="40"/>
  <c r="K72" i="40"/>
  <c r="N72" i="40"/>
  <c r="R72" i="40"/>
  <c r="D73" i="40"/>
  <c r="M73" i="40" s="1"/>
  <c r="N73" i="40"/>
  <c r="O73" i="40"/>
  <c r="D74" i="40"/>
  <c r="G74" i="40" s="1"/>
  <c r="H74" i="40"/>
  <c r="L74" i="40"/>
  <c r="M74" i="40"/>
  <c r="O74" i="40"/>
  <c r="P74" i="40"/>
  <c r="Q74" i="40"/>
  <c r="D75" i="40"/>
  <c r="G75" i="40"/>
  <c r="K75" i="40"/>
  <c r="P75" i="40"/>
  <c r="D76" i="40"/>
  <c r="D77" i="40"/>
  <c r="L77" i="40" s="1"/>
  <c r="K77" i="40"/>
  <c r="D78" i="40"/>
  <c r="D79" i="40"/>
  <c r="K79" i="40"/>
  <c r="L79" i="40"/>
  <c r="D80" i="40"/>
  <c r="D81" i="40"/>
  <c r="G81" i="40"/>
  <c r="L81" i="40"/>
  <c r="M81" i="40"/>
  <c r="N81" i="40"/>
  <c r="O81" i="40"/>
  <c r="P81" i="40"/>
  <c r="S81" i="40"/>
  <c r="D82" i="40"/>
  <c r="G82" i="40" s="1"/>
  <c r="D83" i="40"/>
  <c r="G83" i="40"/>
  <c r="D84" i="40"/>
  <c r="D85" i="40"/>
  <c r="H85" i="40" s="1"/>
  <c r="J85" i="40"/>
  <c r="K85" i="40"/>
  <c r="D86" i="40"/>
  <c r="G86" i="40"/>
  <c r="D87" i="40"/>
  <c r="J87" i="40"/>
  <c r="K87" i="40"/>
  <c r="L87" i="40"/>
  <c r="O87" i="40"/>
  <c r="Q87" i="40"/>
  <c r="R87" i="40"/>
  <c r="D88" i="40"/>
  <c r="H88" i="40"/>
  <c r="L88" i="40"/>
  <c r="Q88" i="40"/>
  <c r="D89" i="40"/>
  <c r="G89" i="40" s="1"/>
  <c r="H89" i="40"/>
  <c r="L89" i="40"/>
  <c r="M89" i="40"/>
  <c r="O89" i="40"/>
  <c r="P89" i="40"/>
  <c r="R89" i="40"/>
  <c r="D90" i="40"/>
  <c r="G90" i="40"/>
  <c r="L90" i="40"/>
  <c r="M90" i="40"/>
  <c r="N90" i="40"/>
  <c r="O90" i="40"/>
  <c r="P90" i="40"/>
  <c r="D91" i="40"/>
  <c r="M91" i="40" s="1"/>
  <c r="G91" i="40"/>
  <c r="H91" i="40"/>
  <c r="I91" i="40"/>
  <c r="J91" i="40"/>
  <c r="K91" i="40"/>
  <c r="L91" i="40"/>
  <c r="N91" i="40"/>
  <c r="O91" i="40"/>
  <c r="P91" i="40"/>
  <c r="Q91" i="40"/>
  <c r="R91" i="40"/>
  <c r="S91" i="40"/>
  <c r="D92" i="40"/>
  <c r="M92" i="40" s="1"/>
  <c r="L92" i="40"/>
  <c r="D93" i="40"/>
  <c r="D94" i="40"/>
  <c r="N94" i="40"/>
  <c r="D95" i="40"/>
  <c r="D96" i="40"/>
  <c r="H96" i="40" s="1"/>
  <c r="J96" i="40"/>
  <c r="K96" i="40"/>
  <c r="D97" i="40"/>
  <c r="G97" i="40" s="1"/>
  <c r="H97" i="40"/>
  <c r="P97" i="40"/>
  <c r="D98" i="40"/>
  <c r="G98" i="40" s="1"/>
  <c r="I98" i="40"/>
  <c r="J98" i="40"/>
  <c r="L98" i="40"/>
  <c r="P98" i="40"/>
  <c r="R98" i="40"/>
  <c r="S98" i="40"/>
  <c r="D99" i="40"/>
  <c r="H99" i="40"/>
  <c r="L99" i="40"/>
  <c r="O99" i="40"/>
  <c r="D100" i="40"/>
  <c r="H100" i="40"/>
  <c r="I100" i="40"/>
  <c r="J100" i="40"/>
  <c r="D101" i="40"/>
  <c r="H101" i="40" s="1"/>
  <c r="I101" i="40"/>
  <c r="K101" i="40"/>
  <c r="L101" i="40"/>
  <c r="S101" i="40"/>
  <c r="D102" i="40"/>
  <c r="J102" i="40" s="1"/>
  <c r="N102" i="40"/>
  <c r="D103" i="40"/>
  <c r="N103" i="40" s="1"/>
  <c r="D104" i="40"/>
  <c r="D105" i="40"/>
  <c r="J105" i="40" s="1"/>
  <c r="K105" i="40"/>
  <c r="L105" i="40"/>
  <c r="D106" i="40"/>
  <c r="L106" i="40" s="1"/>
  <c r="J106" i="40"/>
  <c r="M106" i="40"/>
  <c r="D107" i="40"/>
  <c r="D108" i="40"/>
  <c r="O108" i="40" s="1"/>
  <c r="P108" i="40"/>
  <c r="D109" i="40"/>
  <c r="K109" i="40" s="1"/>
  <c r="L109" i="40"/>
  <c r="Q109" i="40"/>
  <c r="D110" i="40"/>
  <c r="H110" i="40" s="1"/>
  <c r="J110" i="40"/>
  <c r="K110" i="40"/>
  <c r="L110" i="40"/>
  <c r="M110" i="40"/>
  <c r="P110" i="40"/>
  <c r="R110" i="40"/>
  <c r="S110" i="40"/>
  <c r="D111" i="40"/>
  <c r="D112" i="40"/>
  <c r="G112" i="40" s="1"/>
  <c r="L112" i="40"/>
  <c r="N112" i="40"/>
  <c r="D113" i="40"/>
  <c r="I113" i="40" s="1"/>
  <c r="L113" i="40"/>
  <c r="N113" i="40"/>
  <c r="D114" i="40"/>
  <c r="J114" i="40" s="1"/>
  <c r="R114" i="40"/>
  <c r="D115" i="40"/>
  <c r="G115" i="40" s="1"/>
  <c r="D116" i="40"/>
  <c r="G116" i="40" s="1"/>
  <c r="H116" i="40"/>
  <c r="J116" i="40"/>
  <c r="L116" i="40"/>
  <c r="R116" i="40"/>
  <c r="D117" i="40"/>
  <c r="I117" i="40" s="1"/>
  <c r="H117" i="40"/>
  <c r="Q117" i="40"/>
  <c r="R117" i="40"/>
  <c r="D118" i="40"/>
  <c r="S118" i="40" s="1"/>
  <c r="H118" i="40"/>
  <c r="M118" i="40"/>
  <c r="R118" i="40"/>
  <c r="D119" i="40"/>
  <c r="G119" i="40"/>
  <c r="D120" i="40"/>
  <c r="D121" i="40"/>
  <c r="D122" i="40"/>
  <c r="M122" i="40" s="1"/>
  <c r="J122" i="40"/>
  <c r="L122" i="40"/>
  <c r="N122" i="40"/>
  <c r="S122" i="40"/>
  <c r="D123" i="40"/>
  <c r="J123" i="40" s="1"/>
  <c r="G123" i="40"/>
  <c r="L123" i="40"/>
  <c r="M123" i="40"/>
  <c r="R123" i="40"/>
  <c r="D124" i="40"/>
  <c r="H124" i="40" s="1"/>
  <c r="G124" i="40"/>
  <c r="O124" i="40"/>
  <c r="P124" i="40"/>
  <c r="D125" i="40"/>
  <c r="L125" i="40" s="1"/>
  <c r="N125" i="40"/>
  <c r="Q125" i="40"/>
  <c r="D126" i="40"/>
  <c r="D127" i="40"/>
  <c r="P127" i="40" s="1"/>
  <c r="D128" i="40"/>
  <c r="G128" i="40" s="1"/>
  <c r="Q128" i="40"/>
  <c r="D129" i="40"/>
  <c r="I129" i="40" s="1"/>
  <c r="J129" i="40"/>
  <c r="L129" i="40"/>
  <c r="M129" i="40"/>
  <c r="D130" i="40"/>
  <c r="H130" i="40" s="1"/>
  <c r="L130" i="40"/>
  <c r="D131" i="40"/>
  <c r="H131" i="40" s="1"/>
  <c r="D132" i="40"/>
  <c r="P132" i="40"/>
  <c r="R132" i="40"/>
  <c r="D133" i="40"/>
  <c r="H133" i="40" s="1"/>
  <c r="D134" i="40"/>
  <c r="J134" i="40" s="1"/>
  <c r="N134" i="40"/>
  <c r="D135" i="40"/>
  <c r="R135" i="40" s="1"/>
  <c r="J135" i="40"/>
  <c r="D136" i="40"/>
  <c r="D137" i="40"/>
  <c r="P137" i="40" s="1"/>
  <c r="D138" i="40"/>
  <c r="D139" i="40"/>
  <c r="D140" i="40"/>
  <c r="D141" i="40"/>
  <c r="H141" i="40" s="1"/>
  <c r="Q141" i="40"/>
  <c r="S141" i="40"/>
  <c r="D142" i="40"/>
  <c r="D143" i="40"/>
  <c r="J143" i="40"/>
  <c r="L143" i="40"/>
  <c r="D144" i="40"/>
  <c r="J144" i="40" s="1"/>
  <c r="R144" i="40"/>
  <c r="D145" i="40"/>
  <c r="J145" i="40" s="1"/>
  <c r="H145" i="40"/>
  <c r="L145" i="40"/>
  <c r="N145" i="40"/>
  <c r="R145" i="40"/>
  <c r="D146" i="40"/>
  <c r="N146" i="40" s="1"/>
  <c r="J146" i="40"/>
  <c r="P146" i="40"/>
  <c r="R146" i="40"/>
  <c r="D147" i="40"/>
  <c r="D148" i="40"/>
  <c r="H148" i="40"/>
  <c r="J148" i="40"/>
  <c r="L148" i="40"/>
  <c r="N148" i="40"/>
  <c r="P148" i="40"/>
  <c r="R148" i="40"/>
  <c r="D149" i="40"/>
  <c r="J149" i="40" s="1"/>
  <c r="D150" i="40"/>
  <c r="D151" i="40"/>
  <c r="J151" i="40" s="1"/>
  <c r="N151" i="40"/>
  <c r="R151" i="40"/>
  <c r="D152" i="40"/>
  <c r="J152" i="40" s="1"/>
  <c r="L152" i="40"/>
  <c r="N152" i="40"/>
  <c r="P152" i="40"/>
  <c r="D153" i="40"/>
  <c r="D154" i="40"/>
  <c r="D155" i="40"/>
  <c r="J155" i="40"/>
  <c r="N155" i="40"/>
  <c r="R155" i="40"/>
  <c r="D156" i="40"/>
  <c r="D157" i="40"/>
  <c r="D158" i="40"/>
  <c r="P158" i="40" s="1"/>
  <c r="R158" i="40"/>
  <c r="D159" i="40"/>
  <c r="N159" i="40" s="1"/>
  <c r="J159" i="40"/>
  <c r="D160" i="40"/>
  <c r="H160" i="40" s="1"/>
  <c r="P160" i="40"/>
  <c r="D161" i="40"/>
  <c r="D162" i="40"/>
  <c r="D163" i="40"/>
  <c r="J163" i="40" s="1"/>
  <c r="D164" i="40"/>
  <c r="J164" i="40" s="1"/>
  <c r="M164" i="40"/>
  <c r="Q164" i="40"/>
  <c r="S164" i="40"/>
  <c r="D165" i="40"/>
  <c r="H165" i="40"/>
  <c r="J165" i="40"/>
  <c r="N165" i="40"/>
  <c r="D166" i="40"/>
  <c r="H166" i="40" s="1"/>
  <c r="J166" i="40"/>
  <c r="L166" i="40"/>
  <c r="P166" i="40"/>
  <c r="D167" i="40"/>
  <c r="J167" i="40"/>
  <c r="D168" i="40"/>
  <c r="P168" i="40" s="1"/>
  <c r="D169" i="40"/>
  <c r="D170" i="40"/>
  <c r="N170" i="40" s="1"/>
  <c r="H170" i="40"/>
  <c r="J170" i="40"/>
  <c r="L170" i="40"/>
  <c r="P170" i="40"/>
  <c r="R170" i="40"/>
  <c r="D171" i="40"/>
  <c r="D172" i="40"/>
  <c r="D173" i="40"/>
  <c r="H173" i="40" s="1"/>
  <c r="N173" i="40"/>
  <c r="R173" i="40"/>
  <c r="D174" i="40"/>
  <c r="L174" i="40"/>
  <c r="N174" i="40"/>
  <c r="D175" i="40"/>
  <c r="N175" i="40" s="1"/>
  <c r="D176" i="40"/>
  <c r="J176" i="40" s="1"/>
  <c r="H176" i="40"/>
  <c r="D177" i="40"/>
  <c r="D178" i="40"/>
  <c r="R178" i="40" s="1"/>
  <c r="D179" i="40"/>
  <c r="D180" i="40"/>
  <c r="D181" i="40"/>
  <c r="D182" i="40"/>
  <c r="P182" i="40" s="1"/>
  <c r="H182" i="40"/>
  <c r="J182" i="40"/>
  <c r="L182" i="40"/>
  <c r="D183" i="40"/>
  <c r="N183" i="40" s="1"/>
  <c r="D184" i="40"/>
  <c r="J184" i="40" s="1"/>
  <c r="N184" i="40"/>
  <c r="P184" i="40"/>
  <c r="R184" i="40"/>
  <c r="D185" i="40"/>
  <c r="H185" i="40" s="1"/>
  <c r="D186" i="40"/>
  <c r="H186" i="40"/>
  <c r="R186" i="40"/>
  <c r="D187" i="40"/>
  <c r="L187" i="40" s="1"/>
  <c r="P187" i="40"/>
  <c r="D188" i="40"/>
  <c r="H188" i="40" s="1"/>
  <c r="J188" i="40"/>
  <c r="D189" i="40"/>
  <c r="H189" i="40" s="1"/>
  <c r="L189" i="40"/>
  <c r="D190" i="40"/>
  <c r="D191" i="40"/>
  <c r="G191" i="40" s="1"/>
  <c r="L191" i="40"/>
  <c r="N191" i="40"/>
  <c r="P191" i="40"/>
  <c r="D192" i="40"/>
  <c r="J192" i="40" s="1"/>
  <c r="D193" i="40"/>
  <c r="H193" i="40" s="1"/>
  <c r="L193" i="40"/>
  <c r="D194" i="40"/>
  <c r="J194" i="40" s="1"/>
  <c r="H194" i="40"/>
  <c r="R194" i="40"/>
  <c r="D195" i="40"/>
  <c r="D196" i="40"/>
  <c r="N196" i="40" s="1"/>
  <c r="H196" i="40"/>
  <c r="J196" i="40"/>
  <c r="L196" i="40"/>
  <c r="R196" i="40"/>
  <c r="D197" i="40"/>
  <c r="L197" i="40"/>
  <c r="N197" i="40"/>
  <c r="P197" i="40"/>
  <c r="D198" i="40"/>
  <c r="D199" i="40"/>
  <c r="N199" i="40" s="1"/>
  <c r="P199" i="40"/>
  <c r="D200" i="40"/>
  <c r="J200" i="40" s="1"/>
  <c r="H200" i="40"/>
  <c r="N200" i="40"/>
  <c r="P200" i="40"/>
  <c r="D201" i="40"/>
  <c r="H201" i="40" s="1"/>
  <c r="J201" i="40"/>
  <c r="L201" i="40"/>
  <c r="P201" i="40"/>
  <c r="R201" i="40"/>
  <c r="D202" i="40"/>
  <c r="D203" i="40"/>
  <c r="H203" i="40"/>
  <c r="D204" i="40"/>
  <c r="N204" i="40" s="1"/>
  <c r="H204" i="40"/>
  <c r="E1" i="39"/>
  <c r="A4" i="39" s="1"/>
  <c r="F1" i="39"/>
  <c r="D5" i="39"/>
  <c r="J5" i="39" s="1"/>
  <c r="D6" i="39"/>
  <c r="N6" i="39" s="1"/>
  <c r="R6" i="39"/>
  <c r="D7" i="39"/>
  <c r="D8" i="39"/>
  <c r="J8" i="39"/>
  <c r="N8" i="39"/>
  <c r="D9" i="39"/>
  <c r="J9" i="39"/>
  <c r="L9" i="39"/>
  <c r="R9" i="39"/>
  <c r="D10" i="39"/>
  <c r="J10" i="39"/>
  <c r="R10" i="39"/>
  <c r="D11" i="39"/>
  <c r="P11" i="39" s="1"/>
  <c r="D12" i="39"/>
  <c r="N12" i="39" s="1"/>
  <c r="D13" i="39"/>
  <c r="D14" i="39"/>
  <c r="J14" i="39" s="1"/>
  <c r="R14" i="39"/>
  <c r="D15" i="39"/>
  <c r="H15" i="39" s="1"/>
  <c r="D16" i="39"/>
  <c r="K16" i="39" s="1"/>
  <c r="L16" i="39"/>
  <c r="M16" i="39"/>
  <c r="D17" i="39"/>
  <c r="G17" i="39" s="1"/>
  <c r="H17" i="39"/>
  <c r="I17" i="39"/>
  <c r="J17" i="39"/>
  <c r="P17" i="39"/>
  <c r="Q17" i="39"/>
  <c r="R17" i="39"/>
  <c r="D18" i="39"/>
  <c r="H18" i="39" s="1"/>
  <c r="G18" i="39"/>
  <c r="J18" i="39"/>
  <c r="K18" i="39"/>
  <c r="P18" i="39"/>
  <c r="R18" i="39"/>
  <c r="S18" i="39"/>
  <c r="D19" i="39"/>
  <c r="G19" i="39" s="1"/>
  <c r="L19" i="39"/>
  <c r="M19" i="39"/>
  <c r="N19" i="39"/>
  <c r="Q19" i="39"/>
  <c r="D20" i="39"/>
  <c r="I20" i="39" s="1"/>
  <c r="K20" i="39"/>
  <c r="O20" i="39"/>
  <c r="P20" i="39"/>
  <c r="D21" i="39"/>
  <c r="G21" i="39" s="1"/>
  <c r="M21" i="39"/>
  <c r="D22" i="39"/>
  <c r="J22" i="39" s="1"/>
  <c r="G22" i="39"/>
  <c r="H22" i="39"/>
  <c r="I22" i="39"/>
  <c r="K22" i="39"/>
  <c r="L22" i="39"/>
  <c r="M22" i="39"/>
  <c r="N22" i="39"/>
  <c r="O22" i="39"/>
  <c r="P22" i="39"/>
  <c r="Q22" i="39"/>
  <c r="S22" i="39"/>
  <c r="D23" i="39"/>
  <c r="S23" i="39"/>
  <c r="D24" i="39"/>
  <c r="H24" i="39"/>
  <c r="M24" i="39"/>
  <c r="P24" i="39"/>
  <c r="Q24" i="39"/>
  <c r="D25" i="39"/>
  <c r="I25" i="39" s="1"/>
  <c r="J25" i="39"/>
  <c r="Q25" i="39"/>
  <c r="R25" i="39"/>
  <c r="D26" i="39"/>
  <c r="G26" i="39" s="1"/>
  <c r="J26" i="39"/>
  <c r="K26" i="39"/>
  <c r="L26" i="39"/>
  <c r="O26" i="39"/>
  <c r="R26" i="39"/>
  <c r="S26" i="39"/>
  <c r="D27" i="39"/>
  <c r="R27" i="39" s="1"/>
  <c r="I27" i="39"/>
  <c r="J27" i="39"/>
  <c r="Q27" i="39"/>
  <c r="S27" i="39"/>
  <c r="D28" i="39"/>
  <c r="K28" i="39" s="1"/>
  <c r="G28" i="39"/>
  <c r="H28" i="39"/>
  <c r="I28" i="39"/>
  <c r="L28" i="39"/>
  <c r="M28" i="39"/>
  <c r="N28" i="39"/>
  <c r="O28" i="39"/>
  <c r="P28" i="39"/>
  <c r="Q28" i="39"/>
  <c r="S28" i="39"/>
  <c r="D29" i="39"/>
  <c r="O29" i="39" s="1"/>
  <c r="P29" i="39"/>
  <c r="Q29" i="39"/>
  <c r="R29" i="39"/>
  <c r="D30" i="39"/>
  <c r="J30" i="39" s="1"/>
  <c r="G30" i="39"/>
  <c r="H30" i="39"/>
  <c r="I30" i="39"/>
  <c r="K30" i="39"/>
  <c r="L30" i="39"/>
  <c r="M30" i="39"/>
  <c r="N30" i="39"/>
  <c r="O30" i="39"/>
  <c r="P30" i="39"/>
  <c r="Q30" i="39"/>
  <c r="S30" i="39"/>
  <c r="D31" i="39"/>
  <c r="K31" i="39" s="1"/>
  <c r="D32" i="39"/>
  <c r="D33" i="39"/>
  <c r="K33" i="39" s="1"/>
  <c r="J33" i="39"/>
  <c r="D34" i="39"/>
  <c r="G34" i="39"/>
  <c r="H34" i="39"/>
  <c r="I34" i="39"/>
  <c r="J34" i="39"/>
  <c r="K34" i="39"/>
  <c r="L34" i="39"/>
  <c r="M34" i="39"/>
  <c r="N34" i="39"/>
  <c r="O34" i="39"/>
  <c r="P34" i="39"/>
  <c r="Q34" i="39"/>
  <c r="R34" i="39"/>
  <c r="S34" i="39"/>
  <c r="D35" i="39"/>
  <c r="J35" i="39"/>
  <c r="K35" i="39"/>
  <c r="L35" i="39"/>
  <c r="O35" i="39"/>
  <c r="Q35" i="39"/>
  <c r="D36" i="39"/>
  <c r="D37" i="39"/>
  <c r="D38" i="39"/>
  <c r="D39" i="39"/>
  <c r="G39" i="39"/>
  <c r="Q39" i="39"/>
  <c r="R39" i="39"/>
  <c r="D40" i="39"/>
  <c r="G40" i="39" s="1"/>
  <c r="H40" i="39"/>
  <c r="I40" i="39"/>
  <c r="K40" i="39"/>
  <c r="L40" i="39"/>
  <c r="M40" i="39"/>
  <c r="O40" i="39"/>
  <c r="Q40" i="39"/>
  <c r="S40" i="39"/>
  <c r="D41" i="39"/>
  <c r="O41" i="39" s="1"/>
  <c r="Q41" i="39"/>
  <c r="D42" i="39"/>
  <c r="J42" i="39" s="1"/>
  <c r="G42" i="39"/>
  <c r="H42" i="39"/>
  <c r="I42" i="39"/>
  <c r="K42" i="39"/>
  <c r="L42" i="39"/>
  <c r="M42" i="39"/>
  <c r="N42" i="39"/>
  <c r="O42" i="39"/>
  <c r="P42" i="39"/>
  <c r="Q42" i="39"/>
  <c r="R42" i="39"/>
  <c r="S42" i="39"/>
  <c r="D43" i="39"/>
  <c r="G43" i="39" s="1"/>
  <c r="J43" i="39"/>
  <c r="L43" i="39"/>
  <c r="N43" i="39"/>
  <c r="S43" i="39"/>
  <c r="D44" i="39"/>
  <c r="N44" i="39" s="1"/>
  <c r="H44" i="39"/>
  <c r="O44" i="39"/>
  <c r="P44" i="39"/>
  <c r="D45" i="39"/>
  <c r="G45" i="39" s="1"/>
  <c r="H45" i="39"/>
  <c r="J45" i="39"/>
  <c r="K45" i="39"/>
  <c r="O45" i="39"/>
  <c r="P45" i="39"/>
  <c r="Q45" i="39"/>
  <c r="D46" i="39"/>
  <c r="G46" i="39" s="1"/>
  <c r="I46" i="39"/>
  <c r="K46" i="39"/>
  <c r="M46" i="39"/>
  <c r="Q46" i="39"/>
  <c r="S46" i="39"/>
  <c r="D47" i="39"/>
  <c r="G47" i="39" s="1"/>
  <c r="I47" i="39"/>
  <c r="Q47" i="39"/>
  <c r="R47" i="39"/>
  <c r="D48" i="39"/>
  <c r="D49" i="39"/>
  <c r="O49" i="39" s="1"/>
  <c r="P49" i="39"/>
  <c r="D50" i="39"/>
  <c r="Q50" i="39" s="1"/>
  <c r="D51" i="39"/>
  <c r="G51" i="39" s="1"/>
  <c r="L51" i="39"/>
  <c r="N51" i="39"/>
  <c r="O51" i="39"/>
  <c r="D52" i="39"/>
  <c r="G52" i="39"/>
  <c r="P52" i="39"/>
  <c r="S52" i="39"/>
  <c r="D53" i="39"/>
  <c r="G53" i="39" s="1"/>
  <c r="I53" i="39"/>
  <c r="K53" i="39"/>
  <c r="R53" i="39"/>
  <c r="D54" i="39"/>
  <c r="G54" i="39"/>
  <c r="H54" i="39"/>
  <c r="I54" i="39"/>
  <c r="J54" i="39"/>
  <c r="K54" i="39"/>
  <c r="L54" i="39"/>
  <c r="M54" i="39"/>
  <c r="N54" i="39"/>
  <c r="O54" i="39"/>
  <c r="P54" i="39"/>
  <c r="Q54" i="39"/>
  <c r="R54" i="39"/>
  <c r="S54" i="39"/>
  <c r="D55" i="39"/>
  <c r="J55" i="39" s="1"/>
  <c r="I55" i="39"/>
  <c r="K55" i="39"/>
  <c r="L55" i="39"/>
  <c r="D56" i="39"/>
  <c r="Q56" i="39" s="1"/>
  <c r="G56" i="39"/>
  <c r="H56" i="39"/>
  <c r="K56" i="39"/>
  <c r="D57" i="39"/>
  <c r="D58" i="39"/>
  <c r="I58" i="39" s="1"/>
  <c r="G58" i="39"/>
  <c r="J58" i="39"/>
  <c r="K58" i="39"/>
  <c r="O58" i="39"/>
  <c r="Q58" i="39"/>
  <c r="R58" i="39"/>
  <c r="D59" i="39"/>
  <c r="G59" i="39"/>
  <c r="I59" i="39"/>
  <c r="Q59" i="39"/>
  <c r="R59" i="39"/>
  <c r="D60" i="39"/>
  <c r="H60" i="39" s="1"/>
  <c r="G60" i="39"/>
  <c r="K60" i="39"/>
  <c r="L60" i="39"/>
  <c r="P60" i="39"/>
  <c r="Q60" i="39"/>
  <c r="D61" i="39"/>
  <c r="H61" i="39"/>
  <c r="K61" i="39"/>
  <c r="D62" i="39"/>
  <c r="G62" i="39"/>
  <c r="H62" i="39"/>
  <c r="I62" i="39"/>
  <c r="J62" i="39"/>
  <c r="K62" i="39"/>
  <c r="L62" i="39"/>
  <c r="M62" i="39"/>
  <c r="N62" i="39"/>
  <c r="O62" i="39"/>
  <c r="P62" i="39"/>
  <c r="Q62" i="39"/>
  <c r="R62" i="39"/>
  <c r="S62" i="39"/>
  <c r="D63" i="39"/>
  <c r="K63" i="39" s="1"/>
  <c r="L63" i="39"/>
  <c r="M63" i="39"/>
  <c r="D64" i="39"/>
  <c r="I64" i="39"/>
  <c r="K64" i="39"/>
  <c r="D65" i="39"/>
  <c r="H65" i="39"/>
  <c r="D66" i="39"/>
  <c r="J66" i="39" s="1"/>
  <c r="G66" i="39"/>
  <c r="H66" i="39"/>
  <c r="I66" i="39"/>
  <c r="K66" i="39"/>
  <c r="L66" i="39"/>
  <c r="M66" i="39"/>
  <c r="N66" i="39"/>
  <c r="O66" i="39"/>
  <c r="P66" i="39"/>
  <c r="Q66" i="39"/>
  <c r="S66" i="39"/>
  <c r="D67" i="39"/>
  <c r="R67" i="39" s="1"/>
  <c r="O67" i="39"/>
  <c r="D68" i="39"/>
  <c r="D69" i="39"/>
  <c r="G69" i="39" s="1"/>
  <c r="H69" i="39"/>
  <c r="K69" i="39"/>
  <c r="N69" i="39"/>
  <c r="R69" i="39"/>
  <c r="D70" i="39"/>
  <c r="H70" i="39" s="1"/>
  <c r="G70" i="39"/>
  <c r="J70" i="39"/>
  <c r="K70" i="39"/>
  <c r="O70" i="39"/>
  <c r="P70" i="39"/>
  <c r="R70" i="39"/>
  <c r="D71" i="39"/>
  <c r="R71" i="39" s="1"/>
  <c r="I71" i="39"/>
  <c r="D72" i="39"/>
  <c r="L72" i="39" s="1"/>
  <c r="H72" i="39"/>
  <c r="I72" i="39"/>
  <c r="K72" i="39"/>
  <c r="S72" i="39"/>
  <c r="D73" i="39"/>
  <c r="H73" i="39" s="1"/>
  <c r="J73" i="39"/>
  <c r="S73" i="39"/>
  <c r="D74" i="39"/>
  <c r="G74" i="39"/>
  <c r="H74" i="39"/>
  <c r="I74" i="39"/>
  <c r="J74" i="39"/>
  <c r="K74" i="39"/>
  <c r="L74" i="39"/>
  <c r="M74" i="39"/>
  <c r="N74" i="39"/>
  <c r="O74" i="39"/>
  <c r="P74" i="39"/>
  <c r="Q74" i="39"/>
  <c r="R74" i="39"/>
  <c r="S74" i="39"/>
  <c r="D75" i="39"/>
  <c r="G75" i="39"/>
  <c r="J75" i="39"/>
  <c r="K75" i="39"/>
  <c r="L75" i="39"/>
  <c r="N75" i="39"/>
  <c r="O75" i="39"/>
  <c r="Q75" i="39"/>
  <c r="S75" i="39"/>
  <c r="D76" i="39"/>
  <c r="G76" i="39"/>
  <c r="Q76" i="39"/>
  <c r="D77" i="39"/>
  <c r="H77" i="39"/>
  <c r="I77" i="39"/>
  <c r="J77" i="39"/>
  <c r="M77" i="39"/>
  <c r="N77" i="39"/>
  <c r="O77" i="39"/>
  <c r="Q77" i="39"/>
  <c r="R77" i="39"/>
  <c r="S77" i="39"/>
  <c r="D78" i="39"/>
  <c r="J78" i="39" s="1"/>
  <c r="G78" i="39"/>
  <c r="H78" i="39"/>
  <c r="I78" i="39"/>
  <c r="K78" i="39"/>
  <c r="L78" i="39"/>
  <c r="M78" i="39"/>
  <c r="N78" i="39"/>
  <c r="O78" i="39"/>
  <c r="P78" i="39"/>
  <c r="Q78" i="39"/>
  <c r="R78" i="39"/>
  <c r="S78" i="39"/>
  <c r="D79" i="39"/>
  <c r="G79" i="39" s="1"/>
  <c r="D80" i="39"/>
  <c r="H80" i="39" s="1"/>
  <c r="I80" i="39"/>
  <c r="K80" i="39"/>
  <c r="L80" i="39"/>
  <c r="N80" i="39"/>
  <c r="Q80" i="39"/>
  <c r="D81" i="39"/>
  <c r="I81" i="39"/>
  <c r="J81" i="39"/>
  <c r="D82" i="39"/>
  <c r="J82" i="39" s="1"/>
  <c r="G82" i="39"/>
  <c r="H82" i="39"/>
  <c r="I82" i="39"/>
  <c r="K82" i="39"/>
  <c r="L82" i="39"/>
  <c r="M82" i="39"/>
  <c r="N82" i="39"/>
  <c r="O82" i="39"/>
  <c r="P82" i="39"/>
  <c r="Q82" i="39"/>
  <c r="S82" i="39"/>
  <c r="D83" i="39"/>
  <c r="D84" i="39"/>
  <c r="N84" i="39" s="1"/>
  <c r="L84" i="39"/>
  <c r="O84" i="39"/>
  <c r="P84" i="39"/>
  <c r="D85" i="39"/>
  <c r="K85" i="39" s="1"/>
  <c r="G85" i="39"/>
  <c r="I85" i="39"/>
  <c r="J85" i="39"/>
  <c r="M85" i="39"/>
  <c r="N85" i="39"/>
  <c r="O85" i="39"/>
  <c r="P85" i="39"/>
  <c r="R85" i="39"/>
  <c r="S85" i="39"/>
  <c r="D86" i="39"/>
  <c r="H86" i="39" s="1"/>
  <c r="I86" i="39"/>
  <c r="L86" i="39"/>
  <c r="M86" i="39"/>
  <c r="Q86" i="39"/>
  <c r="D87" i="39"/>
  <c r="I87" i="39"/>
  <c r="K87" i="39"/>
  <c r="D88" i="39"/>
  <c r="G88" i="39" s="1"/>
  <c r="D89" i="39"/>
  <c r="J89" i="39"/>
  <c r="K89" i="39"/>
  <c r="D90" i="39"/>
  <c r="H90" i="39" s="1"/>
  <c r="G90" i="39"/>
  <c r="J90" i="39"/>
  <c r="K90" i="39"/>
  <c r="O90" i="39"/>
  <c r="P90" i="39"/>
  <c r="R90" i="39"/>
  <c r="D91" i="39"/>
  <c r="D92" i="39"/>
  <c r="S92" i="39" s="1"/>
  <c r="G92" i="39"/>
  <c r="O92" i="39"/>
  <c r="D93" i="39"/>
  <c r="R93" i="39"/>
  <c r="D94" i="39"/>
  <c r="G94" i="39"/>
  <c r="I94" i="39"/>
  <c r="J94" i="39"/>
  <c r="K94" i="39"/>
  <c r="M94" i="39"/>
  <c r="N94" i="39"/>
  <c r="O94" i="39"/>
  <c r="Q94" i="39"/>
  <c r="R94" i="39"/>
  <c r="S94" i="39"/>
  <c r="D95" i="39"/>
  <c r="L95" i="39" s="1"/>
  <c r="I95" i="39"/>
  <c r="J95" i="39"/>
  <c r="K95" i="39"/>
  <c r="M95" i="39"/>
  <c r="N95" i="39"/>
  <c r="O95" i="39"/>
  <c r="R95" i="39"/>
  <c r="S95" i="39"/>
  <c r="D96" i="39"/>
  <c r="H96" i="39" s="1"/>
  <c r="G96" i="39"/>
  <c r="I96" i="39"/>
  <c r="P96" i="39"/>
  <c r="D97" i="39"/>
  <c r="M97" i="39" s="1"/>
  <c r="N97" i="39"/>
  <c r="O97" i="39"/>
  <c r="Q97" i="39"/>
  <c r="D98" i="39"/>
  <c r="G98" i="39"/>
  <c r="H98" i="39"/>
  <c r="I98" i="39"/>
  <c r="J98" i="39"/>
  <c r="K98" i="39"/>
  <c r="L98" i="39"/>
  <c r="M98" i="39"/>
  <c r="N98" i="39"/>
  <c r="O98" i="39"/>
  <c r="P98" i="39"/>
  <c r="Q98" i="39"/>
  <c r="R98" i="39"/>
  <c r="S98" i="39"/>
  <c r="D99" i="39"/>
  <c r="Q99" i="39"/>
  <c r="D100" i="39"/>
  <c r="D101" i="39"/>
  <c r="H101" i="39" s="1"/>
  <c r="G101" i="39"/>
  <c r="D102" i="39"/>
  <c r="G102" i="39"/>
  <c r="H102" i="39"/>
  <c r="I102" i="39"/>
  <c r="J102" i="39"/>
  <c r="K102" i="39"/>
  <c r="L102" i="39"/>
  <c r="M102" i="39"/>
  <c r="N102" i="39"/>
  <c r="O102" i="39"/>
  <c r="P102" i="39"/>
  <c r="Q102" i="39"/>
  <c r="R102" i="39"/>
  <c r="S102" i="39"/>
  <c r="D103" i="39"/>
  <c r="N103" i="39" s="1"/>
  <c r="M103" i="39"/>
  <c r="Q103" i="39"/>
  <c r="D104" i="39"/>
  <c r="P104" i="39"/>
  <c r="D105" i="39"/>
  <c r="S105" i="39" s="1"/>
  <c r="D106" i="39"/>
  <c r="O106" i="39"/>
  <c r="D107" i="39"/>
  <c r="L107" i="39" s="1"/>
  <c r="G107" i="39"/>
  <c r="J107" i="39"/>
  <c r="K107" i="39"/>
  <c r="N107" i="39"/>
  <c r="O107" i="39"/>
  <c r="Q107" i="39"/>
  <c r="S107" i="39"/>
  <c r="D108" i="39"/>
  <c r="N108" i="39" s="1"/>
  <c r="S108" i="39"/>
  <c r="D109" i="39"/>
  <c r="N109" i="39" s="1"/>
  <c r="K109" i="39"/>
  <c r="D110" i="39"/>
  <c r="D111" i="39"/>
  <c r="M111" i="39" s="1"/>
  <c r="N111" i="39"/>
  <c r="Q111" i="39"/>
  <c r="D112" i="39"/>
  <c r="M112" i="39" s="1"/>
  <c r="O112" i="39"/>
  <c r="Q112" i="39"/>
  <c r="D113" i="39"/>
  <c r="G113" i="39"/>
  <c r="H113" i="39"/>
  <c r="I113" i="39"/>
  <c r="P113" i="39"/>
  <c r="Q113" i="39"/>
  <c r="R113" i="39"/>
  <c r="S113" i="39"/>
  <c r="D114" i="39"/>
  <c r="G114" i="39"/>
  <c r="H114" i="39"/>
  <c r="I114" i="39"/>
  <c r="J114" i="39"/>
  <c r="K114" i="39"/>
  <c r="L114" i="39"/>
  <c r="M114" i="39"/>
  <c r="N114" i="39"/>
  <c r="O114" i="39"/>
  <c r="P114" i="39"/>
  <c r="Q114" i="39"/>
  <c r="R114" i="39"/>
  <c r="S114" i="39"/>
  <c r="D115" i="39"/>
  <c r="D116" i="39"/>
  <c r="K116" i="39" s="1"/>
  <c r="I116" i="39"/>
  <c r="D117" i="39"/>
  <c r="K117" i="39" s="1"/>
  <c r="G117" i="39"/>
  <c r="I117" i="39"/>
  <c r="J117" i="39"/>
  <c r="P117" i="39"/>
  <c r="R117" i="39"/>
  <c r="S117" i="39"/>
  <c r="D118" i="39"/>
  <c r="J118" i="39" s="1"/>
  <c r="G118" i="39"/>
  <c r="H118" i="39"/>
  <c r="I118" i="39"/>
  <c r="K118" i="39"/>
  <c r="L118" i="39"/>
  <c r="M118" i="39"/>
  <c r="N118" i="39"/>
  <c r="O118" i="39"/>
  <c r="P118" i="39"/>
  <c r="Q118" i="39"/>
  <c r="S118" i="39"/>
  <c r="D119" i="39"/>
  <c r="D120" i="39"/>
  <c r="M120" i="39" s="1"/>
  <c r="N120" i="39"/>
  <c r="D121" i="39"/>
  <c r="H121" i="39" s="1"/>
  <c r="J121" i="39"/>
  <c r="K121" i="39"/>
  <c r="L121" i="39"/>
  <c r="Q121" i="39"/>
  <c r="S121" i="39"/>
  <c r="D122" i="39"/>
  <c r="J122" i="39" s="1"/>
  <c r="O122" i="39"/>
  <c r="D123" i="39"/>
  <c r="J123" i="39" s="1"/>
  <c r="H123" i="39"/>
  <c r="N123" i="39"/>
  <c r="P123" i="39"/>
  <c r="D124" i="39"/>
  <c r="G124" i="39" s="1"/>
  <c r="J124" i="39"/>
  <c r="L124" i="39"/>
  <c r="N124" i="39"/>
  <c r="R124" i="39"/>
  <c r="D125" i="39"/>
  <c r="D126" i="39"/>
  <c r="J126" i="39"/>
  <c r="D127" i="39"/>
  <c r="J127" i="39" s="1"/>
  <c r="H127" i="39"/>
  <c r="L127" i="39"/>
  <c r="P127" i="39"/>
  <c r="D128" i="39"/>
  <c r="J128" i="39"/>
  <c r="N128" i="39"/>
  <c r="D129" i="39"/>
  <c r="P129" i="39"/>
  <c r="R129" i="39"/>
  <c r="D130" i="39"/>
  <c r="J130" i="39" s="1"/>
  <c r="D131" i="39"/>
  <c r="R131" i="39" s="1"/>
  <c r="J131" i="39"/>
  <c r="N131" i="39"/>
  <c r="P131" i="39"/>
  <c r="D132" i="39"/>
  <c r="R132" i="39" s="1"/>
  <c r="D133" i="39"/>
  <c r="H133" i="39" s="1"/>
  <c r="J133" i="39"/>
  <c r="N133" i="39"/>
  <c r="D134" i="39"/>
  <c r="R134" i="39"/>
  <c r="D135" i="39"/>
  <c r="N135" i="39" s="1"/>
  <c r="H135" i="39"/>
  <c r="J135" i="39"/>
  <c r="L135" i="39"/>
  <c r="R135" i="39"/>
  <c r="D136" i="39"/>
  <c r="H136" i="39" s="1"/>
  <c r="D137" i="39"/>
  <c r="J137" i="39"/>
  <c r="L137" i="39"/>
  <c r="D138" i="39"/>
  <c r="H138" i="39"/>
  <c r="J138" i="39"/>
  <c r="L138" i="39"/>
  <c r="N138" i="39"/>
  <c r="P138" i="39"/>
  <c r="R138" i="39"/>
  <c r="D139" i="39"/>
  <c r="J139" i="39" s="1"/>
  <c r="D140" i="39"/>
  <c r="H140" i="39" s="1"/>
  <c r="J140" i="39"/>
  <c r="R140" i="39"/>
  <c r="D141" i="39"/>
  <c r="D142" i="39"/>
  <c r="D143" i="39"/>
  <c r="R143" i="39" s="1"/>
  <c r="N143" i="39"/>
  <c r="D144" i="39"/>
  <c r="N144" i="39" s="1"/>
  <c r="H144" i="39"/>
  <c r="J144" i="39"/>
  <c r="L144" i="39"/>
  <c r="P144" i="39"/>
  <c r="R144" i="39"/>
  <c r="D145" i="39"/>
  <c r="J145" i="39" s="1"/>
  <c r="N145" i="39"/>
  <c r="R145" i="39"/>
  <c r="D146" i="39"/>
  <c r="D147" i="39"/>
  <c r="N147" i="39" s="1"/>
  <c r="J147" i="39"/>
  <c r="R147" i="39"/>
  <c r="D148" i="39"/>
  <c r="D149" i="39"/>
  <c r="N149" i="39" s="1"/>
  <c r="D150" i="39"/>
  <c r="L150" i="39" s="1"/>
  <c r="N150" i="39"/>
  <c r="D151" i="39"/>
  <c r="D152" i="39"/>
  <c r="R152" i="39"/>
  <c r="D153" i="39"/>
  <c r="D154" i="39"/>
  <c r="H154" i="39"/>
  <c r="R154" i="39"/>
  <c r="D155" i="39"/>
  <c r="J155" i="39" s="1"/>
  <c r="R155" i="39"/>
  <c r="D156" i="39"/>
  <c r="D157" i="39"/>
  <c r="D158" i="39"/>
  <c r="R158" i="39" s="1"/>
  <c r="H158" i="39"/>
  <c r="J158" i="39"/>
  <c r="N158" i="39"/>
  <c r="D159" i="39"/>
  <c r="D160" i="39"/>
  <c r="P160" i="39" s="1"/>
  <c r="H160" i="39"/>
  <c r="L160" i="39"/>
  <c r="N160" i="39"/>
  <c r="D161" i="39"/>
  <c r="N161" i="39" s="1"/>
  <c r="R161" i="39"/>
  <c r="D162" i="39"/>
  <c r="H162" i="39"/>
  <c r="J162" i="39"/>
  <c r="D163" i="39"/>
  <c r="H163" i="39" s="1"/>
  <c r="N163" i="39"/>
  <c r="R163" i="39"/>
  <c r="D164" i="39"/>
  <c r="R164" i="39" s="1"/>
  <c r="D165" i="39"/>
  <c r="J165" i="39"/>
  <c r="N165" i="39"/>
  <c r="D166" i="39"/>
  <c r="J166" i="39" s="1"/>
  <c r="L166" i="39"/>
  <c r="N166" i="39"/>
  <c r="P166" i="39"/>
  <c r="D167" i="39"/>
  <c r="J167" i="39"/>
  <c r="D168" i="39"/>
  <c r="N168" i="39" s="1"/>
  <c r="J168" i="39"/>
  <c r="P168" i="39"/>
  <c r="D169" i="39"/>
  <c r="D170" i="39"/>
  <c r="L170" i="39" s="1"/>
  <c r="D171" i="39"/>
  <c r="J171" i="39" s="1"/>
  <c r="R171" i="39"/>
  <c r="D172" i="39"/>
  <c r="H172" i="39" s="1"/>
  <c r="D173" i="39"/>
  <c r="H173" i="39" s="1"/>
  <c r="J173" i="39"/>
  <c r="R173" i="39"/>
  <c r="D174" i="39"/>
  <c r="P174" i="39" s="1"/>
  <c r="N174" i="39"/>
  <c r="D175" i="39"/>
  <c r="J175" i="39" s="1"/>
  <c r="D176" i="39"/>
  <c r="R176" i="39" s="1"/>
  <c r="J176" i="39"/>
  <c r="N176" i="39"/>
  <c r="P176" i="39"/>
  <c r="D177" i="39"/>
  <c r="J177" i="39" s="1"/>
  <c r="L177" i="39"/>
  <c r="N177" i="39"/>
  <c r="P177" i="39"/>
  <c r="D178" i="39"/>
  <c r="D179" i="39"/>
  <c r="D180" i="39"/>
  <c r="P180" i="39" s="1"/>
  <c r="H180" i="39"/>
  <c r="J180" i="39"/>
  <c r="L180" i="39"/>
  <c r="D181" i="39"/>
  <c r="J181" i="39"/>
  <c r="D182" i="39"/>
  <c r="P182" i="39" s="1"/>
  <c r="D183" i="39"/>
  <c r="D184" i="39"/>
  <c r="H184" i="39"/>
  <c r="R184" i="39"/>
  <c r="D185" i="39"/>
  <c r="J185" i="39"/>
  <c r="L185" i="39"/>
  <c r="N185" i="39"/>
  <c r="P185" i="39"/>
  <c r="D186" i="39"/>
  <c r="H186" i="39" s="1"/>
  <c r="N186" i="39"/>
  <c r="R186" i="39"/>
  <c r="D187" i="39"/>
  <c r="R187" i="39" s="1"/>
  <c r="D188" i="39"/>
  <c r="H188" i="39"/>
  <c r="D189" i="39"/>
  <c r="J189" i="39" s="1"/>
  <c r="H189" i="39"/>
  <c r="L189" i="39"/>
  <c r="N189" i="39"/>
  <c r="D190" i="39"/>
  <c r="H190" i="39" s="1"/>
  <c r="L190" i="39"/>
  <c r="N190" i="39"/>
  <c r="P190" i="39"/>
  <c r="D191" i="39"/>
  <c r="P191" i="39"/>
  <c r="R191" i="39"/>
  <c r="D192" i="39"/>
  <c r="G192" i="39" s="1"/>
  <c r="J192" i="39"/>
  <c r="L192" i="39"/>
  <c r="N192" i="39"/>
  <c r="R192" i="39"/>
  <c r="D193" i="39"/>
  <c r="D194" i="39"/>
  <c r="P194" i="39" s="1"/>
  <c r="H194" i="39"/>
  <c r="L194" i="39"/>
  <c r="N194" i="39"/>
  <c r="D195" i="39"/>
  <c r="D196" i="39"/>
  <c r="R196" i="39"/>
  <c r="D197" i="39"/>
  <c r="H197" i="39"/>
  <c r="J197" i="39"/>
  <c r="D198" i="39"/>
  <c r="H198" i="39" s="1"/>
  <c r="J198" i="39"/>
  <c r="L198" i="39"/>
  <c r="N198" i="39"/>
  <c r="D199" i="39"/>
  <c r="G199" i="39" s="1"/>
  <c r="J199" i="39"/>
  <c r="L199" i="39"/>
  <c r="N199" i="39"/>
  <c r="P199" i="39"/>
  <c r="R199" i="39"/>
  <c r="D200" i="39"/>
  <c r="G200" i="39" s="1"/>
  <c r="H200" i="39"/>
  <c r="L200" i="39"/>
  <c r="N200" i="39"/>
  <c r="D201" i="39"/>
  <c r="R201" i="39" s="1"/>
  <c r="D202" i="39"/>
  <c r="L202" i="39" s="1"/>
  <c r="H202" i="39"/>
  <c r="D203" i="39"/>
  <c r="D204" i="39"/>
  <c r="H204" i="39" s="1"/>
  <c r="J204" i="39"/>
  <c r="P204" i="39"/>
  <c r="R204" i="39"/>
  <c r="E1" i="38"/>
  <c r="F1" i="38"/>
  <c r="D5" i="38"/>
  <c r="M5" i="38" s="1"/>
  <c r="I5" i="38"/>
  <c r="K5" i="38"/>
  <c r="L5" i="38"/>
  <c r="O5" i="38"/>
  <c r="R5" i="38"/>
  <c r="D6" i="38"/>
  <c r="G6" i="38"/>
  <c r="D7" i="38"/>
  <c r="L7" i="38" s="1"/>
  <c r="H7" i="38"/>
  <c r="I7" i="38"/>
  <c r="J7" i="38"/>
  <c r="M7" i="38"/>
  <c r="N7" i="38"/>
  <c r="O7" i="38"/>
  <c r="Q7" i="38"/>
  <c r="R7" i="38"/>
  <c r="S7" i="38"/>
  <c r="D8" i="38"/>
  <c r="G8" i="38"/>
  <c r="H8" i="38"/>
  <c r="I8" i="38"/>
  <c r="J8" i="38"/>
  <c r="K8" i="38"/>
  <c r="L8" i="38"/>
  <c r="M8" i="38"/>
  <c r="N8" i="38"/>
  <c r="O8" i="38"/>
  <c r="P8" i="38"/>
  <c r="Q8" i="38"/>
  <c r="R8" i="38"/>
  <c r="S8" i="38"/>
  <c r="D9" i="38"/>
  <c r="R9" i="38"/>
  <c r="D10" i="38"/>
  <c r="G10" i="38" s="1"/>
  <c r="H10" i="38"/>
  <c r="I10" i="38"/>
  <c r="K10" i="38"/>
  <c r="L10" i="38"/>
  <c r="M10" i="38"/>
  <c r="O10" i="38"/>
  <c r="Q10" i="38"/>
  <c r="S10" i="38"/>
  <c r="D11" i="38"/>
  <c r="Q11" i="38" s="1"/>
  <c r="D12" i="38"/>
  <c r="G12" i="38" s="1"/>
  <c r="H12" i="38"/>
  <c r="I12" i="38"/>
  <c r="J12" i="38"/>
  <c r="L12" i="38"/>
  <c r="M12" i="38"/>
  <c r="N12" i="38"/>
  <c r="P12" i="38"/>
  <c r="Q12" i="38"/>
  <c r="R12" i="38"/>
  <c r="D13" i="38"/>
  <c r="N13" i="38" s="1"/>
  <c r="G13" i="38"/>
  <c r="S13" i="38"/>
  <c r="D14" i="38"/>
  <c r="S14" i="38" s="1"/>
  <c r="D15" i="38"/>
  <c r="L15" i="38" s="1"/>
  <c r="I15" i="38"/>
  <c r="K15" i="38"/>
  <c r="M15" i="38"/>
  <c r="P15" i="38"/>
  <c r="S15" i="38"/>
  <c r="D16" i="38"/>
  <c r="J16" i="38" s="1"/>
  <c r="G16" i="38"/>
  <c r="H16" i="38"/>
  <c r="I16" i="38"/>
  <c r="K16" i="38"/>
  <c r="L16" i="38"/>
  <c r="M16" i="38"/>
  <c r="N16" i="38"/>
  <c r="O16" i="38"/>
  <c r="P16" i="38"/>
  <c r="Q16" i="38"/>
  <c r="R16" i="38"/>
  <c r="S16" i="38"/>
  <c r="D17" i="38"/>
  <c r="O17" i="38" s="1"/>
  <c r="G17" i="38"/>
  <c r="J17" i="38"/>
  <c r="K17" i="38"/>
  <c r="R17" i="38"/>
  <c r="S17" i="38"/>
  <c r="D18" i="38"/>
  <c r="M18" i="38"/>
  <c r="N18" i="38"/>
  <c r="D19" i="38"/>
  <c r="G19" i="38"/>
  <c r="D20" i="38"/>
  <c r="K20" i="38" s="1"/>
  <c r="G20" i="38"/>
  <c r="I20" i="38"/>
  <c r="J20" i="38"/>
  <c r="P20" i="38"/>
  <c r="Q20" i="38"/>
  <c r="R20" i="38"/>
  <c r="D21" i="38"/>
  <c r="M21" i="38" s="1"/>
  <c r="H21" i="38"/>
  <c r="I21" i="38"/>
  <c r="J21" i="38"/>
  <c r="L21" i="38"/>
  <c r="N21" i="38"/>
  <c r="P21" i="38"/>
  <c r="Q21" i="38"/>
  <c r="R21" i="38"/>
  <c r="S21" i="38"/>
  <c r="D22" i="38"/>
  <c r="K22" i="38" s="1"/>
  <c r="L22" i="38"/>
  <c r="M22" i="38"/>
  <c r="N22" i="38"/>
  <c r="D23" i="38"/>
  <c r="D24" i="38"/>
  <c r="H24" i="38"/>
  <c r="I24" i="38"/>
  <c r="D25" i="38"/>
  <c r="Q25" i="38" s="1"/>
  <c r="H25" i="38"/>
  <c r="N25" i="38"/>
  <c r="D26" i="38"/>
  <c r="S26" i="38" s="1"/>
  <c r="K26" i="38"/>
  <c r="L26" i="38"/>
  <c r="M26" i="38"/>
  <c r="D27" i="38"/>
  <c r="G27" i="38"/>
  <c r="H27" i="38"/>
  <c r="M27" i="38"/>
  <c r="N27" i="38"/>
  <c r="O27" i="38"/>
  <c r="P27" i="38"/>
  <c r="D28" i="38"/>
  <c r="Q28" i="38" s="1"/>
  <c r="H28" i="38"/>
  <c r="I28" i="38"/>
  <c r="D29" i="38"/>
  <c r="H29" i="38"/>
  <c r="N29" i="38"/>
  <c r="R29" i="38"/>
  <c r="D30" i="38"/>
  <c r="K30" i="38"/>
  <c r="D31" i="38"/>
  <c r="P31" i="38" s="1"/>
  <c r="G31" i="38"/>
  <c r="M31" i="38"/>
  <c r="D32" i="38"/>
  <c r="N32" i="38" s="1"/>
  <c r="P32" i="38"/>
  <c r="Q32" i="38"/>
  <c r="D33" i="38"/>
  <c r="M33" i="38" s="1"/>
  <c r="H33" i="38"/>
  <c r="I33" i="38"/>
  <c r="J33" i="38"/>
  <c r="L33" i="38"/>
  <c r="N33" i="38"/>
  <c r="P33" i="38"/>
  <c r="Q33" i="38"/>
  <c r="R33" i="38"/>
  <c r="S33" i="38"/>
  <c r="D34" i="38"/>
  <c r="M34" i="38"/>
  <c r="N34" i="38"/>
  <c r="D35" i="38"/>
  <c r="G35" i="38"/>
  <c r="D36" i="38"/>
  <c r="K36" i="38" s="1"/>
  <c r="G36" i="38"/>
  <c r="I36" i="38"/>
  <c r="J36" i="38"/>
  <c r="P36" i="38"/>
  <c r="Q36" i="38"/>
  <c r="R36" i="38"/>
  <c r="D37" i="38"/>
  <c r="M37" i="38" s="1"/>
  <c r="H37" i="38"/>
  <c r="I37" i="38"/>
  <c r="J37" i="38"/>
  <c r="K37" i="38"/>
  <c r="L37" i="38"/>
  <c r="N37" i="38"/>
  <c r="P37" i="38"/>
  <c r="Q37" i="38"/>
  <c r="R37" i="38"/>
  <c r="S37" i="38"/>
  <c r="D38" i="38"/>
  <c r="K38" i="38" s="1"/>
  <c r="L38" i="38"/>
  <c r="M38" i="38"/>
  <c r="N38" i="38"/>
  <c r="D39" i="38"/>
  <c r="G39" i="38"/>
  <c r="D40" i="38"/>
  <c r="I40" i="38" s="1"/>
  <c r="H40" i="38"/>
  <c r="D41" i="38"/>
  <c r="D42" i="38"/>
  <c r="K42" i="38"/>
  <c r="L42" i="38"/>
  <c r="M42" i="38"/>
  <c r="D43" i="38"/>
  <c r="G43" i="38"/>
  <c r="H43" i="38"/>
  <c r="M43" i="38"/>
  <c r="N43" i="38"/>
  <c r="O43" i="38"/>
  <c r="P43" i="38"/>
  <c r="D44" i="38"/>
  <c r="D45" i="38"/>
  <c r="N45" i="38" s="1"/>
  <c r="H45" i="38"/>
  <c r="R45" i="38"/>
  <c r="D46" i="38"/>
  <c r="K46" i="38"/>
  <c r="D47" i="38"/>
  <c r="H47" i="38" s="1"/>
  <c r="G47" i="38"/>
  <c r="M47" i="38"/>
  <c r="D48" i="38"/>
  <c r="N48" i="38"/>
  <c r="P48" i="38"/>
  <c r="Q48" i="38"/>
  <c r="D49" i="38"/>
  <c r="M49" i="38" s="1"/>
  <c r="H49" i="38"/>
  <c r="I49" i="38"/>
  <c r="J49" i="38"/>
  <c r="L49" i="38"/>
  <c r="N49" i="38"/>
  <c r="P49" i="38"/>
  <c r="Q49" i="38"/>
  <c r="R49" i="38"/>
  <c r="S49" i="38"/>
  <c r="D50" i="38"/>
  <c r="N50" i="38" s="1"/>
  <c r="M50" i="38"/>
  <c r="D51" i="38"/>
  <c r="G51" i="38"/>
  <c r="D52" i="38"/>
  <c r="K52" i="38" s="1"/>
  <c r="G52" i="38"/>
  <c r="I52" i="38"/>
  <c r="J52" i="38"/>
  <c r="P52" i="38"/>
  <c r="Q52" i="38"/>
  <c r="R52" i="38"/>
  <c r="D53" i="38"/>
  <c r="M53" i="38" s="1"/>
  <c r="H53" i="38"/>
  <c r="I53" i="38"/>
  <c r="J53" i="38"/>
  <c r="K53" i="38"/>
  <c r="L53" i="38"/>
  <c r="N53" i="38"/>
  <c r="P53" i="38"/>
  <c r="Q53" i="38"/>
  <c r="R53" i="38"/>
  <c r="S53" i="38"/>
  <c r="D54" i="38"/>
  <c r="K54" i="38" s="1"/>
  <c r="L54" i="38"/>
  <c r="M54" i="38"/>
  <c r="N54" i="38"/>
  <c r="D55" i="38"/>
  <c r="G55" i="38"/>
  <c r="D56" i="38"/>
  <c r="H56" i="38" s="1"/>
  <c r="I56" i="38"/>
  <c r="Q56" i="38"/>
  <c r="D57" i="38"/>
  <c r="Q57" i="38" s="1"/>
  <c r="D58" i="38"/>
  <c r="K58" i="38"/>
  <c r="L58" i="38"/>
  <c r="M58" i="38"/>
  <c r="D59" i="38"/>
  <c r="G59" i="38"/>
  <c r="H59" i="38"/>
  <c r="M59" i="38"/>
  <c r="N59" i="38"/>
  <c r="O59" i="38"/>
  <c r="P59" i="38"/>
  <c r="D60" i="38"/>
  <c r="Q60" i="38" s="1"/>
  <c r="D61" i="38"/>
  <c r="H61" i="38" s="1"/>
  <c r="N61" i="38"/>
  <c r="Q61" i="38"/>
  <c r="R61" i="38"/>
  <c r="D62" i="38"/>
  <c r="K62" i="38"/>
  <c r="D63" i="38"/>
  <c r="H63" i="38" s="1"/>
  <c r="G63" i="38"/>
  <c r="M63" i="38"/>
  <c r="D64" i="38"/>
  <c r="Q64" i="38" s="1"/>
  <c r="N64" i="38"/>
  <c r="P64" i="38"/>
  <c r="D65" i="38"/>
  <c r="M65" i="38" s="1"/>
  <c r="H65" i="38"/>
  <c r="I65" i="38"/>
  <c r="J65" i="38"/>
  <c r="L65" i="38"/>
  <c r="N65" i="38"/>
  <c r="P65" i="38"/>
  <c r="Q65" i="38"/>
  <c r="R65" i="38"/>
  <c r="S65" i="38"/>
  <c r="D66" i="38"/>
  <c r="M66" i="38" s="1"/>
  <c r="N66" i="38"/>
  <c r="D67" i="38"/>
  <c r="G67" i="38"/>
  <c r="D68" i="38"/>
  <c r="K68" i="38" s="1"/>
  <c r="G68" i="38"/>
  <c r="I68" i="38"/>
  <c r="J68" i="38"/>
  <c r="P68" i="38"/>
  <c r="Q68" i="38"/>
  <c r="R68" i="38"/>
  <c r="D69" i="38"/>
  <c r="M69" i="38" s="1"/>
  <c r="H69" i="38"/>
  <c r="I69" i="38"/>
  <c r="J69" i="38"/>
  <c r="K69" i="38"/>
  <c r="L69" i="38"/>
  <c r="N69" i="38"/>
  <c r="P69" i="38"/>
  <c r="Q69" i="38"/>
  <c r="R69" i="38"/>
  <c r="S69" i="38"/>
  <c r="D70" i="38"/>
  <c r="K70" i="38" s="1"/>
  <c r="L70" i="38"/>
  <c r="M70" i="38"/>
  <c r="N70" i="38"/>
  <c r="D71" i="38"/>
  <c r="G71" i="38"/>
  <c r="D72" i="38"/>
  <c r="H72" i="38"/>
  <c r="I72" i="38"/>
  <c r="Q72" i="38"/>
  <c r="D73" i="38"/>
  <c r="R73" i="38" s="1"/>
  <c r="H73" i="38"/>
  <c r="N73" i="38"/>
  <c r="Q73" i="38"/>
  <c r="D74" i="38"/>
  <c r="K74" i="38"/>
  <c r="L74" i="38"/>
  <c r="M74" i="38"/>
  <c r="D75" i="38"/>
  <c r="G75" i="38"/>
  <c r="H75" i="38"/>
  <c r="M75" i="38"/>
  <c r="N75" i="38"/>
  <c r="O75" i="38"/>
  <c r="P75" i="38"/>
  <c r="D76" i="38"/>
  <c r="H76" i="38"/>
  <c r="I76" i="38"/>
  <c r="Q76" i="38"/>
  <c r="D77" i="38"/>
  <c r="H77" i="38"/>
  <c r="N77" i="38"/>
  <c r="Q77" i="38"/>
  <c r="R77" i="38"/>
  <c r="D78" i="38"/>
  <c r="K78" i="38"/>
  <c r="D79" i="38"/>
  <c r="P79" i="38" s="1"/>
  <c r="G79" i="38"/>
  <c r="M79" i="38"/>
  <c r="D80" i="38"/>
  <c r="D81" i="38"/>
  <c r="M81" i="38" s="1"/>
  <c r="H81" i="38"/>
  <c r="I81" i="38"/>
  <c r="J81" i="38"/>
  <c r="L81" i="38"/>
  <c r="N81" i="38"/>
  <c r="P81" i="38"/>
  <c r="Q81" i="38"/>
  <c r="R81" i="38"/>
  <c r="S81" i="38"/>
  <c r="D82" i="38"/>
  <c r="M82" i="38"/>
  <c r="N82" i="38"/>
  <c r="D83" i="38"/>
  <c r="G83" i="38"/>
  <c r="D84" i="38"/>
  <c r="K84" i="38" s="1"/>
  <c r="G84" i="38"/>
  <c r="I84" i="38"/>
  <c r="J84" i="38"/>
  <c r="P84" i="38"/>
  <c r="Q84" i="38"/>
  <c r="R84" i="38"/>
  <c r="D85" i="38"/>
  <c r="M85" i="38" s="1"/>
  <c r="H85" i="38"/>
  <c r="I85" i="38"/>
  <c r="J85" i="38"/>
  <c r="K85" i="38"/>
  <c r="L85" i="38"/>
  <c r="N85" i="38"/>
  <c r="P85" i="38"/>
  <c r="Q85" i="38"/>
  <c r="R85" i="38"/>
  <c r="S85" i="38"/>
  <c r="D86" i="38"/>
  <c r="K86" i="38" s="1"/>
  <c r="L86" i="38"/>
  <c r="M86" i="38"/>
  <c r="N86" i="38"/>
  <c r="D87" i="38"/>
  <c r="G87" i="38" s="1"/>
  <c r="D88" i="38"/>
  <c r="Q88" i="38" s="1"/>
  <c r="H88" i="38"/>
  <c r="I88" i="38"/>
  <c r="D89" i="38"/>
  <c r="H89" i="38"/>
  <c r="N89" i="38"/>
  <c r="R89" i="38"/>
  <c r="D90" i="38"/>
  <c r="K90" i="38"/>
  <c r="L90" i="38"/>
  <c r="M90" i="38"/>
  <c r="D91" i="38"/>
  <c r="G91" i="38"/>
  <c r="H91" i="38"/>
  <c r="M91" i="38"/>
  <c r="N91" i="38"/>
  <c r="O91" i="38"/>
  <c r="P91" i="38"/>
  <c r="D92" i="38"/>
  <c r="H92" i="38"/>
  <c r="I92" i="38"/>
  <c r="D93" i="38"/>
  <c r="Q93" i="38" s="1"/>
  <c r="H93" i="38"/>
  <c r="N93" i="38"/>
  <c r="D94" i="38"/>
  <c r="K94" i="38"/>
  <c r="D95" i="38"/>
  <c r="O95" i="38" s="1"/>
  <c r="G95" i="38"/>
  <c r="M95" i="38"/>
  <c r="D96" i="38"/>
  <c r="Q96" i="38"/>
  <c r="D97" i="38"/>
  <c r="M97" i="38" s="1"/>
  <c r="H97" i="38"/>
  <c r="I97" i="38"/>
  <c r="J97" i="38"/>
  <c r="L97" i="38"/>
  <c r="N97" i="38"/>
  <c r="P97" i="38"/>
  <c r="Q97" i="38"/>
  <c r="R97" i="38"/>
  <c r="S97" i="38"/>
  <c r="D98" i="38"/>
  <c r="M98" i="38"/>
  <c r="N98" i="38"/>
  <c r="D99" i="38"/>
  <c r="G99" i="38"/>
  <c r="D100" i="38"/>
  <c r="K100" i="38" s="1"/>
  <c r="G100" i="38"/>
  <c r="I100" i="38"/>
  <c r="J100" i="38"/>
  <c r="P100" i="38"/>
  <c r="Q100" i="38"/>
  <c r="R100" i="38"/>
  <c r="D101" i="38"/>
  <c r="M101" i="38" s="1"/>
  <c r="H101" i="38"/>
  <c r="I101" i="38"/>
  <c r="J101" i="38"/>
  <c r="K101" i="38"/>
  <c r="L101" i="38"/>
  <c r="N101" i="38"/>
  <c r="P101" i="38"/>
  <c r="Q101" i="38"/>
  <c r="R101" i="38"/>
  <c r="S101" i="38"/>
  <c r="D102" i="38"/>
  <c r="K102" i="38" s="1"/>
  <c r="L102" i="38"/>
  <c r="M102" i="38"/>
  <c r="N102" i="38"/>
  <c r="D103" i="38"/>
  <c r="G103" i="38"/>
  <c r="D104" i="38"/>
  <c r="D105" i="38"/>
  <c r="L105" i="38"/>
  <c r="P105" i="38"/>
  <c r="Q105" i="38"/>
  <c r="D106" i="38"/>
  <c r="S106" i="38" s="1"/>
  <c r="K106" i="38"/>
  <c r="D107" i="38"/>
  <c r="D108" i="38"/>
  <c r="N108" i="38" s="1"/>
  <c r="H108" i="38"/>
  <c r="R108" i="38"/>
  <c r="D109" i="38"/>
  <c r="Q109" i="38" s="1"/>
  <c r="D110" i="38"/>
  <c r="J110" i="38" s="1"/>
  <c r="L110" i="38"/>
  <c r="N110" i="38"/>
  <c r="R110" i="38"/>
  <c r="D111" i="38"/>
  <c r="G111" i="38" s="1"/>
  <c r="L111" i="38"/>
  <c r="M111" i="38"/>
  <c r="N111" i="38"/>
  <c r="D112" i="38"/>
  <c r="H112" i="38" s="1"/>
  <c r="Q112" i="38"/>
  <c r="D113" i="38"/>
  <c r="M113" i="38" s="1"/>
  <c r="H113" i="38"/>
  <c r="I113" i="38"/>
  <c r="J113" i="38"/>
  <c r="K113" i="38"/>
  <c r="L113" i="38"/>
  <c r="N113" i="38"/>
  <c r="P113" i="38"/>
  <c r="Q113" i="38"/>
  <c r="R113" i="38"/>
  <c r="S113" i="38"/>
  <c r="D114" i="38"/>
  <c r="J114" i="38" s="1"/>
  <c r="S114" i="38"/>
  <c r="D115" i="38"/>
  <c r="P115" i="38" s="1"/>
  <c r="G115" i="38"/>
  <c r="D116" i="38"/>
  <c r="G116" i="38"/>
  <c r="D117" i="38"/>
  <c r="M117" i="38" s="1"/>
  <c r="H117" i="38"/>
  <c r="J117" i="38"/>
  <c r="K117" i="38"/>
  <c r="P117" i="38"/>
  <c r="Q117" i="38"/>
  <c r="R117" i="38"/>
  <c r="D118" i="38"/>
  <c r="J118" i="38"/>
  <c r="D119" i="38"/>
  <c r="H119" i="38" s="1"/>
  <c r="G119" i="38"/>
  <c r="L119" i="38"/>
  <c r="M119" i="38"/>
  <c r="D120" i="38"/>
  <c r="G120" i="38" s="1"/>
  <c r="H120" i="38"/>
  <c r="I120" i="38"/>
  <c r="J120" i="38"/>
  <c r="R120" i="38"/>
  <c r="D121" i="38"/>
  <c r="L121" i="38"/>
  <c r="P121" i="38"/>
  <c r="D122" i="38"/>
  <c r="K122" i="38" s="1"/>
  <c r="L122" i="38"/>
  <c r="N122" i="38"/>
  <c r="R122" i="38"/>
  <c r="D123" i="38"/>
  <c r="H123" i="38" s="1"/>
  <c r="G123" i="38"/>
  <c r="L123" i="38"/>
  <c r="M123" i="38"/>
  <c r="O123" i="38"/>
  <c r="P123" i="38"/>
  <c r="D124" i="38"/>
  <c r="H124" i="38" s="1"/>
  <c r="I124" i="38"/>
  <c r="J124" i="38"/>
  <c r="N124" i="38"/>
  <c r="P124" i="38"/>
  <c r="Q124" i="38"/>
  <c r="R124" i="38"/>
  <c r="D125" i="38"/>
  <c r="M125" i="38" s="1"/>
  <c r="H125" i="38"/>
  <c r="I125" i="38"/>
  <c r="J125" i="38"/>
  <c r="L125" i="38"/>
  <c r="N125" i="38"/>
  <c r="P125" i="38"/>
  <c r="Q125" i="38"/>
  <c r="R125" i="38"/>
  <c r="S125" i="38"/>
  <c r="D126" i="38"/>
  <c r="D127" i="38"/>
  <c r="G127" i="38" s="1"/>
  <c r="H127" i="38"/>
  <c r="D128" i="38"/>
  <c r="G128" i="38" s="1"/>
  <c r="D129" i="38"/>
  <c r="M129" i="38" s="1"/>
  <c r="H129" i="38"/>
  <c r="I129" i="38"/>
  <c r="J129" i="38"/>
  <c r="L129" i="38"/>
  <c r="N129" i="38"/>
  <c r="P129" i="38"/>
  <c r="Q129" i="38"/>
  <c r="R129" i="38"/>
  <c r="S129" i="38"/>
  <c r="D130" i="38"/>
  <c r="L130" i="38" s="1"/>
  <c r="K130" i="38"/>
  <c r="D131" i="38"/>
  <c r="H131" i="38"/>
  <c r="L131" i="38"/>
  <c r="D132" i="38"/>
  <c r="Q132" i="38" s="1"/>
  <c r="H132" i="38"/>
  <c r="I132" i="38"/>
  <c r="O132" i="38"/>
  <c r="D133" i="38"/>
  <c r="H133" i="38"/>
  <c r="K133" i="38"/>
  <c r="Q133" i="38"/>
  <c r="R133" i="38"/>
  <c r="D134" i="38"/>
  <c r="R134" i="38" s="1"/>
  <c r="S134" i="38"/>
  <c r="D135" i="38"/>
  <c r="O135" i="38" s="1"/>
  <c r="D136" i="38"/>
  <c r="D137" i="38"/>
  <c r="M137" i="38" s="1"/>
  <c r="H137" i="38"/>
  <c r="I137" i="38"/>
  <c r="J137" i="38"/>
  <c r="K137" i="38"/>
  <c r="L137" i="38"/>
  <c r="N137" i="38"/>
  <c r="P137" i="38"/>
  <c r="Q137" i="38"/>
  <c r="R137" i="38"/>
  <c r="S137" i="38"/>
  <c r="D138" i="38"/>
  <c r="R138" i="38" s="1"/>
  <c r="K138" i="38"/>
  <c r="L138" i="38"/>
  <c r="D139" i="38"/>
  <c r="H139" i="38"/>
  <c r="L139" i="38"/>
  <c r="D140" i="38"/>
  <c r="N140" i="38" s="1"/>
  <c r="H140" i="38"/>
  <c r="I140" i="38"/>
  <c r="R140" i="38"/>
  <c r="D141" i="38"/>
  <c r="M141" i="38" s="1"/>
  <c r="H141" i="38"/>
  <c r="I141" i="38"/>
  <c r="J141" i="38"/>
  <c r="K141" i="38"/>
  <c r="L141" i="38"/>
  <c r="N141" i="38"/>
  <c r="P141" i="38"/>
  <c r="Q141" i="38"/>
  <c r="R141" i="38"/>
  <c r="S141" i="38"/>
  <c r="D142" i="38"/>
  <c r="J142" i="38" s="1"/>
  <c r="L142" i="38"/>
  <c r="M142" i="38"/>
  <c r="N142" i="38"/>
  <c r="D143" i="38"/>
  <c r="D144" i="38"/>
  <c r="D145" i="38"/>
  <c r="M145" i="38" s="1"/>
  <c r="H145" i="38"/>
  <c r="J145" i="38"/>
  <c r="K145" i="38"/>
  <c r="P145" i="38"/>
  <c r="Q145" i="38"/>
  <c r="R145" i="38"/>
  <c r="D146" i="38"/>
  <c r="J146" i="38" s="1"/>
  <c r="D147" i="38"/>
  <c r="D148" i="38"/>
  <c r="G148" i="38" s="1"/>
  <c r="P148" i="38"/>
  <c r="Q148" i="38"/>
  <c r="R148" i="38"/>
  <c r="D149" i="38"/>
  <c r="M149" i="38" s="1"/>
  <c r="H149" i="38"/>
  <c r="I149" i="38"/>
  <c r="J149" i="38"/>
  <c r="K149" i="38"/>
  <c r="L149" i="38"/>
  <c r="N149" i="38"/>
  <c r="P149" i="38"/>
  <c r="Q149" i="38"/>
  <c r="R149" i="38"/>
  <c r="S149" i="38"/>
  <c r="D150" i="38"/>
  <c r="J150" i="38" s="1"/>
  <c r="K150" i="38"/>
  <c r="L150" i="38"/>
  <c r="M150" i="38"/>
  <c r="D151" i="38"/>
  <c r="G151" i="38"/>
  <c r="H151" i="38"/>
  <c r="L151" i="38"/>
  <c r="M151" i="38"/>
  <c r="D152" i="38"/>
  <c r="J152" i="38"/>
  <c r="D153" i="38"/>
  <c r="M153" i="38" s="1"/>
  <c r="H153" i="38"/>
  <c r="I153" i="38"/>
  <c r="J153" i="38"/>
  <c r="L153" i="38"/>
  <c r="N153" i="38"/>
  <c r="P153" i="38"/>
  <c r="Q153" i="38"/>
  <c r="R153" i="38"/>
  <c r="S153" i="38"/>
  <c r="D154" i="38"/>
  <c r="M154" i="38" s="1"/>
  <c r="L154" i="38"/>
  <c r="D155" i="38"/>
  <c r="D156" i="38"/>
  <c r="I156" i="38" s="1"/>
  <c r="G156" i="38"/>
  <c r="O156" i="38"/>
  <c r="D157" i="38"/>
  <c r="P157" i="38" s="1"/>
  <c r="H157" i="38"/>
  <c r="J157" i="38"/>
  <c r="K157" i="38"/>
  <c r="Q157" i="38"/>
  <c r="R157" i="38"/>
  <c r="D158" i="38"/>
  <c r="K158" i="38" s="1"/>
  <c r="D159" i="38"/>
  <c r="H159" i="38" s="1"/>
  <c r="G159" i="38"/>
  <c r="D160" i="38"/>
  <c r="D161" i="38"/>
  <c r="M161" i="38" s="1"/>
  <c r="H161" i="38"/>
  <c r="I161" i="38"/>
  <c r="J161" i="38"/>
  <c r="K161" i="38"/>
  <c r="L161" i="38"/>
  <c r="N161" i="38"/>
  <c r="P161" i="38"/>
  <c r="Q161" i="38"/>
  <c r="R161" i="38"/>
  <c r="S161" i="38"/>
  <c r="D162" i="38"/>
  <c r="J162" i="38" s="1"/>
  <c r="K162" i="38"/>
  <c r="L162" i="38"/>
  <c r="M162" i="38"/>
  <c r="R162" i="38"/>
  <c r="S162" i="38"/>
  <c r="D163" i="38"/>
  <c r="G163" i="38" s="1"/>
  <c r="H163" i="38"/>
  <c r="L163" i="38"/>
  <c r="M163" i="38"/>
  <c r="O163" i="38"/>
  <c r="P163" i="38"/>
  <c r="D164" i="38"/>
  <c r="G164" i="38" s="1"/>
  <c r="H164" i="38"/>
  <c r="I164" i="38"/>
  <c r="J164" i="38"/>
  <c r="O164" i="38"/>
  <c r="P164" i="38"/>
  <c r="Q164" i="38"/>
  <c r="D165" i="38"/>
  <c r="K165" i="38" s="1"/>
  <c r="D166" i="38"/>
  <c r="S166" i="38" s="1"/>
  <c r="R166" i="38"/>
  <c r="D167" i="38"/>
  <c r="D168" i="38"/>
  <c r="O168" i="38" s="1"/>
  <c r="P168" i="38"/>
  <c r="Q168" i="38"/>
  <c r="D169" i="38"/>
  <c r="I169" i="38" s="1"/>
  <c r="J169" i="38"/>
  <c r="Q169" i="38"/>
  <c r="D170" i="38"/>
  <c r="L170" i="38"/>
  <c r="D171" i="38"/>
  <c r="H171" i="38" s="1"/>
  <c r="G171" i="38"/>
  <c r="D172" i="38"/>
  <c r="I172" i="38"/>
  <c r="Q172" i="38"/>
  <c r="D173" i="38"/>
  <c r="M173" i="38" s="1"/>
  <c r="H173" i="38"/>
  <c r="I173" i="38"/>
  <c r="J173" i="38"/>
  <c r="K173" i="38"/>
  <c r="L173" i="38"/>
  <c r="N173" i="38"/>
  <c r="P173" i="38"/>
  <c r="Q173" i="38"/>
  <c r="R173" i="38"/>
  <c r="S173" i="38"/>
  <c r="D174" i="38"/>
  <c r="J174" i="38" s="1"/>
  <c r="L174" i="38"/>
  <c r="M174" i="38"/>
  <c r="N174" i="38"/>
  <c r="D175" i="38"/>
  <c r="H175" i="38"/>
  <c r="N175" i="38"/>
  <c r="O175" i="38"/>
  <c r="D176" i="38"/>
  <c r="I176" i="38"/>
  <c r="J176" i="38"/>
  <c r="Q176" i="38"/>
  <c r="D177" i="38"/>
  <c r="P177" i="38" s="1"/>
  <c r="H177" i="38"/>
  <c r="J177" i="38"/>
  <c r="K177" i="38"/>
  <c r="R177" i="38"/>
  <c r="D178" i="38"/>
  <c r="J178" i="38" s="1"/>
  <c r="D179" i="38"/>
  <c r="D180" i="38"/>
  <c r="G180" i="38" s="1"/>
  <c r="P180" i="38"/>
  <c r="D181" i="38"/>
  <c r="M181" i="38" s="1"/>
  <c r="H181" i="38"/>
  <c r="I181" i="38"/>
  <c r="J181" i="38"/>
  <c r="K181" i="38"/>
  <c r="L181" i="38"/>
  <c r="N181" i="38"/>
  <c r="P181" i="38"/>
  <c r="Q181" i="38"/>
  <c r="R181" i="38"/>
  <c r="S181" i="38"/>
  <c r="D182" i="38"/>
  <c r="J182" i="38" s="1"/>
  <c r="K182" i="38"/>
  <c r="L182" i="38"/>
  <c r="M182" i="38"/>
  <c r="D183" i="38"/>
  <c r="G183" i="38"/>
  <c r="H183" i="38"/>
  <c r="L183" i="38"/>
  <c r="M183" i="38"/>
  <c r="D184" i="38"/>
  <c r="Q184" i="38" s="1"/>
  <c r="G184" i="38"/>
  <c r="H184" i="38"/>
  <c r="J184" i="38"/>
  <c r="D185" i="38"/>
  <c r="M185" i="38" s="1"/>
  <c r="H185" i="38"/>
  <c r="I185" i="38"/>
  <c r="J185" i="38"/>
  <c r="L185" i="38"/>
  <c r="N185" i="38"/>
  <c r="P185" i="38"/>
  <c r="Q185" i="38"/>
  <c r="R185" i="38"/>
  <c r="S185" i="38"/>
  <c r="D186" i="38"/>
  <c r="L186" i="38" s="1"/>
  <c r="M186" i="38"/>
  <c r="S186" i="38"/>
  <c r="D187" i="38"/>
  <c r="D188" i="38"/>
  <c r="G188" i="38" s="1"/>
  <c r="I188" i="38"/>
  <c r="N188" i="38"/>
  <c r="O188" i="38"/>
  <c r="D189" i="38"/>
  <c r="H189" i="38"/>
  <c r="J189" i="38"/>
  <c r="P189" i="38"/>
  <c r="Q189" i="38"/>
  <c r="R189" i="38"/>
  <c r="D190" i="38"/>
  <c r="K190" i="38" s="1"/>
  <c r="J190" i="38"/>
  <c r="D191" i="38"/>
  <c r="G191" i="38" s="1"/>
  <c r="D192" i="38"/>
  <c r="H192" i="38" s="1"/>
  <c r="Q192" i="38"/>
  <c r="D193" i="38"/>
  <c r="K193" i="38" s="1"/>
  <c r="H193" i="38"/>
  <c r="N193" i="38"/>
  <c r="D194" i="38"/>
  <c r="M194" i="38" s="1"/>
  <c r="J194" i="38"/>
  <c r="K194" i="38"/>
  <c r="L194" i="38"/>
  <c r="N194" i="38"/>
  <c r="R194" i="38"/>
  <c r="S194" i="38"/>
  <c r="D195" i="38"/>
  <c r="M195" i="38" s="1"/>
  <c r="G195" i="38"/>
  <c r="H195" i="38"/>
  <c r="L195" i="38"/>
  <c r="N195" i="38"/>
  <c r="O195" i="38"/>
  <c r="P195" i="38"/>
  <c r="D196" i="38"/>
  <c r="J196" i="38" s="1"/>
  <c r="G196" i="38"/>
  <c r="H196" i="38"/>
  <c r="I196" i="38"/>
  <c r="N196" i="38"/>
  <c r="O196" i="38"/>
  <c r="P196" i="38"/>
  <c r="Q196" i="38"/>
  <c r="R196" i="38"/>
  <c r="D197" i="38"/>
  <c r="P197" i="38" s="1"/>
  <c r="H197" i="38"/>
  <c r="J197" i="38"/>
  <c r="K197" i="38"/>
  <c r="Q197" i="38"/>
  <c r="R197" i="38"/>
  <c r="D198" i="38"/>
  <c r="S198" i="38" s="1"/>
  <c r="D199" i="38"/>
  <c r="O199" i="38" s="1"/>
  <c r="D200" i="38"/>
  <c r="O200" i="38" s="1"/>
  <c r="D201" i="38"/>
  <c r="K201" i="38"/>
  <c r="D202" i="38"/>
  <c r="J202" i="38"/>
  <c r="D203" i="38"/>
  <c r="G203" i="38"/>
  <c r="H203" i="38"/>
  <c r="D204" i="38"/>
  <c r="G204" i="38" s="1"/>
  <c r="R204" i="38"/>
  <c r="E1" i="37"/>
  <c r="A4" i="37" s="1"/>
  <c r="F1" i="37"/>
  <c r="D5" i="37"/>
  <c r="H5" i="37"/>
  <c r="N5" i="37"/>
  <c r="O5" i="37"/>
  <c r="Q5" i="37"/>
  <c r="D6" i="37"/>
  <c r="G6" i="37"/>
  <c r="H6" i="37"/>
  <c r="I6" i="37"/>
  <c r="J6" i="37"/>
  <c r="K6" i="37"/>
  <c r="L6" i="37"/>
  <c r="M6" i="37"/>
  <c r="N6" i="37"/>
  <c r="O6" i="37"/>
  <c r="P6" i="37"/>
  <c r="Q6" i="37"/>
  <c r="R6" i="37"/>
  <c r="S6" i="37"/>
  <c r="D7" i="37"/>
  <c r="G7" i="37" s="1"/>
  <c r="J7" i="37"/>
  <c r="K7" i="37"/>
  <c r="L7" i="37"/>
  <c r="Q7" i="37"/>
  <c r="S7" i="37"/>
  <c r="D8" i="37"/>
  <c r="G8" i="37"/>
  <c r="L8" i="37"/>
  <c r="D9" i="37"/>
  <c r="D10" i="37"/>
  <c r="M10" i="37"/>
  <c r="Q10" i="37"/>
  <c r="D11" i="37"/>
  <c r="H11" i="37" s="1"/>
  <c r="G11" i="37"/>
  <c r="I11" i="37"/>
  <c r="J11" i="37"/>
  <c r="K11" i="37"/>
  <c r="L11" i="37"/>
  <c r="M11" i="37"/>
  <c r="N11" i="37"/>
  <c r="O11" i="37"/>
  <c r="Q11" i="37"/>
  <c r="R11" i="37"/>
  <c r="S11" i="37"/>
  <c r="D12" i="37"/>
  <c r="O12" i="37"/>
  <c r="D13" i="37"/>
  <c r="P13" i="37" s="1"/>
  <c r="D14" i="37"/>
  <c r="J14" i="37" s="1"/>
  <c r="G14" i="37"/>
  <c r="H14" i="37"/>
  <c r="L14" i="37"/>
  <c r="P14" i="37"/>
  <c r="R14" i="37"/>
  <c r="S14" i="37"/>
  <c r="D15" i="37"/>
  <c r="I15" i="37"/>
  <c r="J15" i="37"/>
  <c r="K15" i="37"/>
  <c r="M15" i="37"/>
  <c r="N15" i="37"/>
  <c r="O15" i="37"/>
  <c r="R15" i="37"/>
  <c r="S15" i="37"/>
  <c r="D16" i="37"/>
  <c r="K16" i="37"/>
  <c r="L16" i="37"/>
  <c r="M16" i="37"/>
  <c r="O16" i="37"/>
  <c r="S16" i="37"/>
  <c r="D17" i="37"/>
  <c r="M17" i="37"/>
  <c r="D18" i="37"/>
  <c r="J18" i="37" s="1"/>
  <c r="G18" i="37"/>
  <c r="H18" i="37"/>
  <c r="I18" i="37"/>
  <c r="K18" i="37"/>
  <c r="L18" i="37"/>
  <c r="M18" i="37"/>
  <c r="N18" i="37"/>
  <c r="O18" i="37"/>
  <c r="P18" i="37"/>
  <c r="Q18" i="37"/>
  <c r="S18" i="37"/>
  <c r="D19" i="37"/>
  <c r="N19" i="37"/>
  <c r="S19" i="37"/>
  <c r="D20" i="37"/>
  <c r="K20" i="37" s="1"/>
  <c r="D21" i="37"/>
  <c r="G21" i="37"/>
  <c r="H21" i="37"/>
  <c r="D22" i="37"/>
  <c r="J22" i="37" s="1"/>
  <c r="G22" i="37"/>
  <c r="H22" i="37"/>
  <c r="I22" i="37"/>
  <c r="K22" i="37"/>
  <c r="L22" i="37"/>
  <c r="M22" i="37"/>
  <c r="N22" i="37"/>
  <c r="O22" i="37"/>
  <c r="P22" i="37"/>
  <c r="Q22" i="37"/>
  <c r="S22" i="37"/>
  <c r="D23" i="37"/>
  <c r="L23" i="37" s="1"/>
  <c r="G23" i="37"/>
  <c r="J23" i="37"/>
  <c r="K23" i="37"/>
  <c r="N23" i="37"/>
  <c r="O23" i="37"/>
  <c r="Q23" i="37"/>
  <c r="S23" i="37"/>
  <c r="D24" i="37"/>
  <c r="N24" i="37" s="1"/>
  <c r="G24" i="37"/>
  <c r="M24" i="37"/>
  <c r="D25" i="37"/>
  <c r="D26" i="37"/>
  <c r="G26" i="37"/>
  <c r="H26" i="37"/>
  <c r="J26" i="37"/>
  <c r="K26" i="37"/>
  <c r="L26" i="37"/>
  <c r="N26" i="37"/>
  <c r="O26" i="37"/>
  <c r="P26" i="37"/>
  <c r="R26" i="37"/>
  <c r="S26" i="37"/>
  <c r="D27" i="37"/>
  <c r="I27" i="37" s="1"/>
  <c r="J27" i="37"/>
  <c r="K27" i="37"/>
  <c r="M27" i="37"/>
  <c r="R27" i="37"/>
  <c r="S27" i="37"/>
  <c r="D28" i="37"/>
  <c r="G28" i="37" s="1"/>
  <c r="K28" i="37"/>
  <c r="L28" i="37"/>
  <c r="M28" i="37"/>
  <c r="D29" i="37"/>
  <c r="M29" i="37" s="1"/>
  <c r="G29" i="37"/>
  <c r="H29" i="37"/>
  <c r="I29" i="37"/>
  <c r="Q29" i="37"/>
  <c r="D30" i="37"/>
  <c r="J30" i="37" s="1"/>
  <c r="G30" i="37"/>
  <c r="I30" i="37"/>
  <c r="M30" i="37"/>
  <c r="Q30" i="37"/>
  <c r="R30" i="37"/>
  <c r="S30" i="37"/>
  <c r="D31" i="37"/>
  <c r="H31" i="37" s="1"/>
  <c r="G31" i="37"/>
  <c r="I31" i="37"/>
  <c r="J31" i="37"/>
  <c r="K31" i="37"/>
  <c r="L31" i="37"/>
  <c r="M31" i="37"/>
  <c r="N31" i="37"/>
  <c r="O31" i="37"/>
  <c r="Q31" i="37"/>
  <c r="R31" i="37"/>
  <c r="S31" i="37"/>
  <c r="D32" i="37"/>
  <c r="G32" i="37" s="1"/>
  <c r="S32" i="37"/>
  <c r="D33" i="37"/>
  <c r="G33" i="37" s="1"/>
  <c r="D34" i="37"/>
  <c r="J34" i="37"/>
  <c r="Q34" i="37"/>
  <c r="D35" i="37"/>
  <c r="G35" i="37"/>
  <c r="I35" i="37"/>
  <c r="L35" i="37"/>
  <c r="M35" i="37"/>
  <c r="O35" i="37"/>
  <c r="R35" i="37"/>
  <c r="D36" i="37"/>
  <c r="D37" i="37"/>
  <c r="N37" i="37" s="1"/>
  <c r="D38" i="37"/>
  <c r="K38" i="37" s="1"/>
  <c r="G38" i="37"/>
  <c r="I38" i="37"/>
  <c r="J38" i="37"/>
  <c r="M38" i="37"/>
  <c r="N38" i="37"/>
  <c r="O38" i="37"/>
  <c r="Q38" i="37"/>
  <c r="R38" i="37"/>
  <c r="S38" i="37"/>
  <c r="D39" i="37"/>
  <c r="H39" i="37" s="1"/>
  <c r="G39" i="37"/>
  <c r="I39" i="37"/>
  <c r="J39" i="37"/>
  <c r="L39" i="37"/>
  <c r="M39" i="37"/>
  <c r="N39" i="37"/>
  <c r="O39" i="37"/>
  <c r="Q39" i="37"/>
  <c r="R39" i="37"/>
  <c r="S39" i="37"/>
  <c r="D40" i="37"/>
  <c r="O40" i="37" s="1"/>
  <c r="G40" i="37"/>
  <c r="K40" i="37"/>
  <c r="L40" i="37"/>
  <c r="D41" i="37"/>
  <c r="N41" i="37" s="1"/>
  <c r="G41" i="37"/>
  <c r="H41" i="37"/>
  <c r="I41" i="37"/>
  <c r="D42" i="37"/>
  <c r="G42" i="37"/>
  <c r="H42" i="37"/>
  <c r="I42" i="37"/>
  <c r="J42" i="37"/>
  <c r="K42" i="37"/>
  <c r="L42" i="37"/>
  <c r="M42" i="37"/>
  <c r="N42" i="37"/>
  <c r="O42" i="37"/>
  <c r="P42" i="37"/>
  <c r="Q42" i="37"/>
  <c r="R42" i="37"/>
  <c r="S42" i="37"/>
  <c r="D43" i="37"/>
  <c r="G43" i="37"/>
  <c r="J43" i="37"/>
  <c r="K43" i="37"/>
  <c r="L43" i="37"/>
  <c r="N43" i="37"/>
  <c r="O43" i="37"/>
  <c r="Q43" i="37"/>
  <c r="S43" i="37"/>
  <c r="D44" i="37"/>
  <c r="S44" i="37" s="1"/>
  <c r="O44" i="37"/>
  <c r="D45" i="37"/>
  <c r="P45" i="37" s="1"/>
  <c r="O45" i="37"/>
  <c r="D46" i="37"/>
  <c r="J46" i="37" s="1"/>
  <c r="G46" i="37"/>
  <c r="I46" i="37"/>
  <c r="M46" i="37"/>
  <c r="Q46" i="37"/>
  <c r="R46" i="37"/>
  <c r="S46" i="37"/>
  <c r="D47" i="37"/>
  <c r="H47" i="37" s="1"/>
  <c r="G47" i="37"/>
  <c r="I47" i="37"/>
  <c r="J47" i="37"/>
  <c r="L47" i="37"/>
  <c r="M47" i="37"/>
  <c r="N47" i="37"/>
  <c r="O47" i="37"/>
  <c r="Q47" i="37"/>
  <c r="R47" i="37"/>
  <c r="S47" i="37"/>
  <c r="D48" i="37"/>
  <c r="G48" i="37"/>
  <c r="K48" i="37"/>
  <c r="L48" i="37"/>
  <c r="M48" i="37"/>
  <c r="N48" i="37"/>
  <c r="O48" i="37"/>
  <c r="S48" i="37"/>
  <c r="D49" i="37"/>
  <c r="G49" i="37"/>
  <c r="H49" i="37"/>
  <c r="I49" i="37"/>
  <c r="M49" i="37"/>
  <c r="N49" i="37"/>
  <c r="O49" i="37"/>
  <c r="P49" i="37"/>
  <c r="Q49" i="37"/>
  <c r="D50" i="37"/>
  <c r="K50" i="37" s="1"/>
  <c r="G50" i="37"/>
  <c r="H50" i="37"/>
  <c r="J50" i="37"/>
  <c r="N50" i="37"/>
  <c r="O50" i="37"/>
  <c r="P50" i="37"/>
  <c r="R50" i="37"/>
  <c r="S50" i="37"/>
  <c r="D51" i="37"/>
  <c r="K51" i="37" s="1"/>
  <c r="S51" i="37"/>
  <c r="D52" i="37"/>
  <c r="G52" i="37" s="1"/>
  <c r="D53" i="37"/>
  <c r="G53" i="37"/>
  <c r="H53" i="37"/>
  <c r="Q53" i="37"/>
  <c r="D54" i="37"/>
  <c r="G54" i="37"/>
  <c r="H54" i="37"/>
  <c r="I54" i="37"/>
  <c r="J54" i="37"/>
  <c r="K54" i="37"/>
  <c r="L54" i="37"/>
  <c r="M54" i="37"/>
  <c r="N54" i="37"/>
  <c r="O54" i="37"/>
  <c r="P54" i="37"/>
  <c r="Q54" i="37"/>
  <c r="R54" i="37"/>
  <c r="S54" i="37"/>
  <c r="D55" i="37"/>
  <c r="G55" i="37" s="1"/>
  <c r="J55" i="37"/>
  <c r="K55" i="37"/>
  <c r="L55" i="37"/>
  <c r="Q55" i="37"/>
  <c r="S55" i="37"/>
  <c r="D56" i="37"/>
  <c r="O56" i="37" s="1"/>
  <c r="G56" i="37"/>
  <c r="M56" i="37"/>
  <c r="N56" i="37"/>
  <c r="D57" i="37"/>
  <c r="G57" i="37"/>
  <c r="I57" i="37"/>
  <c r="N57" i="37"/>
  <c r="O57" i="37"/>
  <c r="P57" i="37"/>
  <c r="D58" i="37"/>
  <c r="J58" i="37" s="1"/>
  <c r="P58" i="37"/>
  <c r="D59" i="37"/>
  <c r="S59" i="37" s="1"/>
  <c r="N59" i="37"/>
  <c r="D60" i="37"/>
  <c r="G60" i="37" s="1"/>
  <c r="L60" i="37"/>
  <c r="M60" i="37"/>
  <c r="D61" i="37"/>
  <c r="G61" i="37"/>
  <c r="H61" i="37"/>
  <c r="I61" i="37"/>
  <c r="M61" i="37"/>
  <c r="Q61" i="37"/>
  <c r="D62" i="37"/>
  <c r="J62" i="37" s="1"/>
  <c r="G62" i="37"/>
  <c r="I62" i="37"/>
  <c r="M62" i="37"/>
  <c r="Q62" i="37"/>
  <c r="R62" i="37"/>
  <c r="S62" i="37"/>
  <c r="D63" i="37"/>
  <c r="H63" i="37" s="1"/>
  <c r="G63" i="37"/>
  <c r="I63" i="37"/>
  <c r="J63" i="37"/>
  <c r="L63" i="37"/>
  <c r="M63" i="37"/>
  <c r="N63" i="37"/>
  <c r="O63" i="37"/>
  <c r="Q63" i="37"/>
  <c r="R63" i="37"/>
  <c r="S63" i="37"/>
  <c r="D64" i="37"/>
  <c r="S64" i="37" s="1"/>
  <c r="G64" i="37"/>
  <c r="D65" i="37"/>
  <c r="P65" i="37"/>
  <c r="D66" i="37"/>
  <c r="J66" i="37" s="1"/>
  <c r="P66" i="37"/>
  <c r="D67" i="37"/>
  <c r="N67" i="37" s="1"/>
  <c r="S67" i="37"/>
  <c r="D68" i="37"/>
  <c r="L68" i="37" s="1"/>
  <c r="M68" i="37"/>
  <c r="N68" i="37"/>
  <c r="D69" i="37"/>
  <c r="N69" i="37"/>
  <c r="D70" i="37"/>
  <c r="J70" i="37" s="1"/>
  <c r="G70" i="37"/>
  <c r="H70" i="37"/>
  <c r="I70" i="37"/>
  <c r="K70" i="37"/>
  <c r="L70" i="37"/>
  <c r="M70" i="37"/>
  <c r="N70" i="37"/>
  <c r="O70" i="37"/>
  <c r="P70" i="37"/>
  <c r="Q70" i="37"/>
  <c r="S70" i="37"/>
  <c r="D71" i="37"/>
  <c r="G71" i="37"/>
  <c r="J71" i="37"/>
  <c r="K71" i="37"/>
  <c r="L71" i="37"/>
  <c r="N71" i="37"/>
  <c r="O71" i="37"/>
  <c r="S71" i="37"/>
  <c r="D72" i="37"/>
  <c r="D73" i="37"/>
  <c r="G73" i="37"/>
  <c r="I73" i="37"/>
  <c r="D74" i="37"/>
  <c r="G74" i="37"/>
  <c r="I74" i="37"/>
  <c r="J74" i="37"/>
  <c r="K74" i="37"/>
  <c r="M74" i="37"/>
  <c r="N74" i="37"/>
  <c r="O74" i="37"/>
  <c r="Q74" i="37"/>
  <c r="R74" i="37"/>
  <c r="S74" i="37"/>
  <c r="D75" i="37"/>
  <c r="H75" i="37" s="1"/>
  <c r="G75" i="37"/>
  <c r="I75" i="37"/>
  <c r="J75" i="37"/>
  <c r="L75" i="37"/>
  <c r="M75" i="37"/>
  <c r="N75" i="37"/>
  <c r="O75" i="37"/>
  <c r="Q75" i="37"/>
  <c r="R75" i="37"/>
  <c r="S75" i="37"/>
  <c r="D76" i="37"/>
  <c r="O76" i="37"/>
  <c r="S76" i="37"/>
  <c r="D77" i="37"/>
  <c r="D78" i="37"/>
  <c r="L78" i="37" s="1"/>
  <c r="P78" i="37"/>
  <c r="D79" i="37"/>
  <c r="K79" i="37" s="1"/>
  <c r="I79" i="37"/>
  <c r="J79" i="37"/>
  <c r="N79" i="37"/>
  <c r="S79" i="37"/>
  <c r="D80" i="37"/>
  <c r="L80" i="37" s="1"/>
  <c r="K80" i="37"/>
  <c r="O80" i="37"/>
  <c r="D81" i="37"/>
  <c r="O81" i="37" s="1"/>
  <c r="H81" i="37"/>
  <c r="I81" i="37"/>
  <c r="M81" i="37"/>
  <c r="Q81" i="37"/>
  <c r="D82" i="37"/>
  <c r="G82" i="37"/>
  <c r="H82" i="37"/>
  <c r="I82" i="37"/>
  <c r="J82" i="37"/>
  <c r="K82" i="37"/>
  <c r="L82" i="37"/>
  <c r="M82" i="37"/>
  <c r="N82" i="37"/>
  <c r="O82" i="37"/>
  <c r="P82" i="37"/>
  <c r="Q82" i="37"/>
  <c r="R82" i="37"/>
  <c r="S82" i="37"/>
  <c r="D83" i="37"/>
  <c r="G83" i="37"/>
  <c r="J83" i="37"/>
  <c r="K83" i="37"/>
  <c r="L83" i="37"/>
  <c r="N83" i="37"/>
  <c r="O83" i="37"/>
  <c r="S83" i="37"/>
  <c r="D84" i="37"/>
  <c r="G84" i="37" s="1"/>
  <c r="D85" i="37"/>
  <c r="D86" i="37"/>
  <c r="J86" i="37" s="1"/>
  <c r="G86" i="37"/>
  <c r="H86" i="37"/>
  <c r="I86" i="37"/>
  <c r="K86" i="37"/>
  <c r="L86" i="37"/>
  <c r="M86" i="37"/>
  <c r="N86" i="37"/>
  <c r="O86" i="37"/>
  <c r="P86" i="37"/>
  <c r="Q86" i="37"/>
  <c r="S86" i="37"/>
  <c r="D87" i="37"/>
  <c r="G87" i="37"/>
  <c r="J87" i="37"/>
  <c r="K87" i="37"/>
  <c r="L87" i="37"/>
  <c r="N87" i="37"/>
  <c r="O87" i="37"/>
  <c r="Q87" i="37"/>
  <c r="S87" i="37"/>
  <c r="D88" i="37"/>
  <c r="G88" i="37"/>
  <c r="L88" i="37"/>
  <c r="M88" i="37"/>
  <c r="N88" i="37"/>
  <c r="Q88" i="37"/>
  <c r="S88" i="37"/>
  <c r="D89" i="37"/>
  <c r="I89" i="37"/>
  <c r="J89" i="37"/>
  <c r="L89" i="37"/>
  <c r="O89" i="37"/>
  <c r="P89" i="37"/>
  <c r="Q89" i="37"/>
  <c r="D90" i="37"/>
  <c r="D91" i="37"/>
  <c r="D92" i="37"/>
  <c r="L92" i="37" s="1"/>
  <c r="H92" i="37"/>
  <c r="P92" i="37"/>
  <c r="D93" i="37"/>
  <c r="R93" i="37" s="1"/>
  <c r="D94" i="37"/>
  <c r="H94" i="37" s="1"/>
  <c r="J94" i="37"/>
  <c r="N94" i="37"/>
  <c r="D95" i="37"/>
  <c r="H95" i="37" s="1"/>
  <c r="J95" i="37"/>
  <c r="R95" i="37"/>
  <c r="D96" i="37"/>
  <c r="L96" i="37"/>
  <c r="N96" i="37"/>
  <c r="P96" i="37"/>
  <c r="D97" i="37"/>
  <c r="N97" i="37"/>
  <c r="D98" i="37"/>
  <c r="D99" i="37"/>
  <c r="N99" i="37"/>
  <c r="R99" i="37"/>
  <c r="D100" i="37"/>
  <c r="H100" i="37" s="1"/>
  <c r="D101" i="37"/>
  <c r="G101" i="37"/>
  <c r="I101" i="37"/>
  <c r="S101" i="37"/>
  <c r="D102" i="37"/>
  <c r="O102" i="37"/>
  <c r="Q102" i="37"/>
  <c r="D103" i="37"/>
  <c r="G103" i="37"/>
  <c r="I103" i="37"/>
  <c r="J103" i="37"/>
  <c r="K103" i="37"/>
  <c r="M103" i="37"/>
  <c r="N103" i="37"/>
  <c r="O103" i="37"/>
  <c r="Q103" i="37"/>
  <c r="R103" i="37"/>
  <c r="S103" i="37"/>
  <c r="D104" i="37"/>
  <c r="H104" i="37" s="1"/>
  <c r="G104" i="37"/>
  <c r="I104" i="37"/>
  <c r="J104" i="37"/>
  <c r="L104" i="37"/>
  <c r="M104" i="37"/>
  <c r="N104" i="37"/>
  <c r="O104" i="37"/>
  <c r="Q104" i="37"/>
  <c r="R104" i="37"/>
  <c r="S104" i="37"/>
  <c r="D105" i="37"/>
  <c r="G105" i="37"/>
  <c r="I105" i="37"/>
  <c r="K105" i="37"/>
  <c r="L105" i="37"/>
  <c r="Q105" i="37"/>
  <c r="S105" i="37"/>
  <c r="D106" i="37"/>
  <c r="D107" i="37"/>
  <c r="H107" i="37" s="1"/>
  <c r="G107" i="37"/>
  <c r="K107" i="37"/>
  <c r="P107" i="37"/>
  <c r="R107" i="37"/>
  <c r="D108" i="37"/>
  <c r="I108" i="37"/>
  <c r="J108" i="37"/>
  <c r="K108" i="37"/>
  <c r="M108" i="37"/>
  <c r="N108" i="37"/>
  <c r="O108" i="37"/>
  <c r="S108" i="37"/>
  <c r="D109" i="37"/>
  <c r="O109" i="37"/>
  <c r="D110" i="37"/>
  <c r="G110" i="37"/>
  <c r="H110" i="37"/>
  <c r="S110" i="37"/>
  <c r="D111" i="37"/>
  <c r="I111" i="37" s="1"/>
  <c r="H111" i="37"/>
  <c r="L111" i="37"/>
  <c r="Q111" i="37"/>
  <c r="R111" i="37"/>
  <c r="D112" i="37"/>
  <c r="G112" i="37"/>
  <c r="I112" i="37"/>
  <c r="K112" i="37"/>
  <c r="L112" i="37"/>
  <c r="M112" i="37"/>
  <c r="O112" i="37"/>
  <c r="Q112" i="37"/>
  <c r="R112" i="37"/>
  <c r="S112" i="37"/>
  <c r="D113" i="37"/>
  <c r="Q113" i="37"/>
  <c r="D114" i="37"/>
  <c r="K114" i="37" s="1"/>
  <c r="G114" i="37"/>
  <c r="H114" i="37"/>
  <c r="I114" i="37"/>
  <c r="P114" i="37"/>
  <c r="Q114" i="37"/>
  <c r="S114" i="37"/>
  <c r="D115" i="37"/>
  <c r="I115" i="37" s="1"/>
  <c r="D116" i="37"/>
  <c r="G116" i="37" s="1"/>
  <c r="I116" i="37"/>
  <c r="J116" i="37"/>
  <c r="K116" i="37"/>
  <c r="O116" i="37"/>
  <c r="Q116" i="37"/>
  <c r="S116" i="37"/>
  <c r="D117" i="37"/>
  <c r="L117" i="37" s="1"/>
  <c r="G117" i="37"/>
  <c r="N117" i="37"/>
  <c r="D118" i="37"/>
  <c r="I118" i="37" s="1"/>
  <c r="H118" i="37"/>
  <c r="M118" i="37"/>
  <c r="S118" i="37"/>
  <c r="D119" i="37"/>
  <c r="I119" i="37"/>
  <c r="O119" i="37"/>
  <c r="R119" i="37"/>
  <c r="D120" i="37"/>
  <c r="H120" i="37" s="1"/>
  <c r="G120" i="37"/>
  <c r="I120" i="37"/>
  <c r="J120" i="37"/>
  <c r="K120" i="37"/>
  <c r="L120" i="37"/>
  <c r="M120" i="37"/>
  <c r="N120" i="37"/>
  <c r="O120" i="37"/>
  <c r="Q120" i="37"/>
  <c r="R120" i="37"/>
  <c r="S120" i="37"/>
  <c r="D121" i="37"/>
  <c r="N121" i="37"/>
  <c r="O121" i="37"/>
  <c r="Q121" i="37"/>
  <c r="D122" i="37"/>
  <c r="G122" i="37" s="1"/>
  <c r="H122" i="37"/>
  <c r="I122" i="37"/>
  <c r="K122" i="37"/>
  <c r="M122" i="37"/>
  <c r="N122" i="37"/>
  <c r="P122" i="37"/>
  <c r="S122" i="37"/>
  <c r="D123" i="37"/>
  <c r="G123" i="37"/>
  <c r="H123" i="37"/>
  <c r="I123" i="37"/>
  <c r="J123" i="37"/>
  <c r="K123" i="37"/>
  <c r="L123" i="37"/>
  <c r="M123" i="37"/>
  <c r="N123" i="37"/>
  <c r="O123" i="37"/>
  <c r="P123" i="37"/>
  <c r="Q123" i="37"/>
  <c r="R123" i="37"/>
  <c r="S123" i="37"/>
  <c r="D124" i="37"/>
  <c r="M124" i="37" s="1"/>
  <c r="Q124" i="37"/>
  <c r="D125" i="37"/>
  <c r="G125" i="37"/>
  <c r="D126" i="37"/>
  <c r="I126" i="37" s="1"/>
  <c r="G126" i="37"/>
  <c r="N126" i="37"/>
  <c r="D127" i="37"/>
  <c r="H127" i="37" s="1"/>
  <c r="G127" i="37"/>
  <c r="K127" i="37"/>
  <c r="O127" i="37"/>
  <c r="P127" i="37"/>
  <c r="D128" i="37"/>
  <c r="L128" i="37" s="1"/>
  <c r="O128" i="37"/>
  <c r="D129" i="37"/>
  <c r="G129" i="37"/>
  <c r="D130" i="37"/>
  <c r="O130" i="37" s="1"/>
  <c r="N130" i="37"/>
  <c r="D131" i="37"/>
  <c r="K131" i="37" s="1"/>
  <c r="D132" i="37"/>
  <c r="H132" i="37" s="1"/>
  <c r="G132" i="37"/>
  <c r="I132" i="37"/>
  <c r="J132" i="37"/>
  <c r="K132" i="37"/>
  <c r="L132" i="37"/>
  <c r="M132" i="37"/>
  <c r="N132" i="37"/>
  <c r="O132" i="37"/>
  <c r="Q132" i="37"/>
  <c r="R132" i="37"/>
  <c r="S132" i="37"/>
  <c r="D133" i="37"/>
  <c r="S133" i="37" s="1"/>
  <c r="G133" i="37"/>
  <c r="I133" i="37"/>
  <c r="K133" i="37"/>
  <c r="D134" i="37"/>
  <c r="G134" i="37"/>
  <c r="D135" i="37"/>
  <c r="G135" i="37" s="1"/>
  <c r="H135" i="37"/>
  <c r="I135" i="37"/>
  <c r="J135" i="37"/>
  <c r="M135" i="37"/>
  <c r="N135" i="37"/>
  <c r="P135" i="37"/>
  <c r="Q135" i="37"/>
  <c r="R135" i="37"/>
  <c r="D136" i="37"/>
  <c r="H136" i="37" s="1"/>
  <c r="G136" i="37"/>
  <c r="I136" i="37"/>
  <c r="K136" i="37"/>
  <c r="L136" i="37"/>
  <c r="M136" i="37"/>
  <c r="O136" i="37"/>
  <c r="Q136" i="37"/>
  <c r="R136" i="37"/>
  <c r="D137" i="37"/>
  <c r="S137" i="37" s="1"/>
  <c r="G137" i="37"/>
  <c r="I137" i="37"/>
  <c r="Q137" i="37"/>
  <c r="D138" i="37"/>
  <c r="G138" i="37" s="1"/>
  <c r="D139" i="37"/>
  <c r="L139" i="37" s="1"/>
  <c r="G139" i="37"/>
  <c r="H139" i="37"/>
  <c r="K139" i="37"/>
  <c r="N139" i="37"/>
  <c r="O139" i="37"/>
  <c r="P139" i="37"/>
  <c r="S139" i="37"/>
  <c r="D140" i="37"/>
  <c r="H140" i="37" s="1"/>
  <c r="I140" i="37"/>
  <c r="J140" i="37"/>
  <c r="K140" i="37"/>
  <c r="N140" i="37"/>
  <c r="O140" i="37"/>
  <c r="R140" i="37"/>
  <c r="S140" i="37"/>
  <c r="D141" i="37"/>
  <c r="K141" i="37"/>
  <c r="Q141" i="37"/>
  <c r="D142" i="37"/>
  <c r="M142" i="37" s="1"/>
  <c r="G142" i="37"/>
  <c r="H142" i="37"/>
  <c r="Q142" i="37"/>
  <c r="S142" i="37"/>
  <c r="D143" i="37"/>
  <c r="I143" i="37"/>
  <c r="N143" i="37"/>
  <c r="Q143" i="37"/>
  <c r="D144" i="37"/>
  <c r="H144" i="37" s="1"/>
  <c r="G144" i="37"/>
  <c r="I144" i="37"/>
  <c r="L144" i="37"/>
  <c r="O144" i="37"/>
  <c r="Q144" i="37"/>
  <c r="R144" i="37"/>
  <c r="D145" i="37"/>
  <c r="G145" i="37" s="1"/>
  <c r="I145" i="37"/>
  <c r="K145" i="37"/>
  <c r="M145" i="37"/>
  <c r="N145" i="37"/>
  <c r="Q145" i="37"/>
  <c r="D146" i="37"/>
  <c r="G146" i="37"/>
  <c r="H146" i="37"/>
  <c r="I146" i="37"/>
  <c r="K146" i="37"/>
  <c r="P146" i="37"/>
  <c r="Q146" i="37"/>
  <c r="S146" i="37"/>
  <c r="D147" i="37"/>
  <c r="G147" i="37"/>
  <c r="H147" i="37"/>
  <c r="I147" i="37"/>
  <c r="J147" i="37"/>
  <c r="K147" i="37"/>
  <c r="L147" i="37"/>
  <c r="M147" i="37"/>
  <c r="N147" i="37"/>
  <c r="O147" i="37"/>
  <c r="P147" i="37"/>
  <c r="Q147" i="37"/>
  <c r="R147" i="37"/>
  <c r="S147" i="37"/>
  <c r="D148" i="37"/>
  <c r="H148" i="37" s="1"/>
  <c r="G148" i="37"/>
  <c r="K148" i="37"/>
  <c r="O148" i="37"/>
  <c r="Q148" i="37"/>
  <c r="D149" i="37"/>
  <c r="N149" i="37" s="1"/>
  <c r="S149" i="37"/>
  <c r="D150" i="37"/>
  <c r="G150" i="37" s="1"/>
  <c r="H150" i="37"/>
  <c r="I150" i="37"/>
  <c r="K150" i="37"/>
  <c r="O150" i="37"/>
  <c r="P150" i="37"/>
  <c r="S150" i="37"/>
  <c r="D151" i="37"/>
  <c r="K151" i="37" s="1"/>
  <c r="G151" i="37"/>
  <c r="J151" i="37"/>
  <c r="N151" i="37"/>
  <c r="O151" i="37"/>
  <c r="R151" i="37"/>
  <c r="D152" i="37"/>
  <c r="H152" i="37" s="1"/>
  <c r="G152" i="37"/>
  <c r="I152" i="37"/>
  <c r="J152" i="37"/>
  <c r="L152" i="37"/>
  <c r="M152" i="37"/>
  <c r="N152" i="37"/>
  <c r="O152" i="37"/>
  <c r="Q152" i="37"/>
  <c r="R152" i="37"/>
  <c r="S152" i="37"/>
  <c r="D153" i="37"/>
  <c r="N153" i="37"/>
  <c r="O153" i="37"/>
  <c r="D154" i="37"/>
  <c r="G154" i="37" s="1"/>
  <c r="I154" i="37"/>
  <c r="K154" i="37"/>
  <c r="M154" i="37"/>
  <c r="S154" i="37"/>
  <c r="D155" i="37"/>
  <c r="G155" i="37" s="1"/>
  <c r="H155" i="37"/>
  <c r="I155" i="37"/>
  <c r="J155" i="37"/>
  <c r="M155" i="37"/>
  <c r="N155" i="37"/>
  <c r="P155" i="37"/>
  <c r="Q155" i="37"/>
  <c r="R155" i="37"/>
  <c r="D156" i="37"/>
  <c r="H156" i="37" s="1"/>
  <c r="G156" i="37"/>
  <c r="I156" i="37"/>
  <c r="K156" i="37"/>
  <c r="L156" i="37"/>
  <c r="M156" i="37"/>
  <c r="O156" i="37"/>
  <c r="Q156" i="37"/>
  <c r="R156" i="37"/>
  <c r="D157" i="37"/>
  <c r="O157" i="37" s="1"/>
  <c r="G157" i="37"/>
  <c r="S157" i="37"/>
  <c r="D158" i="37"/>
  <c r="H158" i="37" s="1"/>
  <c r="G158" i="37"/>
  <c r="I158" i="37"/>
  <c r="K158" i="37"/>
  <c r="M158" i="37"/>
  <c r="N158" i="37"/>
  <c r="O158" i="37"/>
  <c r="P158" i="37"/>
  <c r="Q158" i="37"/>
  <c r="D159" i="37"/>
  <c r="I159" i="37" s="1"/>
  <c r="G159" i="37"/>
  <c r="H159" i="37"/>
  <c r="J159" i="37"/>
  <c r="K159" i="37"/>
  <c r="L159" i="37"/>
  <c r="N159" i="37"/>
  <c r="O159" i="37"/>
  <c r="P159" i="37"/>
  <c r="R159" i="37"/>
  <c r="S159" i="37"/>
  <c r="D160" i="37"/>
  <c r="J160" i="37"/>
  <c r="O160" i="37"/>
  <c r="S160" i="37"/>
  <c r="D161" i="37"/>
  <c r="I161" i="37" s="1"/>
  <c r="S161" i="37"/>
  <c r="D162" i="37"/>
  <c r="O162" i="37" s="1"/>
  <c r="N162" i="37"/>
  <c r="D163" i="37"/>
  <c r="K163" i="37"/>
  <c r="N163" i="37"/>
  <c r="S163" i="37"/>
  <c r="D164" i="37"/>
  <c r="H164" i="37" s="1"/>
  <c r="G164" i="37"/>
  <c r="I164" i="37"/>
  <c r="J164" i="37"/>
  <c r="K164" i="37"/>
  <c r="L164" i="37"/>
  <c r="M164" i="37"/>
  <c r="N164" i="37"/>
  <c r="O164" i="37"/>
  <c r="Q164" i="37"/>
  <c r="R164" i="37"/>
  <c r="S164" i="37"/>
  <c r="D165" i="37"/>
  <c r="S165" i="37" s="1"/>
  <c r="G165" i="37"/>
  <c r="I165" i="37"/>
  <c r="K165" i="37"/>
  <c r="D166" i="37"/>
  <c r="O166" i="37" s="1"/>
  <c r="G166" i="37"/>
  <c r="Q166" i="37"/>
  <c r="D167" i="37"/>
  <c r="J167" i="37" s="1"/>
  <c r="G167" i="37"/>
  <c r="H167" i="37"/>
  <c r="I167" i="37"/>
  <c r="K167" i="37"/>
  <c r="L167" i="37"/>
  <c r="M167" i="37"/>
  <c r="N167" i="37"/>
  <c r="O167" i="37"/>
  <c r="P167" i="37"/>
  <c r="Q167" i="37"/>
  <c r="S167" i="37"/>
  <c r="D168" i="37"/>
  <c r="L168" i="37" s="1"/>
  <c r="D169" i="37"/>
  <c r="Q169" i="37" s="1"/>
  <c r="G169" i="37"/>
  <c r="L169" i="37"/>
  <c r="D170" i="37"/>
  <c r="G170" i="37" s="1"/>
  <c r="H170" i="37"/>
  <c r="P170" i="37"/>
  <c r="D171" i="37"/>
  <c r="K171" i="37" s="1"/>
  <c r="N171" i="37"/>
  <c r="S171" i="37"/>
  <c r="D172" i="37"/>
  <c r="H172" i="37" s="1"/>
  <c r="G172" i="37"/>
  <c r="I172" i="37"/>
  <c r="J172" i="37"/>
  <c r="K172" i="37"/>
  <c r="L172" i="37"/>
  <c r="M172" i="37"/>
  <c r="N172" i="37"/>
  <c r="O172" i="37"/>
  <c r="Q172" i="37"/>
  <c r="R172" i="37"/>
  <c r="S172" i="37"/>
  <c r="D173" i="37"/>
  <c r="L173" i="37" s="1"/>
  <c r="G173" i="37"/>
  <c r="I173" i="37"/>
  <c r="K173" i="37"/>
  <c r="M173" i="37"/>
  <c r="N173" i="37"/>
  <c r="O173" i="37"/>
  <c r="Q173" i="37"/>
  <c r="S173" i="37"/>
  <c r="D174" i="37"/>
  <c r="M174" i="37" s="1"/>
  <c r="G174" i="37"/>
  <c r="Q174" i="37"/>
  <c r="D175" i="37"/>
  <c r="J175" i="37" s="1"/>
  <c r="G175" i="37"/>
  <c r="H175" i="37"/>
  <c r="I175" i="37"/>
  <c r="K175" i="37"/>
  <c r="L175" i="37"/>
  <c r="M175" i="37"/>
  <c r="N175" i="37"/>
  <c r="O175" i="37"/>
  <c r="P175" i="37"/>
  <c r="Q175" i="37"/>
  <c r="S175" i="37"/>
  <c r="D176" i="37"/>
  <c r="K176" i="37" s="1"/>
  <c r="L176" i="37"/>
  <c r="O176" i="37"/>
  <c r="D177" i="37"/>
  <c r="I177" i="37"/>
  <c r="M177" i="37"/>
  <c r="D178" i="37"/>
  <c r="Q178" i="37" s="1"/>
  <c r="G178" i="37"/>
  <c r="H178" i="37"/>
  <c r="P178" i="37"/>
  <c r="D179" i="37"/>
  <c r="L179" i="37" s="1"/>
  <c r="G179" i="37"/>
  <c r="H179" i="37"/>
  <c r="K179" i="37"/>
  <c r="N179" i="37"/>
  <c r="O179" i="37"/>
  <c r="P179" i="37"/>
  <c r="S179" i="37"/>
  <c r="D180" i="37"/>
  <c r="H180" i="37" s="1"/>
  <c r="I180" i="37"/>
  <c r="J180" i="37"/>
  <c r="K180" i="37"/>
  <c r="N180" i="37"/>
  <c r="O180" i="37"/>
  <c r="R180" i="37"/>
  <c r="S180" i="37"/>
  <c r="D181" i="37"/>
  <c r="L181" i="37" s="1"/>
  <c r="Q181" i="37"/>
  <c r="D182" i="37"/>
  <c r="G182" i="37"/>
  <c r="H182" i="37"/>
  <c r="I182" i="37"/>
  <c r="K182" i="37"/>
  <c r="M182" i="37"/>
  <c r="N182" i="37"/>
  <c r="O182" i="37"/>
  <c r="P182" i="37"/>
  <c r="Q182" i="37"/>
  <c r="S182" i="37"/>
  <c r="D183" i="37"/>
  <c r="G183" i="37" s="1"/>
  <c r="H183" i="37"/>
  <c r="I183" i="37"/>
  <c r="J183" i="37"/>
  <c r="M183" i="37"/>
  <c r="N183" i="37"/>
  <c r="P183" i="37"/>
  <c r="Q183" i="37"/>
  <c r="R183" i="37"/>
  <c r="D184" i="37"/>
  <c r="H184" i="37" s="1"/>
  <c r="G184" i="37"/>
  <c r="I184" i="37"/>
  <c r="K184" i="37"/>
  <c r="L184" i="37"/>
  <c r="M184" i="37"/>
  <c r="O184" i="37"/>
  <c r="Q184" i="37"/>
  <c r="R184" i="37"/>
  <c r="D185" i="37"/>
  <c r="Q185" i="37" s="1"/>
  <c r="N185" i="37"/>
  <c r="O185" i="37"/>
  <c r="D186" i="37"/>
  <c r="G186" i="37" s="1"/>
  <c r="H186" i="37"/>
  <c r="I186" i="37"/>
  <c r="M186" i="37"/>
  <c r="N186" i="37"/>
  <c r="P186" i="37"/>
  <c r="D187" i="37"/>
  <c r="I187" i="37" s="1"/>
  <c r="G187" i="37"/>
  <c r="H187" i="37"/>
  <c r="J187" i="37"/>
  <c r="K187" i="37"/>
  <c r="L187" i="37"/>
  <c r="N187" i="37"/>
  <c r="O187" i="37"/>
  <c r="P187" i="37"/>
  <c r="R187" i="37"/>
  <c r="S187" i="37"/>
  <c r="D188" i="37"/>
  <c r="J188" i="37" s="1"/>
  <c r="M188" i="37"/>
  <c r="N188" i="37"/>
  <c r="S188" i="37"/>
  <c r="D189" i="37"/>
  <c r="G189" i="37" s="1"/>
  <c r="O189" i="37"/>
  <c r="Q189" i="37"/>
  <c r="S189" i="37"/>
  <c r="D190" i="37"/>
  <c r="H190" i="37" s="1"/>
  <c r="G190" i="37"/>
  <c r="I190" i="37"/>
  <c r="K190" i="37"/>
  <c r="M190" i="37"/>
  <c r="N190" i="37"/>
  <c r="O190" i="37"/>
  <c r="P190" i="37"/>
  <c r="Q190" i="37"/>
  <c r="D191" i="37"/>
  <c r="I191" i="37" s="1"/>
  <c r="G191" i="37"/>
  <c r="H191" i="37"/>
  <c r="J191" i="37"/>
  <c r="K191" i="37"/>
  <c r="L191" i="37"/>
  <c r="N191" i="37"/>
  <c r="O191" i="37"/>
  <c r="P191" i="37"/>
  <c r="R191" i="37"/>
  <c r="S191" i="37"/>
  <c r="D192" i="37"/>
  <c r="N192" i="37" s="1"/>
  <c r="J192" i="37"/>
  <c r="M192" i="37"/>
  <c r="O192" i="37"/>
  <c r="S192" i="37"/>
  <c r="D193" i="37"/>
  <c r="G193" i="37" s="1"/>
  <c r="I193" i="37"/>
  <c r="Q193" i="37"/>
  <c r="S193" i="37"/>
  <c r="D194" i="37"/>
  <c r="N194" i="37"/>
  <c r="O194" i="37"/>
  <c r="D195" i="37"/>
  <c r="G195" i="37" s="1"/>
  <c r="H195" i="37"/>
  <c r="I195" i="37"/>
  <c r="J195" i="37"/>
  <c r="M195" i="37"/>
  <c r="N195" i="37"/>
  <c r="P195" i="37"/>
  <c r="Q195" i="37"/>
  <c r="R195" i="37"/>
  <c r="D196" i="37"/>
  <c r="I196" i="37" s="1"/>
  <c r="G196" i="37"/>
  <c r="J196" i="37"/>
  <c r="L196" i="37"/>
  <c r="M196" i="37"/>
  <c r="N196" i="37"/>
  <c r="Q196" i="37"/>
  <c r="S196" i="37"/>
  <c r="D197" i="37"/>
  <c r="N197" i="37" s="1"/>
  <c r="H197" i="37"/>
  <c r="I197" i="37"/>
  <c r="P197" i="37"/>
  <c r="D198" i="37"/>
  <c r="J198" i="37" s="1"/>
  <c r="K198" i="37"/>
  <c r="M198" i="37"/>
  <c r="D199" i="37"/>
  <c r="G199" i="37" s="1"/>
  <c r="H199" i="37"/>
  <c r="O199" i="37"/>
  <c r="D200" i="37"/>
  <c r="G200" i="37" s="1"/>
  <c r="I200" i="37"/>
  <c r="J200" i="37"/>
  <c r="K200" i="37"/>
  <c r="R200" i="37"/>
  <c r="S200" i="37"/>
  <c r="D201" i="37"/>
  <c r="M201" i="37"/>
  <c r="N201" i="37"/>
  <c r="O201" i="37"/>
  <c r="D202" i="37"/>
  <c r="L202" i="37" s="1"/>
  <c r="G202" i="37"/>
  <c r="H202" i="37"/>
  <c r="I202" i="37"/>
  <c r="J202" i="37"/>
  <c r="O202" i="37"/>
  <c r="P202" i="37"/>
  <c r="Q202" i="37"/>
  <c r="R202" i="37"/>
  <c r="S202" i="37"/>
  <c r="D203" i="37"/>
  <c r="I203" i="37"/>
  <c r="J203" i="37"/>
  <c r="K203" i="37"/>
  <c r="N203" i="37"/>
  <c r="Q203" i="37"/>
  <c r="R203" i="37"/>
  <c r="S203" i="37"/>
  <c r="D204" i="37"/>
  <c r="G204" i="37"/>
  <c r="E1" i="36"/>
  <c r="A4" i="36" s="1"/>
  <c r="F1" i="36"/>
  <c r="D5" i="36"/>
  <c r="L5" i="36" s="1"/>
  <c r="D6" i="36"/>
  <c r="D7" i="36"/>
  <c r="H7" i="36" s="1"/>
  <c r="D8" i="36"/>
  <c r="H8" i="36" s="1"/>
  <c r="N8" i="36"/>
  <c r="R8" i="36"/>
  <c r="D9" i="36"/>
  <c r="P9" i="36"/>
  <c r="D10" i="36"/>
  <c r="J10" i="36" s="1"/>
  <c r="D11" i="36"/>
  <c r="H11" i="36" s="1"/>
  <c r="D12" i="36"/>
  <c r="N12" i="36" s="1"/>
  <c r="R12" i="36"/>
  <c r="D13" i="36"/>
  <c r="H13" i="36" s="1"/>
  <c r="D14" i="36"/>
  <c r="R14" i="36" s="1"/>
  <c r="D15" i="36"/>
  <c r="H15" i="36"/>
  <c r="D16" i="36"/>
  <c r="I16" i="36" s="1"/>
  <c r="J16" i="36"/>
  <c r="N16" i="36"/>
  <c r="S16" i="36"/>
  <c r="D17" i="36"/>
  <c r="G17" i="36" s="1"/>
  <c r="D18" i="36"/>
  <c r="G18" i="36" s="1"/>
  <c r="H18" i="36"/>
  <c r="I18" i="36"/>
  <c r="L18" i="36"/>
  <c r="M18" i="36"/>
  <c r="O18" i="36"/>
  <c r="S18" i="36"/>
  <c r="D19" i="36"/>
  <c r="D20" i="36"/>
  <c r="O20" i="36" s="1"/>
  <c r="G20" i="36"/>
  <c r="H20" i="36"/>
  <c r="K20" i="36"/>
  <c r="N20" i="36"/>
  <c r="P20" i="36"/>
  <c r="S20" i="36"/>
  <c r="D21" i="36"/>
  <c r="I21" i="36" s="1"/>
  <c r="J21" i="36"/>
  <c r="K21" i="36"/>
  <c r="L21" i="36"/>
  <c r="O21" i="36"/>
  <c r="Q21" i="36"/>
  <c r="D22" i="36"/>
  <c r="D23" i="36"/>
  <c r="M23" i="36" s="1"/>
  <c r="G23" i="36"/>
  <c r="I23" i="36"/>
  <c r="P23" i="36"/>
  <c r="R23" i="36"/>
  <c r="D24" i="36"/>
  <c r="G24" i="36"/>
  <c r="H24" i="36"/>
  <c r="I24" i="36"/>
  <c r="J24" i="36"/>
  <c r="K24" i="36"/>
  <c r="L24" i="36"/>
  <c r="M24" i="36"/>
  <c r="N24" i="36"/>
  <c r="O24" i="36"/>
  <c r="P24" i="36"/>
  <c r="Q24" i="36"/>
  <c r="R24" i="36"/>
  <c r="S24" i="36"/>
  <c r="D25" i="36"/>
  <c r="G25" i="36" s="1"/>
  <c r="K25" i="36"/>
  <c r="S25" i="36"/>
  <c r="D26" i="36"/>
  <c r="D27" i="36"/>
  <c r="L27" i="36" s="1"/>
  <c r="G27" i="36"/>
  <c r="H27" i="36"/>
  <c r="J27" i="36"/>
  <c r="O27" i="36"/>
  <c r="P27" i="36"/>
  <c r="R27" i="36"/>
  <c r="S27" i="36"/>
  <c r="D28" i="36"/>
  <c r="G28" i="36" s="1"/>
  <c r="H28" i="36"/>
  <c r="I28" i="36"/>
  <c r="J28" i="36"/>
  <c r="M28" i="36"/>
  <c r="N28" i="36"/>
  <c r="P28" i="36"/>
  <c r="Q28" i="36"/>
  <c r="R28" i="36"/>
  <c r="D29" i="36"/>
  <c r="G29" i="36" s="1"/>
  <c r="D30" i="36"/>
  <c r="I30" i="36" s="1"/>
  <c r="K30" i="36"/>
  <c r="O30" i="36"/>
  <c r="D31" i="36"/>
  <c r="G31" i="36"/>
  <c r="P31" i="36"/>
  <c r="D32" i="36"/>
  <c r="G32" i="36" s="1"/>
  <c r="H32" i="36"/>
  <c r="I32" i="36"/>
  <c r="J32" i="36"/>
  <c r="M32" i="36"/>
  <c r="N32" i="36"/>
  <c r="P32" i="36"/>
  <c r="Q32" i="36"/>
  <c r="R32" i="36"/>
  <c r="D33" i="36"/>
  <c r="G33" i="36" s="1"/>
  <c r="I33" i="36"/>
  <c r="J33" i="36"/>
  <c r="L33" i="36"/>
  <c r="M33" i="36"/>
  <c r="O33" i="36"/>
  <c r="S33" i="36"/>
  <c r="D34" i="36"/>
  <c r="G34" i="36" s="1"/>
  <c r="D35" i="36"/>
  <c r="L35" i="36" s="1"/>
  <c r="I35" i="36"/>
  <c r="J35" i="36"/>
  <c r="K35" i="36"/>
  <c r="Q35" i="36"/>
  <c r="R35" i="36"/>
  <c r="D36" i="36"/>
  <c r="G36" i="36" s="1"/>
  <c r="H36" i="36"/>
  <c r="N36" i="36"/>
  <c r="S36" i="36"/>
  <c r="D37" i="36"/>
  <c r="N37" i="36" s="1"/>
  <c r="I37" i="36"/>
  <c r="J37" i="36"/>
  <c r="Q37" i="36"/>
  <c r="D38" i="36"/>
  <c r="K38" i="36" s="1"/>
  <c r="D39" i="36"/>
  <c r="L39" i="36" s="1"/>
  <c r="G39" i="36"/>
  <c r="H39" i="36"/>
  <c r="I39" i="36"/>
  <c r="Q39" i="36"/>
  <c r="R39" i="36"/>
  <c r="D40" i="36"/>
  <c r="G40" i="36" s="1"/>
  <c r="H40" i="36"/>
  <c r="I40" i="36"/>
  <c r="J40" i="36"/>
  <c r="M40" i="36"/>
  <c r="N40" i="36"/>
  <c r="P40" i="36"/>
  <c r="Q40" i="36"/>
  <c r="R40" i="36"/>
  <c r="D41" i="36"/>
  <c r="O41" i="36" s="1"/>
  <c r="M41" i="36"/>
  <c r="N41" i="36"/>
  <c r="D42" i="36"/>
  <c r="O42" i="36" s="1"/>
  <c r="G42" i="36"/>
  <c r="H42" i="36"/>
  <c r="P42" i="36"/>
  <c r="S42" i="36"/>
  <c r="D43" i="36"/>
  <c r="N43" i="36" s="1"/>
  <c r="M43" i="36"/>
  <c r="D44" i="36"/>
  <c r="I44" i="36" s="1"/>
  <c r="G44" i="36"/>
  <c r="H44" i="36"/>
  <c r="J44" i="36"/>
  <c r="K44" i="36"/>
  <c r="L44" i="36"/>
  <c r="N44" i="36"/>
  <c r="O44" i="36"/>
  <c r="P44" i="36"/>
  <c r="R44" i="36"/>
  <c r="S44" i="36"/>
  <c r="D45" i="36"/>
  <c r="J45" i="36"/>
  <c r="K45" i="36"/>
  <c r="M45" i="36"/>
  <c r="N45" i="36"/>
  <c r="O45" i="36"/>
  <c r="S45" i="36"/>
  <c r="D46" i="36"/>
  <c r="P46" i="36" s="1"/>
  <c r="D47" i="36"/>
  <c r="O47" i="36"/>
  <c r="D48" i="36"/>
  <c r="Q48" i="36" s="1"/>
  <c r="N48" i="36"/>
  <c r="D49" i="36"/>
  <c r="I49" i="36" s="1"/>
  <c r="G49" i="36"/>
  <c r="Q49" i="36"/>
  <c r="D50" i="36"/>
  <c r="G50" i="36" s="1"/>
  <c r="H50" i="36"/>
  <c r="I50" i="36"/>
  <c r="K50" i="36"/>
  <c r="M50" i="36"/>
  <c r="O50" i="36"/>
  <c r="Q50" i="36"/>
  <c r="S50" i="36"/>
  <c r="D51" i="36"/>
  <c r="Q51" i="36" s="1"/>
  <c r="G51" i="36"/>
  <c r="H51" i="36"/>
  <c r="D52" i="36"/>
  <c r="Q52" i="36" s="1"/>
  <c r="N52" i="36"/>
  <c r="D53" i="36"/>
  <c r="I53" i="36" s="1"/>
  <c r="G53" i="36"/>
  <c r="J53" i="36"/>
  <c r="L53" i="36"/>
  <c r="M53" i="36"/>
  <c r="N53" i="36"/>
  <c r="Q53" i="36"/>
  <c r="S53" i="36"/>
  <c r="D54" i="36"/>
  <c r="H54" i="36" s="1"/>
  <c r="I54" i="36"/>
  <c r="D55" i="36"/>
  <c r="R55" i="36" s="1"/>
  <c r="D56" i="36"/>
  <c r="K56" i="36" s="1"/>
  <c r="G56" i="36"/>
  <c r="H56" i="36"/>
  <c r="L56" i="36"/>
  <c r="N56" i="36"/>
  <c r="P56" i="36"/>
  <c r="S56" i="36"/>
  <c r="D57" i="36"/>
  <c r="S57" i="36" s="1"/>
  <c r="D58" i="36"/>
  <c r="M58" i="36" s="1"/>
  <c r="N58" i="36"/>
  <c r="O58" i="36"/>
  <c r="D59" i="36"/>
  <c r="I59" i="36" s="1"/>
  <c r="J59" i="36"/>
  <c r="P59" i="36"/>
  <c r="R59" i="36"/>
  <c r="D60" i="36"/>
  <c r="I60" i="36" s="1"/>
  <c r="G60" i="36"/>
  <c r="H60" i="36"/>
  <c r="J60" i="36"/>
  <c r="K60" i="36"/>
  <c r="L60" i="36"/>
  <c r="N60" i="36"/>
  <c r="O60" i="36"/>
  <c r="P60" i="36"/>
  <c r="R60" i="36"/>
  <c r="S60" i="36"/>
  <c r="D61" i="36"/>
  <c r="D62" i="36"/>
  <c r="O62" i="36"/>
  <c r="D63" i="36"/>
  <c r="G63" i="36" s="1"/>
  <c r="D64" i="36"/>
  <c r="G64" i="36"/>
  <c r="H64" i="36"/>
  <c r="I64" i="36"/>
  <c r="J64" i="36"/>
  <c r="K64" i="36"/>
  <c r="L64" i="36"/>
  <c r="M64" i="36"/>
  <c r="N64" i="36"/>
  <c r="O64" i="36"/>
  <c r="P64" i="36"/>
  <c r="Q64" i="36"/>
  <c r="R64" i="36"/>
  <c r="S64" i="36"/>
  <c r="D65" i="36"/>
  <c r="S65" i="36"/>
  <c r="D66" i="36"/>
  <c r="O66" i="36" s="1"/>
  <c r="P66" i="36"/>
  <c r="D67" i="36"/>
  <c r="H67" i="36" s="1"/>
  <c r="I67" i="36"/>
  <c r="O67" i="36"/>
  <c r="D68" i="36"/>
  <c r="R68" i="36" s="1"/>
  <c r="N68" i="36"/>
  <c r="D69" i="36"/>
  <c r="D70" i="36"/>
  <c r="H70" i="36" s="1"/>
  <c r="G70" i="36"/>
  <c r="I70" i="36"/>
  <c r="K70" i="36"/>
  <c r="M70" i="36"/>
  <c r="N70" i="36"/>
  <c r="O70" i="36"/>
  <c r="P70" i="36"/>
  <c r="S70" i="36"/>
  <c r="D71" i="36"/>
  <c r="G71" i="36" s="1"/>
  <c r="P71" i="36"/>
  <c r="Q71" i="36"/>
  <c r="D72" i="36"/>
  <c r="N72" i="36" s="1"/>
  <c r="G72" i="36"/>
  <c r="H72" i="36"/>
  <c r="K72" i="36"/>
  <c r="L72" i="36"/>
  <c r="O72" i="36"/>
  <c r="P72" i="36"/>
  <c r="S72" i="36"/>
  <c r="D73" i="36"/>
  <c r="M73" i="36" s="1"/>
  <c r="D74" i="36"/>
  <c r="O74" i="36" s="1"/>
  <c r="G74" i="36"/>
  <c r="H74" i="36"/>
  <c r="P74" i="36"/>
  <c r="S74" i="36"/>
  <c r="D75" i="36"/>
  <c r="N75" i="36" s="1"/>
  <c r="M75" i="36"/>
  <c r="D76" i="36"/>
  <c r="G76" i="36"/>
  <c r="H76" i="36"/>
  <c r="I76" i="36"/>
  <c r="J76" i="36"/>
  <c r="K76" i="36"/>
  <c r="L76" i="36"/>
  <c r="M76" i="36"/>
  <c r="N76" i="36"/>
  <c r="O76" i="36"/>
  <c r="P76" i="36"/>
  <c r="Q76" i="36"/>
  <c r="R76" i="36"/>
  <c r="S76" i="36"/>
  <c r="D77" i="36"/>
  <c r="O77" i="36" s="1"/>
  <c r="G77" i="36"/>
  <c r="K77" i="36"/>
  <c r="L77" i="36"/>
  <c r="N77" i="36"/>
  <c r="Q77" i="36"/>
  <c r="D78" i="36"/>
  <c r="N78" i="36" s="1"/>
  <c r="P78" i="36"/>
  <c r="D79" i="36"/>
  <c r="K79" i="36" s="1"/>
  <c r="G79" i="36"/>
  <c r="J79" i="36"/>
  <c r="N79" i="36"/>
  <c r="O79" i="36"/>
  <c r="S79" i="36"/>
  <c r="D80" i="36"/>
  <c r="J80" i="36" s="1"/>
  <c r="H80" i="36"/>
  <c r="I80" i="36"/>
  <c r="M80" i="36"/>
  <c r="N80" i="36"/>
  <c r="Q80" i="36"/>
  <c r="R80" i="36"/>
  <c r="D81" i="36"/>
  <c r="G81" i="36" s="1"/>
  <c r="I81" i="36"/>
  <c r="O81" i="36"/>
  <c r="R81" i="36"/>
  <c r="D82" i="36"/>
  <c r="H82" i="36" s="1"/>
  <c r="L82" i="36"/>
  <c r="Q82" i="36"/>
  <c r="D83" i="36"/>
  <c r="O83" i="36"/>
  <c r="P83" i="36"/>
  <c r="D84" i="36"/>
  <c r="N84" i="36" s="1"/>
  <c r="G84" i="36"/>
  <c r="H84" i="36"/>
  <c r="K84" i="36"/>
  <c r="L84" i="36"/>
  <c r="O84" i="36"/>
  <c r="P84" i="36"/>
  <c r="S84" i="36"/>
  <c r="D85" i="36"/>
  <c r="J85" i="36" s="1"/>
  <c r="K85" i="36"/>
  <c r="Q85" i="36"/>
  <c r="D86" i="36"/>
  <c r="G86" i="36" s="1"/>
  <c r="H86" i="36"/>
  <c r="S86" i="36"/>
  <c r="D87" i="36"/>
  <c r="L87" i="36" s="1"/>
  <c r="G87" i="36"/>
  <c r="I87" i="36"/>
  <c r="J87" i="36"/>
  <c r="M87" i="36"/>
  <c r="N87" i="36"/>
  <c r="O87" i="36"/>
  <c r="P87" i="36"/>
  <c r="R87" i="36"/>
  <c r="S87" i="36"/>
  <c r="D88" i="36"/>
  <c r="N88" i="36"/>
  <c r="D89" i="36"/>
  <c r="S89" i="36"/>
  <c r="D90" i="36"/>
  <c r="M90" i="36" s="1"/>
  <c r="D91" i="36"/>
  <c r="I91" i="36"/>
  <c r="J91" i="36"/>
  <c r="P91" i="36"/>
  <c r="Q91" i="36"/>
  <c r="R91" i="36"/>
  <c r="D92" i="36"/>
  <c r="I92" i="36" s="1"/>
  <c r="G92" i="36"/>
  <c r="H92" i="36"/>
  <c r="J92" i="36"/>
  <c r="K92" i="36"/>
  <c r="L92" i="36"/>
  <c r="N92" i="36"/>
  <c r="O92" i="36"/>
  <c r="P92" i="36"/>
  <c r="R92" i="36"/>
  <c r="S92" i="36"/>
  <c r="D93" i="36"/>
  <c r="D94" i="36"/>
  <c r="N94" i="36" s="1"/>
  <c r="G94" i="36"/>
  <c r="I94" i="36"/>
  <c r="K94" i="36"/>
  <c r="L94" i="36"/>
  <c r="O94" i="36"/>
  <c r="P94" i="36"/>
  <c r="S94" i="36"/>
  <c r="D95" i="36"/>
  <c r="G95" i="36" s="1"/>
  <c r="D96" i="36"/>
  <c r="J96" i="36" s="1"/>
  <c r="H96" i="36"/>
  <c r="I96" i="36"/>
  <c r="L96" i="36"/>
  <c r="M96" i="36"/>
  <c r="P96" i="36"/>
  <c r="Q96" i="36"/>
  <c r="R96" i="36"/>
  <c r="D97" i="36"/>
  <c r="H97" i="36" s="1"/>
  <c r="I97" i="36"/>
  <c r="N97" i="36"/>
  <c r="R97" i="36"/>
  <c r="S97" i="36"/>
  <c r="D98" i="36"/>
  <c r="L98" i="36"/>
  <c r="M98" i="36"/>
  <c r="N98" i="36"/>
  <c r="D99" i="36"/>
  <c r="H99" i="36" s="1"/>
  <c r="G99" i="36"/>
  <c r="P99" i="36"/>
  <c r="D100" i="36"/>
  <c r="H100" i="36" s="1"/>
  <c r="I100" i="36"/>
  <c r="P100" i="36"/>
  <c r="D101" i="36"/>
  <c r="N101" i="36" s="1"/>
  <c r="D102" i="36"/>
  <c r="L102" i="36" s="1"/>
  <c r="M102" i="36"/>
  <c r="N102" i="36"/>
  <c r="D103" i="36"/>
  <c r="G103" i="36" s="1"/>
  <c r="D104" i="36"/>
  <c r="G104" i="36" s="1"/>
  <c r="I104" i="36"/>
  <c r="P104" i="36"/>
  <c r="D105" i="36"/>
  <c r="M105" i="36" s="1"/>
  <c r="H105" i="36"/>
  <c r="I105" i="36"/>
  <c r="J105" i="36"/>
  <c r="L105" i="36"/>
  <c r="N105" i="36"/>
  <c r="P105" i="36"/>
  <c r="Q105" i="36"/>
  <c r="R105" i="36"/>
  <c r="S105" i="36"/>
  <c r="D106" i="36"/>
  <c r="L106" i="36" s="1"/>
  <c r="D107" i="36"/>
  <c r="G107" i="36" s="1"/>
  <c r="D108" i="36"/>
  <c r="K108" i="36" s="1"/>
  <c r="G108" i="36"/>
  <c r="H108" i="36"/>
  <c r="I108" i="36"/>
  <c r="N108" i="36"/>
  <c r="O108" i="36"/>
  <c r="P108" i="36"/>
  <c r="Q108" i="36"/>
  <c r="R108" i="36"/>
  <c r="D109" i="36"/>
  <c r="P109" i="36" s="1"/>
  <c r="H109" i="36"/>
  <c r="J109" i="36"/>
  <c r="K109" i="36"/>
  <c r="L109" i="36"/>
  <c r="Q109" i="36"/>
  <c r="R109" i="36"/>
  <c r="D110" i="36"/>
  <c r="L110" i="36" s="1"/>
  <c r="D111" i="36"/>
  <c r="G111" i="36" s="1"/>
  <c r="D112" i="36"/>
  <c r="G112" i="36" s="1"/>
  <c r="D113" i="36"/>
  <c r="Q113" i="36" s="1"/>
  <c r="D114" i="36"/>
  <c r="M114" i="36" s="1"/>
  <c r="D115" i="36"/>
  <c r="O115" i="36" s="1"/>
  <c r="G115" i="36"/>
  <c r="H115" i="36"/>
  <c r="N115" i="36"/>
  <c r="P115" i="36"/>
  <c r="D116" i="36"/>
  <c r="J116" i="36" s="1"/>
  <c r="G116" i="36"/>
  <c r="I116" i="36"/>
  <c r="N116" i="36"/>
  <c r="P116" i="36"/>
  <c r="R116" i="36"/>
  <c r="D117" i="36"/>
  <c r="M117" i="36" s="1"/>
  <c r="H117" i="36"/>
  <c r="I117" i="36"/>
  <c r="J117" i="36"/>
  <c r="L117" i="36"/>
  <c r="N117" i="36"/>
  <c r="P117" i="36"/>
  <c r="Q117" i="36"/>
  <c r="R117" i="36"/>
  <c r="S117" i="36"/>
  <c r="D118" i="36"/>
  <c r="L118" i="36" s="1"/>
  <c r="D119" i="36"/>
  <c r="D120" i="36"/>
  <c r="J120" i="36" s="1"/>
  <c r="H120" i="36"/>
  <c r="I120" i="36"/>
  <c r="O120" i="36"/>
  <c r="P120" i="36"/>
  <c r="D121" i="36"/>
  <c r="H121" i="36" s="1"/>
  <c r="I121" i="36"/>
  <c r="N121" i="36"/>
  <c r="S121" i="36"/>
  <c r="D122" i="36"/>
  <c r="L122" i="36" s="1"/>
  <c r="D123" i="36"/>
  <c r="N123" i="36" s="1"/>
  <c r="D124" i="36"/>
  <c r="P124" i="36" s="1"/>
  <c r="H124" i="36"/>
  <c r="I124" i="36"/>
  <c r="J124" i="36"/>
  <c r="O124" i="36"/>
  <c r="Q124" i="36"/>
  <c r="D125" i="36"/>
  <c r="H125" i="36" s="1"/>
  <c r="I125" i="36"/>
  <c r="L125" i="36"/>
  <c r="N125" i="36"/>
  <c r="R125" i="36"/>
  <c r="S125" i="36"/>
  <c r="D126" i="36"/>
  <c r="M126" i="36" s="1"/>
  <c r="L126" i="36"/>
  <c r="D127" i="36"/>
  <c r="P127" i="36"/>
  <c r="D128" i="36"/>
  <c r="K128" i="36" s="1"/>
  <c r="G128" i="36"/>
  <c r="H128" i="36"/>
  <c r="I128" i="36"/>
  <c r="N128" i="36"/>
  <c r="O128" i="36"/>
  <c r="P128" i="36"/>
  <c r="Q128" i="36"/>
  <c r="R128" i="36"/>
  <c r="D129" i="36"/>
  <c r="H129" i="36"/>
  <c r="J129" i="36"/>
  <c r="K129" i="36"/>
  <c r="L129" i="36"/>
  <c r="P129" i="36"/>
  <c r="Q129" i="36"/>
  <c r="R129" i="36"/>
  <c r="D130" i="36"/>
  <c r="N130" i="36" s="1"/>
  <c r="L130" i="36"/>
  <c r="M130" i="36"/>
  <c r="D131" i="36"/>
  <c r="H131" i="36" s="1"/>
  <c r="G131" i="36"/>
  <c r="P131" i="36"/>
  <c r="D132" i="36"/>
  <c r="K132" i="36" s="1"/>
  <c r="G132" i="36"/>
  <c r="H132" i="36"/>
  <c r="I132" i="36"/>
  <c r="J132" i="36"/>
  <c r="O132" i="36"/>
  <c r="P132" i="36"/>
  <c r="Q132" i="36"/>
  <c r="R132" i="36"/>
  <c r="D133" i="36"/>
  <c r="H133" i="36" s="1"/>
  <c r="I133" i="36"/>
  <c r="N133" i="36"/>
  <c r="R133" i="36"/>
  <c r="S133" i="36"/>
  <c r="D134" i="36"/>
  <c r="L134" i="36"/>
  <c r="M134" i="36"/>
  <c r="N134" i="36"/>
  <c r="D135" i="36"/>
  <c r="G135" i="36" s="1"/>
  <c r="D136" i="36"/>
  <c r="I136" i="36" s="1"/>
  <c r="G136" i="36"/>
  <c r="H136" i="36"/>
  <c r="J136" i="36"/>
  <c r="O136" i="36"/>
  <c r="R136" i="36"/>
  <c r="D137" i="36"/>
  <c r="J137" i="36" s="1"/>
  <c r="H137" i="36"/>
  <c r="I137" i="36"/>
  <c r="K137" i="36"/>
  <c r="L137" i="36"/>
  <c r="Q137" i="36"/>
  <c r="R137" i="36"/>
  <c r="S137" i="36"/>
  <c r="D138" i="36"/>
  <c r="M138" i="36" s="1"/>
  <c r="D139" i="36"/>
  <c r="G139" i="36" s="1"/>
  <c r="D140" i="36"/>
  <c r="Q140" i="36" s="1"/>
  <c r="D141" i="36"/>
  <c r="H141" i="36" s="1"/>
  <c r="D142" i="36"/>
  <c r="L142" i="36" s="1"/>
  <c r="D143" i="36"/>
  <c r="G143" i="36"/>
  <c r="H143" i="36"/>
  <c r="N143" i="36"/>
  <c r="O143" i="36"/>
  <c r="P143" i="36"/>
  <c r="D144" i="36"/>
  <c r="K144" i="36" s="1"/>
  <c r="G144" i="36"/>
  <c r="H144" i="36"/>
  <c r="I144" i="36"/>
  <c r="J144" i="36"/>
  <c r="O144" i="36"/>
  <c r="P144" i="36"/>
  <c r="Q144" i="36"/>
  <c r="R144" i="36"/>
  <c r="D145" i="36"/>
  <c r="H145" i="36" s="1"/>
  <c r="I145" i="36"/>
  <c r="L145" i="36"/>
  <c r="Q145" i="36"/>
  <c r="R145" i="36"/>
  <c r="D146" i="36"/>
  <c r="L146" i="36" s="1"/>
  <c r="D147" i="36"/>
  <c r="G147" i="36"/>
  <c r="P147" i="36"/>
  <c r="D148" i="36"/>
  <c r="G148" i="36"/>
  <c r="H148" i="36"/>
  <c r="I148" i="36"/>
  <c r="J148" i="36"/>
  <c r="P148" i="36"/>
  <c r="Q148" i="36"/>
  <c r="R148" i="36"/>
  <c r="D149" i="36"/>
  <c r="H149" i="36"/>
  <c r="I149" i="36"/>
  <c r="J149" i="36"/>
  <c r="L149" i="36"/>
  <c r="N149" i="36"/>
  <c r="P149" i="36"/>
  <c r="Q149" i="36"/>
  <c r="R149" i="36"/>
  <c r="S149" i="36"/>
  <c r="D150" i="36"/>
  <c r="L150" i="36" s="1"/>
  <c r="N150" i="36"/>
  <c r="D151" i="36"/>
  <c r="O151" i="36" s="1"/>
  <c r="D152" i="36"/>
  <c r="P152" i="36" s="1"/>
  <c r="D153" i="36"/>
  <c r="P153" i="36" s="1"/>
  <c r="D154" i="36"/>
  <c r="L154" i="36"/>
  <c r="D155" i="36"/>
  <c r="G155" i="36" s="1"/>
  <c r="H155" i="36"/>
  <c r="O155" i="36"/>
  <c r="P155" i="36"/>
  <c r="D156" i="36"/>
  <c r="K156" i="36" s="1"/>
  <c r="G156" i="36"/>
  <c r="H156" i="36"/>
  <c r="I156" i="36"/>
  <c r="J156" i="36"/>
  <c r="O156" i="36"/>
  <c r="P156" i="36"/>
  <c r="Q156" i="36"/>
  <c r="R156" i="36"/>
  <c r="D157" i="36"/>
  <c r="Q157" i="36" s="1"/>
  <c r="L157" i="36"/>
  <c r="D158" i="36"/>
  <c r="L158" i="36" s="1"/>
  <c r="D159" i="36"/>
  <c r="N159" i="36" s="1"/>
  <c r="H159" i="36"/>
  <c r="D160" i="36"/>
  <c r="P160" i="36"/>
  <c r="D161" i="36"/>
  <c r="Q161" i="36" s="1"/>
  <c r="N161" i="36"/>
  <c r="D162" i="36"/>
  <c r="L162" i="36" s="1"/>
  <c r="M162" i="36"/>
  <c r="N162" i="36"/>
  <c r="D163" i="36"/>
  <c r="G163" i="36" s="1"/>
  <c r="D164" i="36"/>
  <c r="R164" i="36" s="1"/>
  <c r="P164" i="36"/>
  <c r="D165" i="36"/>
  <c r="N165" i="36"/>
  <c r="S165" i="36"/>
  <c r="D166" i="36"/>
  <c r="L166" i="36" s="1"/>
  <c r="M166" i="36"/>
  <c r="D167" i="36"/>
  <c r="G167" i="36" s="1"/>
  <c r="D168" i="36"/>
  <c r="H168" i="36" s="1"/>
  <c r="I168" i="36"/>
  <c r="P168" i="36"/>
  <c r="R168" i="36"/>
  <c r="D169" i="36"/>
  <c r="M169" i="36" s="1"/>
  <c r="H169" i="36"/>
  <c r="I169" i="36"/>
  <c r="J169" i="36"/>
  <c r="K169" i="36"/>
  <c r="L169" i="36"/>
  <c r="N169" i="36"/>
  <c r="P169" i="36"/>
  <c r="Q169" i="36"/>
  <c r="R169" i="36"/>
  <c r="S169" i="36"/>
  <c r="D170" i="36"/>
  <c r="M170" i="36" s="1"/>
  <c r="D171" i="36"/>
  <c r="N171" i="36" s="1"/>
  <c r="H171" i="36"/>
  <c r="D172" i="36"/>
  <c r="R172" i="36" s="1"/>
  <c r="P172" i="36"/>
  <c r="D173" i="36"/>
  <c r="N173" i="36"/>
  <c r="D174" i="36"/>
  <c r="L174" i="36" s="1"/>
  <c r="D175" i="36"/>
  <c r="G175" i="36"/>
  <c r="H175" i="36"/>
  <c r="N175" i="36"/>
  <c r="O175" i="36"/>
  <c r="P175" i="36"/>
  <c r="D176" i="36"/>
  <c r="G176" i="36" s="1"/>
  <c r="I176" i="36"/>
  <c r="O176" i="36"/>
  <c r="R176" i="36"/>
  <c r="D177" i="36"/>
  <c r="I177" i="36" s="1"/>
  <c r="J177" i="36"/>
  <c r="L177" i="36"/>
  <c r="Q177" i="36"/>
  <c r="S177" i="36"/>
  <c r="D178" i="36"/>
  <c r="L178" i="36"/>
  <c r="M178" i="36"/>
  <c r="N178" i="36"/>
  <c r="D179" i="36"/>
  <c r="G179" i="36" s="1"/>
  <c r="D180" i="36"/>
  <c r="R180" i="36" s="1"/>
  <c r="O180" i="36"/>
  <c r="D181" i="36"/>
  <c r="Q181" i="36" s="1"/>
  <c r="L181" i="36"/>
  <c r="D182" i="36"/>
  <c r="O182" i="36" s="1"/>
  <c r="M182" i="36"/>
  <c r="N182" i="36"/>
  <c r="D183" i="36"/>
  <c r="G183" i="36" s="1"/>
  <c r="D184" i="36"/>
  <c r="H184" i="36" s="1"/>
  <c r="D185" i="36"/>
  <c r="D186" i="36"/>
  <c r="P186" i="36" s="1"/>
  <c r="J186" i="36"/>
  <c r="L186" i="36"/>
  <c r="D187" i="36"/>
  <c r="D188" i="36"/>
  <c r="H188" i="36" s="1"/>
  <c r="D189" i="36"/>
  <c r="D190" i="36"/>
  <c r="N190" i="36" s="1"/>
  <c r="J190" i="36"/>
  <c r="D191" i="36"/>
  <c r="J191" i="36"/>
  <c r="R191" i="36"/>
  <c r="D192" i="36"/>
  <c r="D193" i="36"/>
  <c r="J193" i="36" s="1"/>
  <c r="D194" i="36"/>
  <c r="N194" i="36" s="1"/>
  <c r="H194" i="36"/>
  <c r="J194" i="36"/>
  <c r="P194" i="36"/>
  <c r="Q194" i="36"/>
  <c r="S194" i="36"/>
  <c r="D195" i="36"/>
  <c r="N195" i="36" s="1"/>
  <c r="H195" i="36"/>
  <c r="J195" i="36"/>
  <c r="D196" i="36"/>
  <c r="P196" i="36"/>
  <c r="D197" i="36"/>
  <c r="G197" i="36" s="1"/>
  <c r="L197" i="36"/>
  <c r="N197" i="36"/>
  <c r="R197" i="36"/>
  <c r="D198" i="36"/>
  <c r="P198" i="36" s="1"/>
  <c r="L198" i="36"/>
  <c r="N198" i="36"/>
  <c r="R198" i="36"/>
  <c r="D199" i="36"/>
  <c r="R199" i="36" s="1"/>
  <c r="D200" i="36"/>
  <c r="H200" i="36"/>
  <c r="D201" i="36"/>
  <c r="H201" i="36"/>
  <c r="J201" i="36"/>
  <c r="D202" i="36"/>
  <c r="G202" i="36" s="1"/>
  <c r="H202" i="36"/>
  <c r="J202" i="36"/>
  <c r="L202" i="36"/>
  <c r="D203" i="36"/>
  <c r="J203" i="36" s="1"/>
  <c r="L203" i="36"/>
  <c r="D204" i="36"/>
  <c r="H204" i="36"/>
  <c r="J204" i="36"/>
  <c r="L204" i="36"/>
  <c r="P204" i="36"/>
  <c r="R204" i="36"/>
  <c r="E1" i="35"/>
  <c r="A4" i="35" s="1"/>
  <c r="F1" i="35"/>
  <c r="D5" i="35"/>
  <c r="N5" i="35" s="1"/>
  <c r="L5" i="35"/>
  <c r="D6" i="35"/>
  <c r="J6" i="35" s="1"/>
  <c r="G6" i="35"/>
  <c r="I6" i="35"/>
  <c r="L6" i="35"/>
  <c r="M6" i="35"/>
  <c r="O6" i="35"/>
  <c r="Q6" i="35"/>
  <c r="R6" i="35"/>
  <c r="S6" i="35"/>
  <c r="D7" i="35"/>
  <c r="M7" i="35" s="1"/>
  <c r="G7" i="35"/>
  <c r="O7" i="35"/>
  <c r="D8" i="35"/>
  <c r="J8" i="35" s="1"/>
  <c r="G8" i="35"/>
  <c r="H8" i="35"/>
  <c r="I8" i="35"/>
  <c r="O8" i="35"/>
  <c r="Q8" i="35"/>
  <c r="D9" i="35"/>
  <c r="G9" i="35" s="1"/>
  <c r="H9" i="35"/>
  <c r="J9" i="35"/>
  <c r="K9" i="35"/>
  <c r="M9" i="35"/>
  <c r="N9" i="35"/>
  <c r="P9" i="35"/>
  <c r="R9" i="35"/>
  <c r="S9" i="35"/>
  <c r="D10" i="35"/>
  <c r="H10" i="35" s="1"/>
  <c r="G10" i="35"/>
  <c r="I10" i="35"/>
  <c r="J10" i="35"/>
  <c r="K10" i="35"/>
  <c r="L10" i="35"/>
  <c r="M10" i="35"/>
  <c r="N10" i="35"/>
  <c r="O10" i="35"/>
  <c r="Q10" i="35"/>
  <c r="R10" i="35"/>
  <c r="S10" i="35"/>
  <c r="D11" i="35"/>
  <c r="G11" i="35" s="1"/>
  <c r="N11" i="35"/>
  <c r="D12" i="35"/>
  <c r="J12" i="35" s="1"/>
  <c r="G12" i="35"/>
  <c r="H12" i="35"/>
  <c r="I12" i="35"/>
  <c r="O12" i="35"/>
  <c r="P12" i="35"/>
  <c r="Q12" i="35"/>
  <c r="D13" i="35"/>
  <c r="I13" i="35" s="1"/>
  <c r="H13" i="35"/>
  <c r="K13" i="35"/>
  <c r="M13" i="35"/>
  <c r="N13" i="35"/>
  <c r="P13" i="35"/>
  <c r="S13" i="35"/>
  <c r="D14" i="35"/>
  <c r="H14" i="35" s="1"/>
  <c r="G14" i="35"/>
  <c r="I14" i="35"/>
  <c r="K14" i="35"/>
  <c r="L14" i="35"/>
  <c r="N14" i="35"/>
  <c r="O14" i="35"/>
  <c r="Q14" i="35"/>
  <c r="R14" i="35"/>
  <c r="D15" i="35"/>
  <c r="D16" i="35"/>
  <c r="J16" i="35" s="1"/>
  <c r="H16" i="35"/>
  <c r="O16" i="35"/>
  <c r="P16" i="35"/>
  <c r="D17" i="35"/>
  <c r="G17" i="35" s="1"/>
  <c r="K17" i="35"/>
  <c r="S17" i="35"/>
  <c r="D18" i="35"/>
  <c r="H18" i="35" s="1"/>
  <c r="I18" i="35"/>
  <c r="L18" i="35"/>
  <c r="N18" i="35"/>
  <c r="O18" i="35"/>
  <c r="R18" i="35"/>
  <c r="D19" i="35"/>
  <c r="G19" i="35"/>
  <c r="M19" i="35"/>
  <c r="D20" i="35"/>
  <c r="J20" i="35" s="1"/>
  <c r="D21" i="35"/>
  <c r="L21" i="35" s="1"/>
  <c r="G21" i="35"/>
  <c r="H21" i="35"/>
  <c r="J21" i="35"/>
  <c r="K21" i="35"/>
  <c r="M21" i="35"/>
  <c r="N21" i="35"/>
  <c r="O21" i="35"/>
  <c r="P21" i="35"/>
  <c r="R21" i="35"/>
  <c r="S21" i="35"/>
  <c r="D22" i="35"/>
  <c r="H22" i="35" s="1"/>
  <c r="G22" i="35"/>
  <c r="I22" i="35"/>
  <c r="J22" i="35"/>
  <c r="K22" i="35"/>
  <c r="M22" i="35"/>
  <c r="N22" i="35"/>
  <c r="O22" i="35"/>
  <c r="Q22" i="35"/>
  <c r="R22" i="35"/>
  <c r="S22" i="35"/>
  <c r="D23" i="35"/>
  <c r="M23" i="35" s="1"/>
  <c r="O23" i="35"/>
  <c r="D24" i="35"/>
  <c r="J24" i="35" s="1"/>
  <c r="H24" i="35"/>
  <c r="O24" i="35"/>
  <c r="P24" i="35"/>
  <c r="D25" i="35"/>
  <c r="G25" i="35" s="1"/>
  <c r="K25" i="35"/>
  <c r="S25" i="35"/>
  <c r="D26" i="35"/>
  <c r="H26" i="35" s="1"/>
  <c r="I26" i="35"/>
  <c r="L26" i="35"/>
  <c r="N26" i="35"/>
  <c r="O26" i="35"/>
  <c r="R26" i="35"/>
  <c r="D27" i="35"/>
  <c r="G27" i="35" s="1"/>
  <c r="M27" i="35"/>
  <c r="N27" i="35"/>
  <c r="O27" i="35"/>
  <c r="D28" i="35"/>
  <c r="J28" i="35" s="1"/>
  <c r="H28" i="35"/>
  <c r="P28" i="35"/>
  <c r="D29" i="35"/>
  <c r="J29" i="35" s="1"/>
  <c r="D30" i="35"/>
  <c r="H30" i="35" s="1"/>
  <c r="I30" i="35"/>
  <c r="L30" i="35"/>
  <c r="O30" i="35"/>
  <c r="R30" i="35"/>
  <c r="D31" i="35"/>
  <c r="G31" i="35" s="1"/>
  <c r="D32" i="35"/>
  <c r="J32" i="35" s="1"/>
  <c r="P32" i="35"/>
  <c r="D33" i="35"/>
  <c r="G33" i="35"/>
  <c r="H33" i="35"/>
  <c r="I33" i="35"/>
  <c r="J33" i="35"/>
  <c r="K33" i="35"/>
  <c r="L33" i="35"/>
  <c r="M33" i="35"/>
  <c r="N33" i="35"/>
  <c r="O33" i="35"/>
  <c r="P33" i="35"/>
  <c r="Q33" i="35"/>
  <c r="R33" i="35"/>
  <c r="S33" i="35"/>
  <c r="D34" i="35"/>
  <c r="H34" i="35" s="1"/>
  <c r="D35" i="35"/>
  <c r="G35" i="35" s="1"/>
  <c r="M35" i="35"/>
  <c r="D36" i="35"/>
  <c r="J36" i="35" s="1"/>
  <c r="G36" i="35"/>
  <c r="H36" i="35"/>
  <c r="O36" i="35"/>
  <c r="P36" i="35"/>
  <c r="D37" i="35"/>
  <c r="L37" i="35" s="1"/>
  <c r="H37" i="35"/>
  <c r="K37" i="35"/>
  <c r="N37" i="35"/>
  <c r="P37" i="35"/>
  <c r="S37" i="35"/>
  <c r="D38" i="35"/>
  <c r="H38" i="35" s="1"/>
  <c r="I38" i="35"/>
  <c r="K38" i="35"/>
  <c r="L38" i="35"/>
  <c r="N38" i="35"/>
  <c r="O38" i="35"/>
  <c r="R38" i="35"/>
  <c r="D39" i="35"/>
  <c r="M39" i="35" s="1"/>
  <c r="D40" i="35"/>
  <c r="J40" i="35" s="1"/>
  <c r="P40" i="35"/>
  <c r="D41" i="35"/>
  <c r="G41" i="35"/>
  <c r="H41" i="35"/>
  <c r="I41" i="35"/>
  <c r="J41" i="35"/>
  <c r="K41" i="35"/>
  <c r="L41" i="35"/>
  <c r="M41" i="35"/>
  <c r="N41" i="35"/>
  <c r="O41" i="35"/>
  <c r="P41" i="35"/>
  <c r="Q41" i="35"/>
  <c r="R41" i="35"/>
  <c r="S41" i="35"/>
  <c r="D42" i="35"/>
  <c r="H42" i="35" s="1"/>
  <c r="D43" i="35"/>
  <c r="G43" i="35" s="1"/>
  <c r="N43" i="35"/>
  <c r="D44" i="35"/>
  <c r="J44" i="35" s="1"/>
  <c r="D45" i="35"/>
  <c r="L45" i="35" s="1"/>
  <c r="G45" i="35"/>
  <c r="H45" i="35"/>
  <c r="J45" i="35"/>
  <c r="K45" i="35"/>
  <c r="M45" i="35"/>
  <c r="N45" i="35"/>
  <c r="O45" i="35"/>
  <c r="P45" i="35"/>
  <c r="R45" i="35"/>
  <c r="S45" i="35"/>
  <c r="D46" i="35"/>
  <c r="H46" i="35" s="1"/>
  <c r="G46" i="35"/>
  <c r="I46" i="35"/>
  <c r="J46" i="35"/>
  <c r="K46" i="35"/>
  <c r="M46" i="35"/>
  <c r="N46" i="35"/>
  <c r="O46" i="35"/>
  <c r="Q46" i="35"/>
  <c r="R46" i="35"/>
  <c r="S46" i="35"/>
  <c r="D47" i="35"/>
  <c r="D48" i="35"/>
  <c r="J48" i="35" s="1"/>
  <c r="G48" i="35"/>
  <c r="H48" i="35"/>
  <c r="I48" i="35"/>
  <c r="O48" i="35"/>
  <c r="P48" i="35"/>
  <c r="Q48" i="35"/>
  <c r="D49" i="35"/>
  <c r="I49" i="35" s="1"/>
  <c r="H49" i="35"/>
  <c r="K49" i="35"/>
  <c r="M49" i="35"/>
  <c r="N49" i="35"/>
  <c r="P49" i="35"/>
  <c r="S49" i="35"/>
  <c r="D50" i="35"/>
  <c r="H50" i="35" s="1"/>
  <c r="G50" i="35"/>
  <c r="I50" i="35"/>
  <c r="K50" i="35"/>
  <c r="L50" i="35"/>
  <c r="N50" i="35"/>
  <c r="O50" i="35"/>
  <c r="Q50" i="35"/>
  <c r="R50" i="35"/>
  <c r="D51" i="35"/>
  <c r="G51" i="35" s="1"/>
  <c r="D52" i="35"/>
  <c r="J52" i="35" s="1"/>
  <c r="H52" i="35"/>
  <c r="P52" i="35"/>
  <c r="D53" i="35"/>
  <c r="K53" i="35" s="1"/>
  <c r="G53" i="35"/>
  <c r="H53" i="35"/>
  <c r="I53" i="35"/>
  <c r="J53" i="35"/>
  <c r="L53" i="35"/>
  <c r="M53" i="35"/>
  <c r="N53" i="35"/>
  <c r="O53" i="35"/>
  <c r="P53" i="35"/>
  <c r="Q53" i="35"/>
  <c r="R53" i="35"/>
  <c r="D54" i="35"/>
  <c r="H54" i="35" s="1"/>
  <c r="L54" i="35"/>
  <c r="D55" i="35"/>
  <c r="M55" i="35" s="1"/>
  <c r="G55" i="35"/>
  <c r="O55" i="35"/>
  <c r="D56" i="35"/>
  <c r="J56" i="35" s="1"/>
  <c r="G56" i="35"/>
  <c r="H56" i="35"/>
  <c r="I56" i="35"/>
  <c r="O56" i="35"/>
  <c r="P56" i="35"/>
  <c r="Q56" i="35"/>
  <c r="D57" i="35"/>
  <c r="I57" i="35" s="1"/>
  <c r="H57" i="35"/>
  <c r="K57" i="35"/>
  <c r="M57" i="35"/>
  <c r="N57" i="35"/>
  <c r="P57" i="35"/>
  <c r="S57" i="35"/>
  <c r="D58" i="35"/>
  <c r="H58" i="35" s="1"/>
  <c r="G58" i="35"/>
  <c r="I58" i="35"/>
  <c r="K58" i="35"/>
  <c r="L58" i="35"/>
  <c r="N58" i="35"/>
  <c r="O58" i="35"/>
  <c r="Q58" i="35"/>
  <c r="R58" i="35"/>
  <c r="D59" i="35"/>
  <c r="G59" i="35" s="1"/>
  <c r="D60" i="35"/>
  <c r="J60" i="35" s="1"/>
  <c r="G60" i="35"/>
  <c r="H60" i="35"/>
  <c r="O60" i="35"/>
  <c r="P60" i="35"/>
  <c r="D61" i="35"/>
  <c r="L61" i="35" s="1"/>
  <c r="H61" i="35"/>
  <c r="K61" i="35"/>
  <c r="P61" i="35"/>
  <c r="S61" i="35"/>
  <c r="D62" i="35"/>
  <c r="H62" i="35" s="1"/>
  <c r="I62" i="35"/>
  <c r="K62" i="35"/>
  <c r="L62" i="35"/>
  <c r="N62" i="35"/>
  <c r="O62" i="35"/>
  <c r="R62" i="35"/>
  <c r="D63" i="35"/>
  <c r="G63" i="35" s="1"/>
  <c r="D64" i="35"/>
  <c r="J64" i="35" s="1"/>
  <c r="H64" i="35"/>
  <c r="P64" i="35"/>
  <c r="D65" i="35"/>
  <c r="J65" i="35" s="1"/>
  <c r="D66" i="35"/>
  <c r="H66" i="35" s="1"/>
  <c r="I66" i="35"/>
  <c r="L66" i="35"/>
  <c r="R66" i="35"/>
  <c r="D67" i="35"/>
  <c r="G67" i="35"/>
  <c r="M67" i="35"/>
  <c r="D68" i="35"/>
  <c r="J68" i="35" s="1"/>
  <c r="G68" i="35"/>
  <c r="H68" i="35"/>
  <c r="I68" i="35"/>
  <c r="O68" i="35"/>
  <c r="Q68" i="35"/>
  <c r="D69" i="35"/>
  <c r="G69" i="35" s="1"/>
  <c r="H69" i="35"/>
  <c r="J69" i="35"/>
  <c r="K69" i="35"/>
  <c r="M69" i="35"/>
  <c r="N69" i="35"/>
  <c r="P69" i="35"/>
  <c r="R69" i="35"/>
  <c r="S69" i="35"/>
  <c r="D70" i="35"/>
  <c r="H70" i="35" s="1"/>
  <c r="G70" i="35"/>
  <c r="I70" i="35"/>
  <c r="J70" i="35"/>
  <c r="K70" i="35"/>
  <c r="L70" i="35"/>
  <c r="M70" i="35"/>
  <c r="N70" i="35"/>
  <c r="O70" i="35"/>
  <c r="Q70" i="35"/>
  <c r="R70" i="35"/>
  <c r="S70" i="35"/>
  <c r="D71" i="35"/>
  <c r="M71" i="35" s="1"/>
  <c r="O71" i="35"/>
  <c r="D72" i="35"/>
  <c r="J72" i="35" s="1"/>
  <c r="H72" i="35"/>
  <c r="P72" i="35"/>
  <c r="D73" i="35"/>
  <c r="J73" i="35" s="1"/>
  <c r="I73" i="35"/>
  <c r="Q73" i="35"/>
  <c r="D74" i="35"/>
  <c r="H74" i="35" s="1"/>
  <c r="I74" i="35"/>
  <c r="L74" i="35"/>
  <c r="R74" i="35"/>
  <c r="D75" i="35"/>
  <c r="G75" i="35" s="1"/>
  <c r="M75" i="35"/>
  <c r="N75" i="35"/>
  <c r="O75" i="35"/>
  <c r="D76" i="35"/>
  <c r="J76" i="35" s="1"/>
  <c r="H76" i="35"/>
  <c r="P76" i="35"/>
  <c r="D77" i="35"/>
  <c r="K77" i="35" s="1"/>
  <c r="G77" i="35"/>
  <c r="H77" i="35"/>
  <c r="I77" i="35"/>
  <c r="J77" i="35"/>
  <c r="L77" i="35"/>
  <c r="M77" i="35"/>
  <c r="N77" i="35"/>
  <c r="O77" i="35"/>
  <c r="P77" i="35"/>
  <c r="Q77" i="35"/>
  <c r="R77" i="35"/>
  <c r="D78" i="35"/>
  <c r="H78" i="35" s="1"/>
  <c r="D79" i="35"/>
  <c r="D80" i="35"/>
  <c r="J80" i="35" s="1"/>
  <c r="I80" i="35"/>
  <c r="D81" i="35"/>
  <c r="L81" i="35" s="1"/>
  <c r="G81" i="35"/>
  <c r="H81" i="35"/>
  <c r="J81" i="35"/>
  <c r="K81" i="35"/>
  <c r="M81" i="35"/>
  <c r="N81" i="35"/>
  <c r="O81" i="35"/>
  <c r="P81" i="35"/>
  <c r="R81" i="35"/>
  <c r="S81" i="35"/>
  <c r="D82" i="35"/>
  <c r="H82" i="35" s="1"/>
  <c r="G82" i="35"/>
  <c r="I82" i="35"/>
  <c r="J82" i="35"/>
  <c r="K82" i="35"/>
  <c r="M82" i="35"/>
  <c r="N82" i="35"/>
  <c r="O82" i="35"/>
  <c r="Q82" i="35"/>
  <c r="R82" i="35"/>
  <c r="S82" i="35"/>
  <c r="D83" i="35"/>
  <c r="G83" i="35" s="1"/>
  <c r="M83" i="35"/>
  <c r="D84" i="35"/>
  <c r="J84" i="35" s="1"/>
  <c r="H84" i="35"/>
  <c r="O84" i="35"/>
  <c r="P84" i="35"/>
  <c r="D85" i="35"/>
  <c r="G85" i="35" s="1"/>
  <c r="N85" i="35"/>
  <c r="D86" i="35"/>
  <c r="H86" i="35" s="1"/>
  <c r="I86" i="35"/>
  <c r="L86" i="35"/>
  <c r="N86" i="35"/>
  <c r="O86" i="35"/>
  <c r="R86" i="35"/>
  <c r="D87" i="35"/>
  <c r="M87" i="35" s="1"/>
  <c r="G87" i="35"/>
  <c r="O87" i="35"/>
  <c r="D88" i="35"/>
  <c r="J88" i="35" s="1"/>
  <c r="I88" i="35"/>
  <c r="D89" i="35"/>
  <c r="L89" i="35" s="1"/>
  <c r="G89" i="35"/>
  <c r="H89" i="35"/>
  <c r="J89" i="35"/>
  <c r="K89" i="35"/>
  <c r="M89" i="35"/>
  <c r="N89" i="35"/>
  <c r="O89" i="35"/>
  <c r="P89" i="35"/>
  <c r="R89" i="35"/>
  <c r="S89" i="35"/>
  <c r="D90" i="35"/>
  <c r="H90" i="35" s="1"/>
  <c r="G90" i="35"/>
  <c r="I90" i="35"/>
  <c r="J90" i="35"/>
  <c r="K90" i="35"/>
  <c r="M90" i="35"/>
  <c r="N90" i="35"/>
  <c r="O90" i="35"/>
  <c r="Q90" i="35"/>
  <c r="R90" i="35"/>
  <c r="S90" i="35"/>
  <c r="D91" i="35"/>
  <c r="G91" i="35" s="1"/>
  <c r="N91" i="35"/>
  <c r="D92" i="35"/>
  <c r="J92" i="35" s="1"/>
  <c r="G92" i="35"/>
  <c r="H92" i="35"/>
  <c r="I92" i="35"/>
  <c r="O92" i="35"/>
  <c r="Q92" i="35"/>
  <c r="D93" i="35"/>
  <c r="G93" i="35" s="1"/>
  <c r="H93" i="35"/>
  <c r="J93" i="35"/>
  <c r="K93" i="35"/>
  <c r="M93" i="35"/>
  <c r="N93" i="35"/>
  <c r="P93" i="35"/>
  <c r="R93" i="35"/>
  <c r="S93" i="35"/>
  <c r="D94" i="35"/>
  <c r="H94" i="35" s="1"/>
  <c r="G94" i="35"/>
  <c r="I94" i="35"/>
  <c r="J94" i="35"/>
  <c r="K94" i="35"/>
  <c r="L94" i="35"/>
  <c r="M94" i="35"/>
  <c r="N94" i="35"/>
  <c r="O94" i="35"/>
  <c r="Q94" i="35"/>
  <c r="R94" i="35"/>
  <c r="S94" i="35"/>
  <c r="D95" i="35"/>
  <c r="D96" i="35"/>
  <c r="J96" i="35" s="1"/>
  <c r="G96" i="35"/>
  <c r="H96" i="35"/>
  <c r="O96" i="35"/>
  <c r="P96" i="35"/>
  <c r="D97" i="35"/>
  <c r="L97" i="35" s="1"/>
  <c r="H97" i="35"/>
  <c r="K97" i="35"/>
  <c r="P97" i="35"/>
  <c r="S97" i="35"/>
  <c r="D98" i="35"/>
  <c r="H98" i="35" s="1"/>
  <c r="I98" i="35"/>
  <c r="J98" i="35"/>
  <c r="K98" i="35"/>
  <c r="L98" i="35"/>
  <c r="N98" i="35"/>
  <c r="O98" i="35"/>
  <c r="R98" i="35"/>
  <c r="S98" i="35"/>
  <c r="D99" i="35"/>
  <c r="G99" i="35" s="1"/>
  <c r="D100" i="35"/>
  <c r="J100" i="35" s="1"/>
  <c r="D101" i="35"/>
  <c r="G101" i="35"/>
  <c r="H101" i="35"/>
  <c r="I101" i="35"/>
  <c r="J101" i="35"/>
  <c r="K101" i="35"/>
  <c r="L101" i="35"/>
  <c r="M101" i="35"/>
  <c r="N101" i="35"/>
  <c r="O101" i="35"/>
  <c r="P101" i="35"/>
  <c r="Q101" i="35"/>
  <c r="R101" i="35"/>
  <c r="S101" i="35"/>
  <c r="D102" i="35"/>
  <c r="H102" i="35" s="1"/>
  <c r="J102" i="35"/>
  <c r="S102" i="35"/>
  <c r="D103" i="35"/>
  <c r="M103" i="35" s="1"/>
  <c r="O103" i="35"/>
  <c r="D104" i="35"/>
  <c r="J104" i="35" s="1"/>
  <c r="G104" i="35"/>
  <c r="O104" i="35"/>
  <c r="D105" i="35"/>
  <c r="L105" i="35" s="1"/>
  <c r="H105" i="35"/>
  <c r="K105" i="35"/>
  <c r="N105" i="35"/>
  <c r="P105" i="35"/>
  <c r="S105" i="35"/>
  <c r="D106" i="35"/>
  <c r="H106" i="35" s="1"/>
  <c r="I106" i="35"/>
  <c r="J106" i="35"/>
  <c r="K106" i="35"/>
  <c r="L106" i="35"/>
  <c r="N106" i="35"/>
  <c r="O106" i="35"/>
  <c r="R106" i="35"/>
  <c r="S106" i="35"/>
  <c r="D107" i="35"/>
  <c r="G107" i="35" s="1"/>
  <c r="O107" i="35"/>
  <c r="D108" i="35"/>
  <c r="J108" i="35" s="1"/>
  <c r="H108" i="35"/>
  <c r="I108" i="35"/>
  <c r="O108" i="35"/>
  <c r="P108" i="35"/>
  <c r="D109" i="35"/>
  <c r="G109" i="35" s="1"/>
  <c r="D110" i="35"/>
  <c r="H110" i="35" s="1"/>
  <c r="I110" i="35"/>
  <c r="L110" i="35"/>
  <c r="M110" i="35"/>
  <c r="N110" i="35"/>
  <c r="O110" i="35"/>
  <c r="R110" i="35"/>
  <c r="D111" i="35"/>
  <c r="G111" i="35" s="1"/>
  <c r="D112" i="35"/>
  <c r="J112" i="35" s="1"/>
  <c r="H112" i="35"/>
  <c r="P112" i="35"/>
  <c r="D113" i="35"/>
  <c r="K113" i="35" s="1"/>
  <c r="G113" i="35"/>
  <c r="H113" i="35"/>
  <c r="I113" i="35"/>
  <c r="J113" i="35"/>
  <c r="L113" i="35"/>
  <c r="M113" i="35"/>
  <c r="N113" i="35"/>
  <c r="O113" i="35"/>
  <c r="P113" i="35"/>
  <c r="Q113" i="35"/>
  <c r="R113" i="35"/>
  <c r="D114" i="35"/>
  <c r="H114" i="35" s="1"/>
  <c r="D115" i="35"/>
  <c r="M115" i="35" s="1"/>
  <c r="G115" i="35"/>
  <c r="D116" i="35"/>
  <c r="J116" i="35" s="1"/>
  <c r="G116" i="35"/>
  <c r="H116" i="35"/>
  <c r="I116" i="35"/>
  <c r="O116" i="35"/>
  <c r="P116" i="35"/>
  <c r="Q116" i="35"/>
  <c r="D117" i="35"/>
  <c r="I117" i="35" s="1"/>
  <c r="H117" i="35"/>
  <c r="K117" i="35"/>
  <c r="L117" i="35"/>
  <c r="M117" i="35"/>
  <c r="N117" i="35"/>
  <c r="P117" i="35"/>
  <c r="S117" i="35"/>
  <c r="D118" i="35"/>
  <c r="H118" i="35" s="1"/>
  <c r="G118" i="35"/>
  <c r="K118" i="35"/>
  <c r="N118" i="35"/>
  <c r="O118" i="35"/>
  <c r="Q118" i="35"/>
  <c r="D119" i="35"/>
  <c r="M119" i="35" s="1"/>
  <c r="D120" i="35"/>
  <c r="J120" i="35" s="1"/>
  <c r="H120" i="35"/>
  <c r="P120" i="35"/>
  <c r="D121" i="35"/>
  <c r="K121" i="35" s="1"/>
  <c r="G121" i="35"/>
  <c r="H121" i="35"/>
  <c r="I121" i="35"/>
  <c r="J121" i="35"/>
  <c r="L121" i="35"/>
  <c r="M121" i="35"/>
  <c r="N121" i="35"/>
  <c r="O121" i="35"/>
  <c r="P121" i="35"/>
  <c r="Q121" i="35"/>
  <c r="R121" i="35"/>
  <c r="D122" i="35"/>
  <c r="H122" i="35" s="1"/>
  <c r="O122" i="35"/>
  <c r="D123" i="35"/>
  <c r="G123" i="35" s="1"/>
  <c r="M123" i="35"/>
  <c r="D124" i="35"/>
  <c r="J124" i="35" s="1"/>
  <c r="D125" i="35"/>
  <c r="G125" i="35"/>
  <c r="H125" i="35"/>
  <c r="I125" i="35"/>
  <c r="J125" i="35"/>
  <c r="K125" i="35"/>
  <c r="L125" i="35"/>
  <c r="M125" i="35"/>
  <c r="N125" i="35"/>
  <c r="O125" i="35"/>
  <c r="P125" i="35"/>
  <c r="Q125" i="35"/>
  <c r="R125" i="35"/>
  <c r="S125" i="35"/>
  <c r="D126" i="35"/>
  <c r="H126" i="35" s="1"/>
  <c r="J126" i="35"/>
  <c r="S126" i="35"/>
  <c r="D127" i="35"/>
  <c r="O127" i="35" s="1"/>
  <c r="D128" i="35"/>
  <c r="G128" i="35" s="1"/>
  <c r="H128" i="35"/>
  <c r="D129" i="35"/>
  <c r="G129" i="35" s="1"/>
  <c r="D130" i="35"/>
  <c r="H130" i="35" s="1"/>
  <c r="I130" i="35"/>
  <c r="L130" i="35"/>
  <c r="M130" i="35"/>
  <c r="N130" i="35"/>
  <c r="O130" i="35"/>
  <c r="R130" i="35"/>
  <c r="D131" i="35"/>
  <c r="G131" i="35" s="1"/>
  <c r="O131" i="35"/>
  <c r="D132" i="35"/>
  <c r="H132" i="35" s="1"/>
  <c r="G132" i="35"/>
  <c r="Q132" i="35"/>
  <c r="D133" i="35"/>
  <c r="G133" i="35" s="1"/>
  <c r="H133" i="35"/>
  <c r="I133" i="35"/>
  <c r="J133" i="35"/>
  <c r="K133" i="35"/>
  <c r="M133" i="35"/>
  <c r="N133" i="35"/>
  <c r="P133" i="35"/>
  <c r="Q133" i="35"/>
  <c r="R133" i="35"/>
  <c r="S133" i="35"/>
  <c r="D134" i="35"/>
  <c r="H134" i="35" s="1"/>
  <c r="G134" i="35"/>
  <c r="I134" i="35"/>
  <c r="J134" i="35"/>
  <c r="K134" i="35"/>
  <c r="L134" i="35"/>
  <c r="M134" i="35"/>
  <c r="N134" i="35"/>
  <c r="O134" i="35"/>
  <c r="Q134" i="35"/>
  <c r="R134" i="35"/>
  <c r="S134" i="35"/>
  <c r="D135" i="35"/>
  <c r="O135" i="35" s="1"/>
  <c r="D136" i="35"/>
  <c r="Q136" i="35" s="1"/>
  <c r="P136" i="35"/>
  <c r="D137" i="35"/>
  <c r="K137" i="35" s="1"/>
  <c r="G137" i="35"/>
  <c r="H137" i="35"/>
  <c r="I137" i="35"/>
  <c r="J137" i="35"/>
  <c r="L137" i="35"/>
  <c r="M137" i="35"/>
  <c r="N137" i="35"/>
  <c r="O137" i="35"/>
  <c r="P137" i="35"/>
  <c r="Q137" i="35"/>
  <c r="R137" i="35"/>
  <c r="D138" i="35"/>
  <c r="H138" i="35" s="1"/>
  <c r="D139" i="35"/>
  <c r="G139" i="35" s="1"/>
  <c r="O139" i="35"/>
  <c r="D140" i="35"/>
  <c r="P140" i="35" s="1"/>
  <c r="H140" i="35"/>
  <c r="D141" i="35"/>
  <c r="L141" i="35" s="1"/>
  <c r="H141" i="35"/>
  <c r="K141" i="35"/>
  <c r="P141" i="35"/>
  <c r="S141" i="35"/>
  <c r="D142" i="35"/>
  <c r="H142" i="35" s="1"/>
  <c r="I142" i="35"/>
  <c r="J142" i="35"/>
  <c r="K142" i="35"/>
  <c r="L142" i="35"/>
  <c r="N142" i="35"/>
  <c r="O142" i="35"/>
  <c r="R142" i="35"/>
  <c r="S142" i="35"/>
  <c r="D143" i="35"/>
  <c r="O143" i="35" s="1"/>
  <c r="D144" i="35"/>
  <c r="G144" i="35"/>
  <c r="H144" i="35"/>
  <c r="P144" i="35"/>
  <c r="Q144" i="35"/>
  <c r="D145" i="35"/>
  <c r="K145" i="35" s="1"/>
  <c r="G145" i="35"/>
  <c r="J145" i="35"/>
  <c r="M145" i="35"/>
  <c r="N145" i="35"/>
  <c r="O145" i="35"/>
  <c r="R145" i="35"/>
  <c r="D146" i="35"/>
  <c r="H146" i="35" s="1"/>
  <c r="G146" i="35"/>
  <c r="I146" i="35"/>
  <c r="J146" i="35"/>
  <c r="K146" i="35"/>
  <c r="M146" i="35"/>
  <c r="N146" i="35"/>
  <c r="O146" i="35"/>
  <c r="Q146" i="35"/>
  <c r="R146" i="35"/>
  <c r="S146" i="35"/>
  <c r="D147" i="35"/>
  <c r="G147" i="35" s="1"/>
  <c r="D148" i="35"/>
  <c r="G148" i="35" s="1"/>
  <c r="D149" i="35"/>
  <c r="I149" i="35" s="1"/>
  <c r="H149" i="35"/>
  <c r="K149" i="35"/>
  <c r="L149" i="35"/>
  <c r="M149" i="35"/>
  <c r="N149" i="35"/>
  <c r="P149" i="35"/>
  <c r="S149" i="35"/>
  <c r="D150" i="35"/>
  <c r="H150" i="35" s="1"/>
  <c r="G150" i="35"/>
  <c r="K150" i="35"/>
  <c r="N150" i="35"/>
  <c r="O150" i="35"/>
  <c r="Q150" i="35"/>
  <c r="D151" i="35"/>
  <c r="O151" i="35" s="1"/>
  <c r="D152" i="35"/>
  <c r="Q152" i="35" s="1"/>
  <c r="G152" i="35"/>
  <c r="H152" i="35"/>
  <c r="N152" i="35"/>
  <c r="P152" i="35"/>
  <c r="D153" i="35"/>
  <c r="G153" i="35" s="1"/>
  <c r="D154" i="35"/>
  <c r="H154" i="35" s="1"/>
  <c r="I154" i="35"/>
  <c r="L154" i="35"/>
  <c r="M154" i="35"/>
  <c r="N154" i="35"/>
  <c r="O154" i="35"/>
  <c r="R154" i="35"/>
  <c r="D155" i="35"/>
  <c r="G155" i="35" s="1"/>
  <c r="O155" i="35"/>
  <c r="D156" i="35"/>
  <c r="Q156" i="35" s="1"/>
  <c r="G156" i="35"/>
  <c r="P156" i="35"/>
  <c r="D157" i="35"/>
  <c r="K157" i="35" s="1"/>
  <c r="G157" i="35"/>
  <c r="H157" i="35"/>
  <c r="I157" i="35"/>
  <c r="J157" i="35"/>
  <c r="L157" i="35"/>
  <c r="M157" i="35"/>
  <c r="N157" i="35"/>
  <c r="O157" i="35"/>
  <c r="P157" i="35"/>
  <c r="Q157" i="35"/>
  <c r="R157" i="35"/>
  <c r="D158" i="35"/>
  <c r="H158" i="35" s="1"/>
  <c r="D159" i="35"/>
  <c r="G159" i="35" s="1"/>
  <c r="O159" i="35"/>
  <c r="D160" i="35"/>
  <c r="N160" i="35" s="1"/>
  <c r="H160" i="35"/>
  <c r="Q160" i="35"/>
  <c r="D161" i="35"/>
  <c r="K161" i="35" s="1"/>
  <c r="G161" i="35"/>
  <c r="J161" i="35"/>
  <c r="O161" i="35"/>
  <c r="R161" i="35"/>
  <c r="D162" i="35"/>
  <c r="H162" i="35" s="1"/>
  <c r="G162" i="35"/>
  <c r="I162" i="35"/>
  <c r="J162" i="35"/>
  <c r="K162" i="35"/>
  <c r="M162" i="35"/>
  <c r="N162" i="35"/>
  <c r="O162" i="35"/>
  <c r="Q162" i="35"/>
  <c r="R162" i="35"/>
  <c r="S162" i="35"/>
  <c r="D163" i="35"/>
  <c r="O163" i="35" s="1"/>
  <c r="D164" i="35"/>
  <c r="G164" i="35" s="1"/>
  <c r="D165" i="35"/>
  <c r="I165" i="35" s="1"/>
  <c r="H165" i="35"/>
  <c r="K165" i="35"/>
  <c r="L165" i="35"/>
  <c r="M165" i="35"/>
  <c r="N165" i="35"/>
  <c r="P165" i="35"/>
  <c r="S165" i="35"/>
  <c r="D166" i="35"/>
  <c r="H166" i="35" s="1"/>
  <c r="G166" i="35"/>
  <c r="K166" i="35"/>
  <c r="Q166" i="35"/>
  <c r="D167" i="35"/>
  <c r="G167" i="35" s="1"/>
  <c r="D168" i="35"/>
  <c r="Q168" i="35" s="1"/>
  <c r="G168" i="35"/>
  <c r="H168" i="35"/>
  <c r="N168" i="35"/>
  <c r="P168" i="35"/>
  <c r="D169" i="35"/>
  <c r="G169" i="35" s="1"/>
  <c r="D170" i="35"/>
  <c r="H170" i="35" s="1"/>
  <c r="I170" i="35"/>
  <c r="L170" i="35"/>
  <c r="M170" i="35"/>
  <c r="N170" i="35"/>
  <c r="O170" i="35"/>
  <c r="R170" i="35"/>
  <c r="D171" i="35"/>
  <c r="O171" i="35"/>
  <c r="D172" i="35"/>
  <c r="Q172" i="35" s="1"/>
  <c r="G172" i="35"/>
  <c r="P172" i="35"/>
  <c r="D173" i="35"/>
  <c r="K173" i="35" s="1"/>
  <c r="G173" i="35"/>
  <c r="H173" i="35"/>
  <c r="I173" i="35"/>
  <c r="J173" i="35"/>
  <c r="L173" i="35"/>
  <c r="M173" i="35"/>
  <c r="N173" i="35"/>
  <c r="O173" i="35"/>
  <c r="P173" i="35"/>
  <c r="Q173" i="35"/>
  <c r="R173" i="35"/>
  <c r="D174" i="35"/>
  <c r="H174" i="35" s="1"/>
  <c r="D175" i="35"/>
  <c r="G175" i="35" s="1"/>
  <c r="O175" i="35"/>
  <c r="D176" i="35"/>
  <c r="N176" i="35" s="1"/>
  <c r="H176" i="35"/>
  <c r="Q176" i="35"/>
  <c r="D177" i="35"/>
  <c r="K177" i="35" s="1"/>
  <c r="G177" i="35"/>
  <c r="J177" i="35"/>
  <c r="O177" i="35"/>
  <c r="R177" i="35"/>
  <c r="D178" i="35"/>
  <c r="H178" i="35" s="1"/>
  <c r="G178" i="35"/>
  <c r="I178" i="35"/>
  <c r="J178" i="35"/>
  <c r="K178" i="35"/>
  <c r="M178" i="35"/>
  <c r="N178" i="35"/>
  <c r="O178" i="35"/>
  <c r="Q178" i="35"/>
  <c r="R178" i="35"/>
  <c r="S178" i="35"/>
  <c r="D179" i="35"/>
  <c r="G179" i="35" s="1"/>
  <c r="D180" i="35"/>
  <c r="G180" i="35" s="1"/>
  <c r="D181" i="35"/>
  <c r="I181" i="35" s="1"/>
  <c r="H181" i="35"/>
  <c r="K181" i="35"/>
  <c r="L181" i="35"/>
  <c r="M181" i="35"/>
  <c r="N181" i="35"/>
  <c r="P181" i="35"/>
  <c r="S181" i="35"/>
  <c r="D182" i="35"/>
  <c r="H182" i="35" s="1"/>
  <c r="G182" i="35"/>
  <c r="K182" i="35"/>
  <c r="Q182" i="35"/>
  <c r="D183" i="35"/>
  <c r="O183" i="35" s="1"/>
  <c r="D184" i="35"/>
  <c r="Q184" i="35" s="1"/>
  <c r="G184" i="35"/>
  <c r="H184" i="35"/>
  <c r="N184" i="35"/>
  <c r="P184" i="35"/>
  <c r="D185" i="35"/>
  <c r="G185" i="35" s="1"/>
  <c r="D186" i="35"/>
  <c r="H186" i="35" s="1"/>
  <c r="I186" i="35"/>
  <c r="L186" i="35"/>
  <c r="M186" i="35"/>
  <c r="N186" i="35"/>
  <c r="O186" i="35"/>
  <c r="R186" i="35"/>
  <c r="D187" i="35"/>
  <c r="G187" i="35" s="1"/>
  <c r="O187" i="35"/>
  <c r="D188" i="35"/>
  <c r="Q188" i="35" s="1"/>
  <c r="G188" i="35"/>
  <c r="P188" i="35"/>
  <c r="D189" i="35"/>
  <c r="K189" i="35" s="1"/>
  <c r="G189" i="35"/>
  <c r="H189" i="35"/>
  <c r="I189" i="35"/>
  <c r="J189" i="35"/>
  <c r="L189" i="35"/>
  <c r="M189" i="35"/>
  <c r="N189" i="35"/>
  <c r="O189" i="35"/>
  <c r="P189" i="35"/>
  <c r="Q189" i="35"/>
  <c r="R189" i="35"/>
  <c r="D190" i="35"/>
  <c r="H190" i="35" s="1"/>
  <c r="D191" i="35"/>
  <c r="O191" i="35"/>
  <c r="D192" i="35"/>
  <c r="N192" i="35" s="1"/>
  <c r="H192" i="35"/>
  <c r="Q192" i="35"/>
  <c r="D193" i="35"/>
  <c r="K193" i="35" s="1"/>
  <c r="G193" i="35"/>
  <c r="J193" i="35"/>
  <c r="O193" i="35"/>
  <c r="R193" i="35"/>
  <c r="D194" i="35"/>
  <c r="H194" i="35" s="1"/>
  <c r="G194" i="35"/>
  <c r="I194" i="35"/>
  <c r="J194" i="35"/>
  <c r="K194" i="35"/>
  <c r="M194" i="35"/>
  <c r="N194" i="35"/>
  <c r="O194" i="35"/>
  <c r="Q194" i="35"/>
  <c r="R194" i="35"/>
  <c r="S194" i="35"/>
  <c r="D195" i="35"/>
  <c r="G195" i="35" s="1"/>
  <c r="D196" i="35"/>
  <c r="G196" i="35" s="1"/>
  <c r="D197" i="35"/>
  <c r="I197" i="35" s="1"/>
  <c r="H197" i="35"/>
  <c r="K197" i="35"/>
  <c r="L197" i="35"/>
  <c r="M197" i="35"/>
  <c r="N197" i="35"/>
  <c r="P197" i="35"/>
  <c r="S197" i="35"/>
  <c r="D198" i="35"/>
  <c r="H198" i="35" s="1"/>
  <c r="G198" i="35"/>
  <c r="K198" i="35"/>
  <c r="Q198" i="35"/>
  <c r="D199" i="35"/>
  <c r="O199" i="35" s="1"/>
  <c r="D200" i="35"/>
  <c r="Q200" i="35" s="1"/>
  <c r="G200" i="35"/>
  <c r="H200" i="35"/>
  <c r="N200" i="35"/>
  <c r="P200" i="35"/>
  <c r="D201" i="35"/>
  <c r="G201" i="35" s="1"/>
  <c r="D202" i="35"/>
  <c r="H202" i="35" s="1"/>
  <c r="I202" i="35"/>
  <c r="L202" i="35"/>
  <c r="M202" i="35"/>
  <c r="N202" i="35"/>
  <c r="O202" i="35"/>
  <c r="R202" i="35"/>
  <c r="D203" i="35"/>
  <c r="G203" i="35" s="1"/>
  <c r="O203" i="35"/>
  <c r="D204" i="35"/>
  <c r="Q204" i="35" s="1"/>
  <c r="G204" i="35"/>
  <c r="P204" i="35"/>
  <c r="D1" i="34"/>
  <c r="E14" i="34"/>
  <c r="F14" i="34"/>
  <c r="E25" i="34"/>
  <c r="F25" i="34"/>
  <c r="E36" i="34"/>
  <c r="F36" i="34"/>
  <c r="E47" i="34"/>
  <c r="F47" i="34"/>
  <c r="E58" i="34"/>
  <c r="F58" i="34"/>
  <c r="E69" i="34"/>
  <c r="F69" i="34"/>
  <c r="D1" i="33"/>
  <c r="E14" i="33"/>
  <c r="F14" i="33"/>
  <c r="E25" i="33"/>
  <c r="F25" i="33"/>
  <c r="E36" i="33"/>
  <c r="F36" i="33"/>
  <c r="E47" i="33"/>
  <c r="F47" i="33"/>
  <c r="D1" i="32"/>
  <c r="E14" i="32"/>
  <c r="F14" i="32"/>
  <c r="E25" i="32"/>
  <c r="F25" i="32"/>
  <c r="E36" i="32"/>
  <c r="F36" i="32"/>
  <c r="E47" i="32"/>
  <c r="F47" i="32"/>
  <c r="D1" i="31"/>
  <c r="E14" i="31"/>
  <c r="F14" i="31"/>
  <c r="E25" i="31"/>
  <c r="F25" i="31"/>
  <c r="E36" i="31"/>
  <c r="F36" i="31"/>
  <c r="E47" i="31"/>
  <c r="F47" i="31"/>
  <c r="D1" i="30"/>
  <c r="E14" i="30"/>
  <c r="E1" i="30" s="1"/>
  <c r="F14" i="30"/>
  <c r="E25" i="30"/>
  <c r="F25" i="30"/>
  <c r="E36" i="30"/>
  <c r="F36" i="30"/>
  <c r="E47" i="30"/>
  <c r="F47" i="30"/>
  <c r="D1" i="29"/>
  <c r="E14" i="29"/>
  <c r="F14" i="29"/>
  <c r="E25" i="29"/>
  <c r="F25" i="29"/>
  <c r="E36" i="29"/>
  <c r="F36" i="29"/>
  <c r="E47" i="29"/>
  <c r="F47" i="29"/>
  <c r="E14" i="28"/>
  <c r="F14" i="28"/>
  <c r="E25" i="28"/>
  <c r="F25" i="28"/>
  <c r="E36" i="28"/>
  <c r="F36" i="28"/>
  <c r="E47" i="28"/>
  <c r="F47" i="28"/>
  <c r="D1" i="27"/>
  <c r="E25" i="27"/>
  <c r="F25" i="27"/>
  <c r="E36" i="27"/>
  <c r="F36" i="27"/>
  <c r="E47" i="27"/>
  <c r="F47" i="27"/>
  <c r="E14" i="26"/>
  <c r="F14" i="26"/>
  <c r="E25" i="26"/>
  <c r="F25" i="26"/>
  <c r="E36" i="26"/>
  <c r="F36" i="26"/>
  <c r="E14" i="25"/>
  <c r="F14" i="25"/>
  <c r="E25" i="25"/>
  <c r="F25" i="25"/>
  <c r="E36" i="25"/>
  <c r="F36" i="25"/>
  <c r="E47" i="25"/>
  <c r="F47" i="25"/>
  <c r="D1" i="24"/>
  <c r="E14" i="24"/>
  <c r="F14" i="24"/>
  <c r="E25" i="24"/>
  <c r="F25" i="24"/>
  <c r="E36" i="24"/>
  <c r="F36" i="24"/>
  <c r="E47" i="24"/>
  <c r="F47" i="24"/>
  <c r="B5" i="23"/>
  <c r="E8" i="23"/>
  <c r="E1" i="23" s="1"/>
  <c r="F8" i="23"/>
  <c r="F1" i="23" s="1"/>
  <c r="E19" i="23"/>
  <c r="F19" i="23"/>
  <c r="E30" i="23"/>
  <c r="F30" i="23"/>
  <c r="N201" i="35" l="1"/>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S198" i="35"/>
  <c r="J198" i="35"/>
  <c r="O197" i="35"/>
  <c r="G197" i="35"/>
  <c r="O195" i="35"/>
  <c r="L194" i="35"/>
  <c r="Q193" i="35"/>
  <c r="I193" i="35"/>
  <c r="G192" i="35"/>
  <c r="N190" i="35"/>
  <c r="S189" i="35"/>
  <c r="N188" i="35"/>
  <c r="Q186" i="35"/>
  <c r="G186" i="35"/>
  <c r="M185" i="35"/>
  <c r="S182" i="35"/>
  <c r="J182" i="35"/>
  <c r="O181" i="35"/>
  <c r="G181" i="35"/>
  <c r="O179" i="35"/>
  <c r="L178" i="35"/>
  <c r="Q177" i="35"/>
  <c r="I177"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E5" i="6"/>
  <c r="F5" i="17" s="1"/>
  <c r="F19" i="17" s="1"/>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F1" i="33"/>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F1" i="29"/>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E1" i="2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F1" i="34"/>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H1" i="36" s="1"/>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E1" i="3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F1" i="27"/>
  <c r="G24" i="6" s="1"/>
  <c r="H7" i="17" s="1"/>
  <c r="H22" i="17" s="1"/>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N1" i="37" s="1"/>
  <c r="E17" i="6" s="1"/>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F1" i="31"/>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E1" i="34"/>
  <c r="H5" i="6"/>
  <c r="I5" i="17" s="1"/>
  <c r="E1" i="31"/>
  <c r="F1" i="32"/>
  <c r="L24" i="6" s="1"/>
  <c r="M7" i="17" s="1"/>
  <c r="M22" i="17" s="1"/>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L1" i="44" s="1"/>
  <c r="L15" i="6" s="1"/>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D5" i="6"/>
  <c r="E5" i="17" s="1"/>
  <c r="F5" i="6"/>
  <c r="G5" i="17" s="1"/>
  <c r="G19" i="17" s="1"/>
  <c r="G5" i="6"/>
  <c r="H5" i="17" s="1"/>
  <c r="H19" i="17" s="1"/>
  <c r="I5" i="6"/>
  <c r="J5" i="17" s="1"/>
  <c r="J19" i="17" s="1"/>
  <c r="J5" i="6"/>
  <c r="K5" i="6"/>
  <c r="L5" i="17" s="1"/>
  <c r="L19" i="17" s="1"/>
  <c r="L5" i="6"/>
  <c r="M5" i="17" s="1"/>
  <c r="M19" i="17" s="1"/>
  <c r="M5" i="6"/>
  <c r="N5" i="17" s="1"/>
  <c r="N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0" i="16"/>
  <c r="K51" i="16"/>
  <c r="K55" i="16"/>
  <c r="K56" i="16"/>
  <c r="K57" i="16"/>
  <c r="K58" i="16"/>
  <c r="K59" i="16"/>
  <c r="E24" i="6"/>
  <c r="F7" i="17" s="1"/>
  <c r="F22" i="17" s="1"/>
  <c r="F24" i="6"/>
  <c r="G7" i="17" s="1"/>
  <c r="G22" i="17" s="1"/>
  <c r="H24" i="6"/>
  <c r="I7" i="17" s="1"/>
  <c r="I22" i="17" s="1"/>
  <c r="I24" i="6"/>
  <c r="J7" i="17" s="1"/>
  <c r="J22" i="17" s="1"/>
  <c r="J24" i="6"/>
  <c r="K24" i="6"/>
  <c r="L7" i="17" s="1"/>
  <c r="L22" i="17" s="1"/>
  <c r="M24" i="6"/>
  <c r="N7" i="17" s="1"/>
  <c r="N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K5" i="17"/>
  <c r="K19" i="17" s="1"/>
  <c r="K7" i="17"/>
  <c r="K22" i="17" s="1"/>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2" i="18"/>
  <c r="M11" i="1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M1" i="35" l="1"/>
  <c r="C16" i="6" s="1"/>
  <c r="J1" i="40"/>
  <c r="R1" i="44"/>
  <c r="L21" i="6" s="1"/>
  <c r="L1" i="43"/>
  <c r="K15" i="6" s="1"/>
  <c r="G1" i="43"/>
  <c r="N1" i="41"/>
  <c r="I17" i="6" s="1"/>
  <c r="N1" i="43"/>
  <c r="K17" i="6" s="1"/>
  <c r="R1" i="41"/>
  <c r="I21" i="6" s="1"/>
  <c r="G1" i="38"/>
  <c r="G1" i="35"/>
  <c r="G1" i="37"/>
  <c r="H1" i="46"/>
  <c r="L1" i="41"/>
  <c r="I15" i="6" s="1"/>
  <c r="L1" i="42"/>
  <c r="J15" i="6" s="1"/>
  <c r="J60" i="16"/>
  <c r="I33" i="16"/>
  <c r="K1" i="38"/>
  <c r="F14" i="6" s="1"/>
  <c r="L1" i="37"/>
  <c r="E15" i="6" s="1"/>
  <c r="I1" i="35"/>
  <c r="L1" i="36"/>
  <c r="D15" i="6" s="1"/>
  <c r="Q1" i="37"/>
  <c r="E20" i="6" s="1"/>
  <c r="Q1" i="41"/>
  <c r="I20" i="6" s="1"/>
  <c r="R1" i="45"/>
  <c r="M21" i="6" s="1"/>
  <c r="M1" i="38"/>
  <c r="F16" i="6" s="1"/>
  <c r="N1" i="38"/>
  <c r="F17" i="6" s="1"/>
  <c r="G1" i="42"/>
  <c r="H1" i="44"/>
  <c r="N1" i="36"/>
  <c r="D17" i="6" s="1"/>
  <c r="O1" i="35"/>
  <c r="C18" i="6" s="1"/>
  <c r="L1" i="35"/>
  <c r="C15" i="6" s="1"/>
  <c r="B15" i="6" s="1"/>
  <c r="H1" i="35"/>
  <c r="D1" i="35" s="1"/>
  <c r="C4" i="6" s="1"/>
  <c r="I1" i="38"/>
  <c r="H1" i="38"/>
  <c r="H1" i="41"/>
  <c r="L1" i="38"/>
  <c r="F15" i="6" s="1"/>
  <c r="Q1" i="43"/>
  <c r="K20" i="6" s="1"/>
  <c r="H1" i="43"/>
  <c r="L1" i="46"/>
  <c r="N15" i="6" s="1"/>
  <c r="R1" i="46"/>
  <c r="N21" i="6" s="1"/>
  <c r="H1" i="37"/>
  <c r="H1" i="39"/>
  <c r="J1" i="44"/>
  <c r="S1" i="38"/>
  <c r="P1" i="36"/>
  <c r="D19" i="6" s="1"/>
  <c r="M1" i="45"/>
  <c r="M16" i="6" s="1"/>
  <c r="N1" i="46"/>
  <c r="N17" i="6" s="1"/>
  <c r="J1" i="45"/>
  <c r="J1" i="43"/>
  <c r="N1" i="40"/>
  <c r="H17" i="6" s="1"/>
  <c r="N1" i="39"/>
  <c r="G17" i="6" s="1"/>
  <c r="P1" i="38"/>
  <c r="F19" i="6" s="1"/>
  <c r="Q1" i="38"/>
  <c r="F20" i="6" s="1"/>
  <c r="J1" i="35"/>
  <c r="P1" i="42"/>
  <c r="J19" i="6" s="1"/>
  <c r="L1" i="45"/>
  <c r="M15" i="6" s="1"/>
  <c r="N1" i="45"/>
  <c r="M17" i="6" s="1"/>
  <c r="P1" i="43"/>
  <c r="K19" i="6" s="1"/>
  <c r="P1" i="41"/>
  <c r="I19" i="6" s="1"/>
  <c r="Q1" i="35"/>
  <c r="C20" i="6" s="1"/>
  <c r="P1" i="45"/>
  <c r="M19" i="6" s="1"/>
  <c r="N1" i="42"/>
  <c r="J17" i="6" s="1"/>
  <c r="O1" i="38"/>
  <c r="F18" i="6" s="1"/>
  <c r="H1" i="45"/>
  <c r="H1" i="42"/>
  <c r="H1" i="40"/>
  <c r="J1" i="39"/>
  <c r="L1" i="39"/>
  <c r="G15" i="6" s="1"/>
  <c r="J1" i="37"/>
  <c r="K1" i="35"/>
  <c r="C14" i="6" s="1"/>
  <c r="J1" i="46"/>
  <c r="R1" i="40"/>
  <c r="H21" i="6" s="1"/>
  <c r="S1" i="35"/>
  <c r="T1" i="35" s="1"/>
  <c r="T2" i="35" s="1"/>
  <c r="R1" i="37"/>
  <c r="E21" i="6" s="1"/>
  <c r="P1" i="46"/>
  <c r="N19" i="6" s="1"/>
  <c r="J1" i="41"/>
  <c r="L1" i="40"/>
  <c r="H15" i="6" s="1"/>
  <c r="G1" i="44"/>
  <c r="R1" i="43"/>
  <c r="K21" i="6" s="1"/>
  <c r="P1" i="44"/>
  <c r="L19" i="6" s="1"/>
  <c r="N1" i="44"/>
  <c r="L17" i="6" s="1"/>
  <c r="R1" i="39"/>
  <c r="G21" i="6" s="1"/>
  <c r="J1" i="38"/>
  <c r="P1" i="37"/>
  <c r="E19" i="6" s="1"/>
  <c r="P1" i="35"/>
  <c r="C19" i="6" s="1"/>
  <c r="R1" i="35"/>
  <c r="C21" i="6" s="1"/>
  <c r="J1" i="36"/>
  <c r="J1" i="42"/>
  <c r="R1" i="38"/>
  <c r="F21" i="6" s="1"/>
  <c r="R1" i="36"/>
  <c r="D21" i="6" s="1"/>
  <c r="R1" i="42"/>
  <c r="J21" i="6" s="1"/>
  <c r="S1" i="37"/>
  <c r="O1" i="45"/>
  <c r="M18" i="6" s="1"/>
  <c r="G1" i="46"/>
  <c r="I1" i="36"/>
  <c r="K1" i="44"/>
  <c r="L14" i="6" s="1"/>
  <c r="G1" i="36"/>
  <c r="K1" i="39"/>
  <c r="G14" i="6" s="1"/>
  <c r="O1" i="40"/>
  <c r="H18" i="6" s="1"/>
  <c r="I1" i="44"/>
  <c r="K1" i="42"/>
  <c r="J14" i="6" s="1"/>
  <c r="D33" i="16"/>
  <c r="K1" i="36"/>
  <c r="D14" i="6" s="1"/>
  <c r="M1" i="37"/>
  <c r="E16" i="6" s="1"/>
  <c r="O1" i="39"/>
  <c r="G18" i="6" s="1"/>
  <c r="S1" i="40"/>
  <c r="G1" i="41"/>
  <c r="M1" i="42"/>
  <c r="J16" i="6" s="1"/>
  <c r="M1" i="44"/>
  <c r="L16" i="6" s="1"/>
  <c r="S1" i="45"/>
  <c r="K1" i="46"/>
  <c r="N14" i="6" s="1"/>
  <c r="A1" i="36"/>
  <c r="I1" i="37"/>
  <c r="S1" i="41"/>
  <c r="I1" i="42"/>
  <c r="S1" i="43"/>
  <c r="Q1" i="45"/>
  <c r="M20" i="6" s="1"/>
  <c r="I1" i="46"/>
  <c r="M1" i="36"/>
  <c r="D16" i="6" s="1"/>
  <c r="O1" i="44"/>
  <c r="L18" i="6" s="1"/>
  <c r="O1" i="36"/>
  <c r="D18" i="6" s="1"/>
  <c r="S1" i="39"/>
  <c r="K1" i="41"/>
  <c r="I14" i="6" s="1"/>
  <c r="Q1" i="42"/>
  <c r="J20" i="6" s="1"/>
  <c r="K1" i="43"/>
  <c r="K14" i="6" s="1"/>
  <c r="Q1" i="44"/>
  <c r="L20" i="6" s="1"/>
  <c r="G1" i="45"/>
  <c r="O1" i="46"/>
  <c r="N18" i="6" s="1"/>
  <c r="G1" i="40"/>
  <c r="P1" i="40"/>
  <c r="H19" i="6" s="1"/>
  <c r="I1" i="41"/>
  <c r="I1" i="43"/>
  <c r="N1" i="35"/>
  <c r="C17" i="6" s="1"/>
  <c r="G1" i="39"/>
  <c r="P1" i="39"/>
  <c r="G19" i="6" s="1"/>
  <c r="M1" i="41"/>
  <c r="I16" i="6" s="1"/>
  <c r="S1" i="42"/>
  <c r="M1" i="43"/>
  <c r="K16" i="6" s="1"/>
  <c r="S1" i="44"/>
  <c r="I1" i="45"/>
  <c r="Q1" i="46"/>
  <c r="N20" i="6" s="1"/>
  <c r="K1" i="37"/>
  <c r="E14" i="6" s="1"/>
  <c r="O1" i="42"/>
  <c r="J18" i="6" s="1"/>
  <c r="M1" i="46"/>
  <c r="N16" i="6" s="1"/>
  <c r="J31" i="16"/>
  <c r="Q1" i="36"/>
  <c r="D20" i="6" s="1"/>
  <c r="P60" i="16"/>
  <c r="P15" i="16"/>
  <c r="S1" i="36"/>
  <c r="T1" i="36" s="1"/>
  <c r="T2" i="36" s="1"/>
  <c r="O1" i="37"/>
  <c r="E18" i="6" s="1"/>
  <c r="K1" i="40"/>
  <c r="H14" i="6" s="1"/>
  <c r="H22" i="6" s="1"/>
  <c r="I13" i="17" s="1"/>
  <c r="O1" i="41"/>
  <c r="I18" i="6" s="1"/>
  <c r="O1" i="43"/>
  <c r="K18" i="6" s="1"/>
  <c r="K1" i="45"/>
  <c r="M14" i="6" s="1"/>
  <c r="S1" i="46"/>
  <c r="I1" i="40"/>
  <c r="M1" i="40"/>
  <c r="H16" i="6" s="1"/>
  <c r="Q1" i="40"/>
  <c r="H20" i="6" s="1"/>
  <c r="I1" i="39"/>
  <c r="M1" i="39"/>
  <c r="G16" i="6" s="1"/>
  <c r="Q1" i="39"/>
  <c r="G20" i="6" s="1"/>
  <c r="Q15" i="16"/>
  <c r="K2" i="18"/>
  <c r="C2" i="8" s="1"/>
  <c r="C6" i="8" s="1"/>
  <c r="D112" i="19"/>
  <c r="K44" i="16"/>
  <c r="N62" i="16"/>
  <c r="B3" i="6"/>
  <c r="R116" i="19"/>
  <c r="P23" i="16"/>
  <c r="K23" i="16"/>
  <c r="J52" i="16"/>
  <c r="D62" i="16"/>
  <c r="D1" i="16" s="1"/>
  <c r="Q60" i="16"/>
  <c r="N33" i="16"/>
  <c r="N1" i="16" s="1"/>
  <c r="C62" i="16"/>
  <c r="K31" i="16"/>
  <c r="H62" i="16"/>
  <c r="E19" i="17"/>
  <c r="Q52" i="16"/>
  <c r="K60" i="16"/>
  <c r="K15" i="16"/>
  <c r="I19" i="17"/>
  <c r="Q23" i="16"/>
  <c r="P31" i="16"/>
  <c r="P33" i="16" s="1"/>
  <c r="P44" i="16"/>
  <c r="K52" i="16"/>
  <c r="Q31" i="16"/>
  <c r="P52" i="16"/>
  <c r="J15" i="16"/>
  <c r="I44" i="16"/>
  <c r="I62" i="16" s="1"/>
  <c r="H33" i="16"/>
  <c r="Q44" i="16"/>
  <c r="J23" i="16"/>
  <c r="G22" i="6" l="1"/>
  <c r="H13" i="17" s="1"/>
  <c r="F22" i="6"/>
  <c r="G13" i="17" s="1"/>
  <c r="E22" i="6"/>
  <c r="F13" i="17" s="1"/>
  <c r="B14" i="6"/>
  <c r="B18" i="6"/>
  <c r="B22" i="6" s="1"/>
  <c r="N22" i="6"/>
  <c r="O13" i="17" s="1"/>
  <c r="B17" i="6"/>
  <c r="K22" i="6"/>
  <c r="L13" i="17" s="1"/>
  <c r="C13" i="17" s="1"/>
  <c r="L22" i="6"/>
  <c r="M13" i="17" s="1"/>
  <c r="J22" i="6"/>
  <c r="K13" i="17" s="1"/>
  <c r="B19" i="6"/>
  <c r="D22" i="6"/>
  <c r="E13" i="17" s="1"/>
  <c r="B20" i="6"/>
  <c r="J62" i="16"/>
  <c r="I22" i="6"/>
  <c r="J13" i="17" s="1"/>
  <c r="D1" i="41"/>
  <c r="I4" i="6" s="1"/>
  <c r="B21" i="6"/>
  <c r="D1" i="37"/>
  <c r="E4" i="6" s="1"/>
  <c r="M22" i="6"/>
  <c r="N13" i="17" s="1"/>
  <c r="A7" i="23"/>
  <c r="A10" i="23" s="1"/>
  <c r="A11" i="23" s="1"/>
  <c r="Q33" i="16"/>
  <c r="D1" i="42"/>
  <c r="J4" i="6" s="1"/>
  <c r="D1" i="43"/>
  <c r="K4" i="6" s="1"/>
  <c r="H1" i="16"/>
  <c r="B16" i="6"/>
  <c r="D1" i="38"/>
  <c r="F4" i="6" s="1"/>
  <c r="I1" i="16"/>
  <c r="D1" i="44"/>
  <c r="L4" i="6" s="1"/>
  <c r="I2" i="35"/>
  <c r="I2" i="36" s="1"/>
  <c r="I2" i="37" s="1"/>
  <c r="I2" i="38" s="1"/>
  <c r="I2" i="39" s="1"/>
  <c r="I2" i="40" s="1"/>
  <c r="I2" i="41" s="1"/>
  <c r="I2" i="42" s="1"/>
  <c r="I2" i="43" s="1"/>
  <c r="I2" i="44" s="1"/>
  <c r="I2" i="45" s="1"/>
  <c r="I2" i="46" s="1"/>
  <c r="D1" i="46"/>
  <c r="N4" i="6" s="1"/>
  <c r="T1" i="37"/>
  <c r="T2" i="37" s="1"/>
  <c r="D1" i="36"/>
  <c r="D4" i="6" s="1"/>
  <c r="U4" i="36"/>
  <c r="U1" i="36" s="1"/>
  <c r="A2" i="36" s="1"/>
  <c r="A1" i="37"/>
  <c r="C22" i="6"/>
  <c r="D13" i="17" s="1"/>
  <c r="D1" i="45"/>
  <c r="M4" i="6" s="1"/>
  <c r="D1" i="40"/>
  <c r="H4" i="6" s="1"/>
  <c r="D1" i="39"/>
  <c r="G4" i="6" s="1"/>
  <c r="K62" i="16"/>
  <c r="Q62" i="16"/>
  <c r="K33" i="16"/>
  <c r="D80" i="19"/>
  <c r="P62" i="16"/>
  <c r="P1" i="16" s="1"/>
  <c r="J33" i="16"/>
  <c r="B11" i="23" l="1"/>
  <c r="A12" i="23"/>
  <c r="A13" i="23" s="1"/>
  <c r="A14" i="23" s="1"/>
  <c r="A15" i="23" s="1"/>
  <c r="A16" i="23" s="1"/>
  <c r="A17" i="23" s="1"/>
  <c r="J1" i="16"/>
  <c r="T1" i="38"/>
  <c r="T2" i="38" s="1"/>
  <c r="K1" i="16"/>
  <c r="Q1" i="16"/>
  <c r="O85" i="19" s="1"/>
  <c r="B10" i="23"/>
  <c r="U4" i="37"/>
  <c r="U1" i="37" s="1"/>
  <c r="A2" i="37" s="1"/>
  <c r="A1" i="38"/>
  <c r="B4" i="6"/>
  <c r="A4" i="6" s="1"/>
  <c r="O80" i="19"/>
  <c r="D85" i="19"/>
  <c r="T1" i="39" l="1"/>
  <c r="B12" i="23"/>
  <c r="T2" i="39"/>
  <c r="T1" i="40"/>
  <c r="U4" i="38"/>
  <c r="U1" i="38" s="1"/>
  <c r="A2" i="38" s="1"/>
  <c r="A1" i="39"/>
  <c r="C5" i="6"/>
  <c r="D5" i="17" s="1"/>
  <c r="D19" i="17" s="1"/>
  <c r="B13" i="23" l="1"/>
  <c r="U4" i="39"/>
  <c r="U1" i="39" s="1"/>
  <c r="A2" i="39" s="1"/>
  <c r="A1" i="40"/>
  <c r="T2" i="40"/>
  <c r="T1" i="41"/>
  <c r="C24" i="6"/>
  <c r="D7" i="17" s="1"/>
  <c r="D22" i="17" s="1"/>
  <c r="N5" i="6"/>
  <c r="N24" i="6"/>
  <c r="B14" i="23" l="1"/>
  <c r="T2" i="41"/>
  <c r="T1" i="42"/>
  <c r="U4" i="40"/>
  <c r="U1" i="40" s="1"/>
  <c r="A2" i="40" s="1"/>
  <c r="A1" i="41"/>
  <c r="O7" i="17"/>
  <c r="B24" i="6"/>
  <c r="O99" i="19" s="1"/>
  <c r="O5" i="17"/>
  <c r="B5" i="6"/>
  <c r="B15" i="23" l="1"/>
  <c r="U4" i="41"/>
  <c r="U1" i="41" s="1"/>
  <c r="A2" i="41" s="1"/>
  <c r="A1" i="42"/>
  <c r="T2" i="42"/>
  <c r="T1" i="43"/>
  <c r="D60" i="19"/>
  <c r="O46" i="19"/>
  <c r="O60" i="19"/>
  <c r="O55" i="19"/>
  <c r="D46" i="19"/>
  <c r="O51" i="19"/>
  <c r="D55" i="19"/>
  <c r="D38" i="19"/>
  <c r="O19" i="17"/>
  <c r="C19" i="17" s="1"/>
  <c r="C5" i="17"/>
  <c r="O22" i="17"/>
  <c r="C22" i="17" s="1"/>
  <c r="C7" i="17"/>
  <c r="E24" i="17" l="1"/>
  <c r="M24" i="17"/>
  <c r="N24" i="17"/>
  <c r="O24" i="17"/>
  <c r="D24" i="17"/>
  <c r="J24" i="17"/>
  <c r="L24" i="17"/>
  <c r="F24" i="17"/>
  <c r="I24" i="17"/>
  <c r="G24" i="17"/>
  <c r="H24" i="17"/>
  <c r="K24" i="17"/>
  <c r="B16" i="23"/>
  <c r="G28" i="17"/>
  <c r="O28" i="17"/>
  <c r="F28" i="17"/>
  <c r="H28" i="17"/>
  <c r="D28" i="17"/>
  <c r="E28" i="17"/>
  <c r="N28" i="17"/>
  <c r="I28" i="17"/>
  <c r="J28" i="17"/>
  <c r="K28" i="17"/>
  <c r="M28" i="17"/>
  <c r="L28" i="17"/>
  <c r="T2" i="43"/>
  <c r="T1" i="44"/>
  <c r="U4" i="42"/>
  <c r="U1" i="42" s="1"/>
  <c r="A2" i="42" s="1"/>
  <c r="A1" i="43"/>
  <c r="D20" i="17"/>
  <c r="K20" i="17"/>
  <c r="L20" i="17"/>
  <c r="E20" i="17"/>
  <c r="F20" i="17"/>
  <c r="M20" i="17"/>
  <c r="O20" i="17"/>
  <c r="G20" i="17"/>
  <c r="J20" i="17"/>
  <c r="H20" i="17"/>
  <c r="H26" i="17" s="1"/>
  <c r="N20" i="17"/>
  <c r="I20" i="17"/>
  <c r="F26" i="17" l="1"/>
  <c r="F30" i="17" s="1"/>
  <c r="E27" i="6" s="1"/>
  <c r="J26" i="17"/>
  <c r="J30" i="17" s="1"/>
  <c r="I27" i="6" s="1"/>
  <c r="I26" i="17"/>
  <c r="I30" i="17" s="1"/>
  <c r="H27" i="6" s="1"/>
  <c r="A18" i="23"/>
  <c r="A21" i="23" s="1"/>
  <c r="G26" i="17"/>
  <c r="G30" i="17" s="1"/>
  <c r="F27" i="6" s="1"/>
  <c r="U4" i="43"/>
  <c r="U1" i="43" s="1"/>
  <c r="A2" i="43" s="1"/>
  <c r="A1" i="44"/>
  <c r="T2" i="44"/>
  <c r="T1" i="45"/>
  <c r="H30" i="17"/>
  <c r="G27" i="6" s="1"/>
  <c r="K26" i="17"/>
  <c r="K30" i="17" s="1"/>
  <c r="J27" i="6" s="1"/>
  <c r="C28" i="17"/>
  <c r="C24" i="17"/>
  <c r="N26" i="17"/>
  <c r="N30" i="17" s="1"/>
  <c r="M27" i="6" s="1"/>
  <c r="O26" i="17"/>
  <c r="O30" i="17" s="1"/>
  <c r="N27" i="6" s="1"/>
  <c r="E26" i="17"/>
  <c r="E30" i="17" s="1"/>
  <c r="D27" i="6" s="1"/>
  <c r="L26" i="17"/>
  <c r="L30" i="17" s="1"/>
  <c r="K27" i="6" s="1"/>
  <c r="M26" i="17"/>
  <c r="M30" i="17" s="1"/>
  <c r="L27" i="6" s="1"/>
  <c r="C20" i="17"/>
  <c r="D26" i="17"/>
  <c r="A22" i="23" l="1"/>
  <c r="B21" i="23"/>
  <c r="T2" i="45"/>
  <c r="T1" i="46"/>
  <c r="T2" i="46" s="1"/>
  <c r="U4" i="44"/>
  <c r="U1" i="44" s="1"/>
  <c r="A2" i="44" s="1"/>
  <c r="A1" i="45"/>
  <c r="C26" i="17"/>
  <c r="D30" i="17"/>
  <c r="A23" i="23" l="1"/>
  <c r="B22" i="23"/>
  <c r="U4" i="45"/>
  <c r="U1" i="45" s="1"/>
  <c r="A2" i="45" s="1"/>
  <c r="A1" i="46"/>
  <c r="U4" i="46" s="1"/>
  <c r="U1" i="46" s="1"/>
  <c r="C30" i="17"/>
  <c r="C34" i="17" s="1"/>
  <c r="C35" i="17" s="1"/>
  <c r="C36" i="17" s="1"/>
  <c r="C27" i="6"/>
  <c r="A2" i="46" l="1"/>
  <c r="A24" i="23"/>
  <c r="B23" i="23"/>
  <c r="C37" i="17"/>
  <c r="C38" i="17"/>
  <c r="C39" i="17"/>
  <c r="B27" i="6"/>
  <c r="B24" i="23" l="1"/>
  <c r="A25" i="23"/>
  <c r="C41" i="17"/>
  <c r="B25" i="23" l="1"/>
  <c r="A26" i="23"/>
  <c r="G32" i="6"/>
  <c r="G33" i="6" s="1"/>
  <c r="C32" i="6"/>
  <c r="L32" i="6"/>
  <c r="L33" i="6" s="1"/>
  <c r="H32" i="6"/>
  <c r="H33" i="6" s="1"/>
  <c r="D32" i="6"/>
  <c r="D33" i="6" s="1"/>
  <c r="K32" i="6"/>
  <c r="K33" i="6" s="1"/>
  <c r="E32" i="6"/>
  <c r="E33" i="6" s="1"/>
  <c r="M32" i="6"/>
  <c r="M33" i="6" s="1"/>
  <c r="F32" i="6"/>
  <c r="F33" i="6" s="1"/>
  <c r="I32" i="6"/>
  <c r="I33" i="6" s="1"/>
  <c r="J32" i="6"/>
  <c r="J33" i="6" s="1"/>
  <c r="N32" i="6"/>
  <c r="N33" i="6" s="1"/>
  <c r="A27" i="23" l="1"/>
  <c r="B26" i="23"/>
  <c r="B32" i="6"/>
  <c r="C33" i="6"/>
  <c r="B33" i="6" s="1"/>
  <c r="B27" i="23" l="1"/>
  <c r="A28" i="23"/>
  <c r="A29" i="23" s="1"/>
  <c r="A32" i="23" s="1"/>
  <c r="J1" i="6"/>
  <c r="B32" i="23" l="1"/>
  <c r="A33" i="23"/>
  <c r="B1" i="6"/>
  <c r="A34" i="23" l="1"/>
  <c r="B33" i="23"/>
  <c r="I1" i="6"/>
  <c r="C1" i="6"/>
  <c r="D1" i="6"/>
  <c r="B34" i="23" l="1"/>
  <c r="A35" i="23"/>
  <c r="K8" i="6"/>
  <c r="E11" i="6"/>
  <c r="I8" i="6"/>
  <c r="M6" i="6"/>
  <c r="G7" i="6"/>
  <c r="I7" i="6"/>
  <c r="N6" i="6"/>
  <c r="G8" i="6"/>
  <c r="N8" i="6"/>
  <c r="E7" i="6"/>
  <c r="M11" i="6"/>
  <c r="K11" i="6"/>
  <c r="F11" i="6"/>
  <c r="I9" i="6"/>
  <c r="N7" i="6"/>
  <c r="F6" i="6"/>
  <c r="C7" i="6"/>
  <c r="F8" i="6"/>
  <c r="I11" i="6"/>
  <c r="D9" i="6"/>
  <c r="E8" i="6"/>
  <c r="L7" i="6"/>
  <c r="D7" i="6"/>
  <c r="M8" i="6"/>
  <c r="G6" i="6"/>
  <c r="J11" i="6"/>
  <c r="L8" i="6"/>
  <c r="C6" i="6"/>
  <c r="K9" i="6"/>
  <c r="H9" i="6"/>
  <c r="J9" i="6"/>
  <c r="F9" i="6"/>
  <c r="H11" i="6"/>
  <c r="E9" i="6"/>
  <c r="G11" i="6"/>
  <c r="L6" i="6"/>
  <c r="H6" i="6"/>
  <c r="I6" i="6"/>
  <c r="N9" i="6"/>
  <c r="C11" i="6"/>
  <c r="H7" i="6"/>
  <c r="H8" i="6"/>
  <c r="G9" i="6"/>
  <c r="K7" i="6"/>
  <c r="D6" i="6"/>
  <c r="N11" i="6"/>
  <c r="D8" i="6"/>
  <c r="D11" i="6"/>
  <c r="J7" i="6"/>
  <c r="B10" i="6"/>
  <c r="K6" i="6"/>
  <c r="J8" i="6"/>
  <c r="J6" i="6"/>
  <c r="L11" i="6"/>
  <c r="C9" i="6"/>
  <c r="L9" i="6"/>
  <c r="E6" i="6"/>
  <c r="F7" i="6"/>
  <c r="M9" i="6"/>
  <c r="M7" i="6"/>
  <c r="C8" i="6"/>
  <c r="A36" i="23" l="1"/>
  <c r="B35" i="23"/>
  <c r="B8" i="6"/>
  <c r="L10" i="6"/>
  <c r="L12" i="6" s="1"/>
  <c r="J10" i="6"/>
  <c r="J12" i="6" s="1"/>
  <c r="K10" i="6"/>
  <c r="K12" i="6" s="1"/>
  <c r="C10" i="6"/>
  <c r="C12" i="6" s="1"/>
  <c r="G10" i="6"/>
  <c r="G12" i="6" s="1"/>
  <c r="D10" i="6"/>
  <c r="D12" i="6" s="1"/>
  <c r="M10" i="6"/>
  <c r="M12" i="6" s="1"/>
  <c r="E10" i="6"/>
  <c r="E12" i="6" s="1"/>
  <c r="N10" i="6"/>
  <c r="N12" i="6" s="1"/>
  <c r="F10" i="6"/>
  <c r="F12" i="6" s="1"/>
  <c r="H10" i="6"/>
  <c r="H12" i="6" s="1"/>
  <c r="I10" i="6"/>
  <c r="I12" i="6" s="1"/>
  <c r="B11" i="6"/>
  <c r="B6" i="6"/>
  <c r="B9" i="6"/>
  <c r="B7" i="6"/>
  <c r="A37" i="23" l="1"/>
  <c r="B36" i="23"/>
  <c r="B12" i="6"/>
  <c r="I13" i="6"/>
  <c r="I23" i="6" s="1"/>
  <c r="J9" i="17"/>
  <c r="J11" i="17" s="1"/>
  <c r="J15" i="17" s="1"/>
  <c r="G9" i="17"/>
  <c r="G11" i="17" s="1"/>
  <c r="G15" i="17" s="1"/>
  <c r="F13" i="6"/>
  <c r="F23" i="6" s="1"/>
  <c r="E13" i="6"/>
  <c r="E23" i="6" s="1"/>
  <c r="F9" i="17"/>
  <c r="F11" i="17" s="1"/>
  <c r="F15" i="17" s="1"/>
  <c r="D13" i="6"/>
  <c r="D23" i="6" s="1"/>
  <c r="E9" i="17"/>
  <c r="E11" i="17" s="1"/>
  <c r="E15" i="17" s="1"/>
  <c r="D9" i="17"/>
  <c r="C13" i="6"/>
  <c r="C23" i="6" s="1"/>
  <c r="J13" i="6"/>
  <c r="J23" i="6" s="1"/>
  <c r="K9" i="17"/>
  <c r="K11" i="17" s="1"/>
  <c r="K15" i="17" s="1"/>
  <c r="H13" i="6"/>
  <c r="H23" i="6" s="1"/>
  <c r="I9" i="17"/>
  <c r="I11" i="17" s="1"/>
  <c r="I15" i="17" s="1"/>
  <c r="N13" i="6"/>
  <c r="N23" i="6" s="1"/>
  <c r="O9" i="17"/>
  <c r="O11" i="17" s="1"/>
  <c r="O15" i="17" s="1"/>
  <c r="M13" i="6"/>
  <c r="M23" i="6" s="1"/>
  <c r="N9" i="17"/>
  <c r="N11" i="17" s="1"/>
  <c r="N15" i="17" s="1"/>
  <c r="G13" i="6"/>
  <c r="G23" i="6" s="1"/>
  <c r="H9" i="17"/>
  <c r="H11" i="17" s="1"/>
  <c r="H15" i="17" s="1"/>
  <c r="K13" i="6"/>
  <c r="K23" i="6" s="1"/>
  <c r="L9" i="17"/>
  <c r="L11" i="17" s="1"/>
  <c r="L15" i="17" s="1"/>
  <c r="L13" i="6"/>
  <c r="L23" i="6" s="1"/>
  <c r="M9" i="17"/>
  <c r="M11" i="17" s="1"/>
  <c r="M15" i="17" s="1"/>
  <c r="B37" i="23" l="1"/>
  <c r="A38" i="23"/>
  <c r="D11" i="17"/>
  <c r="C9" i="17"/>
  <c r="O64" i="19"/>
  <c r="B13" i="6"/>
  <c r="B23" i="6" s="1"/>
  <c r="B38" i="23" l="1"/>
  <c r="A40" i="23"/>
  <c r="A5" i="24" s="1"/>
  <c r="A39" i="23"/>
  <c r="D71" i="19"/>
  <c r="O71" i="19"/>
  <c r="D15" i="17"/>
  <c r="C15" i="17" s="1"/>
  <c r="C11" i="17"/>
  <c r="A6" i="24" l="1"/>
  <c r="B5" i="24"/>
  <c r="O106" i="19"/>
  <c r="O94" i="19" s="1"/>
  <c r="D34" i="20" s="1"/>
  <c r="O34" i="20" s="1"/>
  <c r="D123" i="19" s="1"/>
  <c r="D99" i="19"/>
  <c r="B6" i="24" l="1"/>
  <c r="A7" i="24"/>
  <c r="D106" i="19"/>
  <c r="E5" i="8" s="1"/>
  <c r="E14" i="8" s="1"/>
  <c r="A8" i="24" l="1"/>
  <c r="B7" i="24"/>
  <c r="E15" i="8"/>
  <c r="E6" i="8"/>
  <c r="E7" i="8" s="1"/>
  <c r="E9" i="8" l="1"/>
  <c r="E8" i="8"/>
  <c r="A9" i="24"/>
  <c r="B8" i="24"/>
  <c r="A10" i="24" l="1"/>
  <c r="B9" i="24"/>
  <c r="E10" i="8"/>
  <c r="E17" i="8" s="1"/>
  <c r="A11" i="24" l="1"/>
  <c r="B10" i="24"/>
  <c r="E24" i="8"/>
  <c r="A16" i="24" l="1"/>
  <c r="A13" i="24"/>
  <c r="B11" i="24"/>
  <c r="A12" i="24"/>
  <c r="E26" i="8"/>
  <c r="E25" i="8"/>
  <c r="A17" i="24" l="1"/>
  <c r="B16" i="24"/>
  <c r="B17" i="24" l="1"/>
  <c r="A18" i="24"/>
  <c r="B18" i="24" l="1"/>
  <c r="A19" i="24"/>
  <c r="A20" i="24" l="1"/>
  <c r="B19" i="24"/>
  <c r="A21" i="24" l="1"/>
  <c r="B20" i="24"/>
  <c r="A22" i="24" l="1"/>
  <c r="B21" i="24"/>
  <c r="A23" i="24" l="1"/>
  <c r="A24" i="24"/>
  <c r="B22" i="24"/>
  <c r="A27" i="24"/>
  <c r="A28" i="24" l="1"/>
  <c r="B27" i="24"/>
  <c r="B28" i="24" l="1"/>
  <c r="A29" i="24"/>
  <c r="B29" i="24" l="1"/>
  <c r="A30" i="24"/>
  <c r="A31" i="24" l="1"/>
  <c r="B30" i="24"/>
  <c r="A32" i="24" l="1"/>
  <c r="B31" i="24"/>
  <c r="A33" i="24" l="1"/>
  <c r="B32" i="24"/>
  <c r="A34" i="24" l="1"/>
  <c r="A35" i="24"/>
  <c r="B33" i="24"/>
  <c r="A38" i="24"/>
  <c r="A39" i="24" l="1"/>
  <c r="B38" i="24"/>
  <c r="A40" i="24" l="1"/>
  <c r="B39" i="24"/>
  <c r="A41" i="24" l="1"/>
  <c r="B40" i="24"/>
  <c r="B41" i="24" l="1"/>
  <c r="A42" i="24"/>
  <c r="A43" i="24" l="1"/>
  <c r="B42" i="24"/>
  <c r="A44" i="24" l="1"/>
  <c r="B43" i="24"/>
  <c r="A5" i="25" l="1"/>
  <c r="A46" i="24"/>
  <c r="B44" i="24"/>
  <c r="A45" i="24"/>
  <c r="B5" i="25" l="1"/>
  <c r="A6" i="25"/>
  <c r="A7" i="25" l="1"/>
  <c r="B6" i="25"/>
  <c r="A8" i="25" l="1"/>
  <c r="B7" i="25"/>
  <c r="A9" i="25" l="1"/>
  <c r="B8" i="25"/>
  <c r="A10" i="25" l="1"/>
  <c r="B9" i="25"/>
  <c r="A11" i="25" l="1"/>
  <c r="B10" i="25"/>
  <c r="A16" i="25" l="1"/>
  <c r="A13" i="25"/>
  <c r="B11" i="25"/>
  <c r="A12" i="25"/>
  <c r="A17" i="25" l="1"/>
  <c r="B16" i="25"/>
  <c r="A18" i="25" l="1"/>
  <c r="B17" i="25"/>
  <c r="A19" i="25" l="1"/>
  <c r="B18" i="25"/>
  <c r="A20" i="25" l="1"/>
  <c r="B19" i="25"/>
  <c r="A21" i="25" l="1"/>
  <c r="B20" i="25"/>
  <c r="B21" i="25" l="1"/>
  <c r="A22" i="25"/>
  <c r="A27" i="25" l="1"/>
  <c r="A23" i="25"/>
  <c r="B22" i="25"/>
  <c r="A24" i="25"/>
  <c r="A28" i="25" l="1"/>
  <c r="B27" i="25"/>
  <c r="A29" i="25" l="1"/>
  <c r="B28" i="25"/>
  <c r="A30" i="25" l="1"/>
  <c r="B29" i="25"/>
  <c r="A31" i="25" l="1"/>
  <c r="B30" i="25"/>
  <c r="A32" i="25" l="1"/>
  <c r="B31" i="25"/>
  <c r="A33" i="25" l="1"/>
  <c r="B32" i="25"/>
  <c r="A35" i="25" l="1"/>
  <c r="A38" i="25"/>
  <c r="B33" i="25"/>
  <c r="A34" i="25"/>
  <c r="A39" i="25" l="1"/>
  <c r="B38" i="25"/>
  <c r="B39" i="25" l="1"/>
  <c r="A40" i="25"/>
  <c r="A41" i="25" l="1"/>
  <c r="B40" i="25"/>
  <c r="A42" i="25" l="1"/>
  <c r="B41" i="25"/>
  <c r="B42" i="25" l="1"/>
  <c r="A43" i="25"/>
  <c r="A44" i="25" l="1"/>
  <c r="B43" i="25"/>
  <c r="A46" i="25" l="1"/>
  <c r="A49" i="25" s="1"/>
  <c r="A45" i="25"/>
  <c r="B44" i="25"/>
  <c r="B49" i="25" l="1"/>
  <c r="A50" i="25"/>
  <c r="A51" i="25" l="1"/>
  <c r="B50" i="25"/>
  <c r="A52" i="25" l="1"/>
  <c r="B51" i="25"/>
  <c r="A53" i="25" l="1"/>
  <c r="B52" i="25"/>
  <c r="B53" i="25" l="1"/>
  <c r="A54" i="25"/>
  <c r="A55" i="25" l="1"/>
  <c r="B54" i="25"/>
  <c r="A57" i="25" l="1"/>
  <c r="A5" i="26" s="1"/>
  <c r="A56" i="25"/>
  <c r="B55" i="25"/>
  <c r="A6" i="26" l="1"/>
  <c r="B5" i="26"/>
  <c r="B6" i="26" l="1"/>
  <c r="A7" i="26"/>
  <c r="A8" i="26" l="1"/>
  <c r="B7" i="26"/>
  <c r="B8" i="26" l="1"/>
  <c r="A9" i="26"/>
  <c r="B9" i="26" l="1"/>
  <c r="A10" i="26"/>
  <c r="A11" i="26" l="1"/>
  <c r="B10" i="26"/>
  <c r="A13" i="26" l="1"/>
  <c r="B11" i="26"/>
  <c r="A12" i="26"/>
  <c r="A16" i="26"/>
  <c r="B16" i="26" l="1"/>
  <c r="A17" i="26"/>
  <c r="A18" i="26" l="1"/>
  <c r="B17" i="26"/>
  <c r="B18" i="26" l="1"/>
  <c r="A19" i="26"/>
  <c r="B19" i="26" l="1"/>
  <c r="A20" i="26"/>
  <c r="A21" i="26" l="1"/>
  <c r="B20" i="26"/>
  <c r="A22" i="26" l="1"/>
  <c r="B21" i="26"/>
  <c r="A27" i="26" l="1"/>
  <c r="A24" i="26"/>
  <c r="B22" i="26"/>
  <c r="A23" i="26"/>
  <c r="A28" i="26" l="1"/>
  <c r="B27" i="26"/>
  <c r="A29" i="26" l="1"/>
  <c r="B28" i="26"/>
  <c r="A30" i="26" l="1"/>
  <c r="B29" i="26"/>
  <c r="B30" i="26" l="1"/>
  <c r="A31" i="26"/>
  <c r="A32" i="26" l="1"/>
  <c r="B31" i="26"/>
  <c r="A33" i="26" l="1"/>
  <c r="B32" i="26"/>
  <c r="B33" i="26" l="1"/>
  <c r="A35" i="26"/>
  <c r="A38" i="26" s="1"/>
  <c r="A34" i="26"/>
  <c r="B38" i="26" l="1"/>
  <c r="A39" i="26"/>
  <c r="A40" i="26" l="1"/>
  <c r="B39" i="26"/>
  <c r="A41" i="26" l="1"/>
  <c r="B40" i="26"/>
  <c r="A42" i="26" l="1"/>
  <c r="B41" i="26"/>
  <c r="B42" i="26" l="1"/>
  <c r="A43" i="26"/>
  <c r="A44" i="26" l="1"/>
  <c r="B43" i="26"/>
  <c r="A45" i="26" l="1"/>
  <c r="B44" i="26"/>
  <c r="A46" i="26"/>
  <c r="A5" i="27" s="1"/>
  <c r="A6" i="27" l="1"/>
  <c r="B5" i="27"/>
  <c r="B6" i="27" l="1"/>
  <c r="A7" i="27"/>
  <c r="B7" i="27" l="1"/>
  <c r="A8" i="27"/>
  <c r="A9" i="27" l="1"/>
  <c r="B8" i="27"/>
  <c r="A10" i="27" l="1"/>
  <c r="B9" i="27"/>
  <c r="A11" i="27" l="1"/>
  <c r="B10" i="27"/>
  <c r="B11" i="27" l="1"/>
  <c r="A16" i="27"/>
  <c r="A12" i="27"/>
  <c r="A17" i="27" l="1"/>
  <c r="B16" i="27"/>
  <c r="A18" i="27" l="1"/>
  <c r="B17" i="27"/>
  <c r="A19" i="27" l="1"/>
  <c r="B18" i="27"/>
  <c r="A20" i="27" l="1"/>
  <c r="B19" i="27"/>
  <c r="A21" i="27" l="1"/>
  <c r="B20" i="27"/>
  <c r="A22" i="27" l="1"/>
  <c r="B21" i="27"/>
  <c r="A24" i="27" l="1"/>
  <c r="B22" i="27"/>
  <c r="A27" i="27"/>
  <c r="A23" i="27"/>
  <c r="A28" i="27" l="1"/>
  <c r="B27" i="27"/>
  <c r="A29" i="27" l="1"/>
  <c r="B28" i="27"/>
  <c r="A30" i="27" l="1"/>
  <c r="B29" i="27"/>
  <c r="A31" i="27" l="1"/>
  <c r="B30" i="27"/>
  <c r="A32" i="27" l="1"/>
  <c r="B31" i="27"/>
  <c r="A33" i="27" l="1"/>
  <c r="B32" i="27"/>
  <c r="A38" i="27" l="1"/>
  <c r="A35" i="27"/>
  <c r="B33" i="27"/>
  <c r="A34" i="27"/>
  <c r="A39" i="27" l="1"/>
  <c r="B38" i="27"/>
  <c r="A40" i="27" l="1"/>
  <c r="B39" i="27"/>
  <c r="A41" i="27" l="1"/>
  <c r="B40" i="27"/>
  <c r="A42" i="27" l="1"/>
  <c r="B41" i="27"/>
  <c r="B42" i="27" l="1"/>
  <c r="A43" i="27"/>
  <c r="B43" i="27" l="1"/>
  <c r="A44" i="27"/>
  <c r="B44" i="27" l="1"/>
  <c r="A45" i="27"/>
  <c r="A5" i="28"/>
  <c r="A46" i="27"/>
  <c r="B5" i="28" l="1"/>
  <c r="A6" i="28"/>
  <c r="A7" i="28" l="1"/>
  <c r="B6" i="28"/>
  <c r="B7" i="28" l="1"/>
  <c r="A8" i="28"/>
  <c r="A9" i="28" l="1"/>
  <c r="B8" i="28"/>
  <c r="A10" i="28" l="1"/>
  <c r="B9" i="28"/>
  <c r="A11" i="28" l="1"/>
  <c r="B10" i="28"/>
  <c r="A16" i="28" l="1"/>
  <c r="A13" i="28"/>
  <c r="B11" i="28"/>
  <c r="A12" i="28"/>
  <c r="A17" i="28" l="1"/>
  <c r="B16" i="28"/>
  <c r="A18" i="28" l="1"/>
  <c r="B17" i="28"/>
  <c r="A19" i="28" l="1"/>
  <c r="B18" i="28"/>
  <c r="A20" i="28" l="1"/>
  <c r="B19" i="28"/>
  <c r="A21" i="28" l="1"/>
  <c r="B20" i="28"/>
  <c r="B21" i="28" l="1"/>
  <c r="A22" i="28"/>
  <c r="B22" i="28" l="1"/>
  <c r="A27" i="28"/>
  <c r="A23" i="28"/>
  <c r="A24" i="28"/>
  <c r="B27" i="28" l="1"/>
  <c r="A28" i="28"/>
  <c r="B28" i="28" l="1"/>
  <c r="A29" i="28"/>
  <c r="A30" i="28" l="1"/>
  <c r="B29" i="28"/>
  <c r="B30" i="28" l="1"/>
  <c r="A31" i="28"/>
  <c r="A32" i="28" l="1"/>
  <c r="B31" i="28"/>
  <c r="A33" i="28" l="1"/>
  <c r="B32" i="28"/>
  <c r="B33" i="28" l="1"/>
  <c r="A34" i="28"/>
  <c r="A35" i="28"/>
  <c r="A38" i="28"/>
  <c r="A39" i="28" l="1"/>
  <c r="B38" i="28"/>
  <c r="A40" i="28" l="1"/>
  <c r="B39" i="28"/>
  <c r="A41" i="28" l="1"/>
  <c r="B40" i="28"/>
  <c r="A42" i="28" l="1"/>
  <c r="B41" i="28"/>
  <c r="A43" i="28" l="1"/>
  <c r="B42" i="28"/>
  <c r="A44" i="28" l="1"/>
  <c r="B43" i="28"/>
  <c r="A46" i="28" l="1"/>
  <c r="A49" i="28" s="1"/>
  <c r="B44" i="28"/>
  <c r="A45" i="28"/>
  <c r="B49" i="28" l="1"/>
  <c r="A50" i="28"/>
  <c r="A51" i="28" l="1"/>
  <c r="B50" i="28"/>
  <c r="A52" i="28" l="1"/>
  <c r="B51" i="28"/>
  <c r="B52" i="28" l="1"/>
  <c r="A53" i="28"/>
  <c r="B53" i="28" l="1"/>
  <c r="A54" i="28"/>
  <c r="B54" i="28" l="1"/>
  <c r="A55" i="28"/>
  <c r="A57" i="28" l="1"/>
  <c r="A5" i="29" s="1"/>
  <c r="A56" i="28"/>
  <c r="B55" i="28"/>
  <c r="A6" i="29" l="1"/>
  <c r="B5" i="29"/>
  <c r="B6" i="29" l="1"/>
  <c r="A7" i="29"/>
  <c r="B7" i="29" l="1"/>
  <c r="A8" i="29"/>
  <c r="B8" i="29" l="1"/>
  <c r="A9" i="29"/>
  <c r="B9" i="29" l="1"/>
  <c r="A10" i="29"/>
  <c r="A11" i="29" l="1"/>
  <c r="B10" i="29"/>
  <c r="A16" i="29" l="1"/>
  <c r="A13" i="29"/>
  <c r="B11" i="29"/>
  <c r="A12" i="29"/>
  <c r="B16" i="29" l="1"/>
  <c r="A17" i="29"/>
  <c r="A18" i="29" l="1"/>
  <c r="B17" i="29"/>
  <c r="A19" i="29" l="1"/>
  <c r="B18" i="29"/>
  <c r="B19" i="29" l="1"/>
  <c r="A20" i="29"/>
  <c r="A21" i="29" l="1"/>
  <c r="B20" i="29"/>
  <c r="A22" i="29" l="1"/>
  <c r="B21" i="29"/>
  <c r="A27" i="29" l="1"/>
  <c r="A23" i="29"/>
  <c r="A24" i="29"/>
  <c r="B22" i="29"/>
  <c r="A28" i="29" l="1"/>
  <c r="B27" i="29"/>
  <c r="A29" i="29" l="1"/>
  <c r="B28" i="29"/>
  <c r="A30" i="29" l="1"/>
  <c r="B29" i="29"/>
  <c r="A31" i="29" l="1"/>
  <c r="B30" i="29"/>
  <c r="A32" i="29" l="1"/>
  <c r="B31" i="29"/>
  <c r="A33" i="29" l="1"/>
  <c r="B32" i="29"/>
  <c r="A34" i="29" l="1"/>
  <c r="A35" i="29"/>
  <c r="B33" i="29"/>
  <c r="A38" i="29"/>
  <c r="A39" i="29" l="1"/>
  <c r="B38" i="29"/>
  <c r="A40" i="29" l="1"/>
  <c r="B39" i="29"/>
  <c r="A41" i="29" l="1"/>
  <c r="B40" i="29"/>
  <c r="A42" i="29" l="1"/>
  <c r="B41" i="29"/>
  <c r="A43" i="29" l="1"/>
  <c r="B42" i="29"/>
  <c r="A44" i="29" l="1"/>
  <c r="B43" i="29"/>
  <c r="A5" i="30" l="1"/>
  <c r="A46" i="29"/>
  <c r="B44" i="29"/>
  <c r="A45" i="29"/>
  <c r="B5" i="30" l="1"/>
  <c r="A6" i="30"/>
  <c r="A7" i="30" l="1"/>
  <c r="B6" i="30"/>
  <c r="A8" i="30" l="1"/>
  <c r="B7" i="30"/>
  <c r="A9" i="30" l="1"/>
  <c r="B8" i="30"/>
  <c r="A10" i="30" l="1"/>
  <c r="B9" i="30"/>
  <c r="A11" i="30" l="1"/>
  <c r="B10" i="30"/>
  <c r="B11" i="30" l="1"/>
  <c r="A12" i="30"/>
  <c r="A13" i="30"/>
  <c r="A16" i="30"/>
  <c r="A17" i="30" l="1"/>
  <c r="B16" i="30"/>
  <c r="A18" i="30" l="1"/>
  <c r="B17" i="30"/>
  <c r="A19" i="30" l="1"/>
  <c r="B18" i="30"/>
  <c r="A20" i="30" l="1"/>
  <c r="B19" i="30"/>
  <c r="A21" i="30" l="1"/>
  <c r="B20" i="30"/>
  <c r="A22" i="30" l="1"/>
  <c r="B21" i="30"/>
  <c r="A27" i="30" l="1"/>
  <c r="A24" i="30"/>
  <c r="B22" i="30"/>
  <c r="A23" i="30"/>
  <c r="A28" i="30" l="1"/>
  <c r="B27" i="30"/>
  <c r="A29" i="30" l="1"/>
  <c r="B28" i="30"/>
  <c r="A30" i="30" l="1"/>
  <c r="B29" i="30"/>
  <c r="A31" i="30" l="1"/>
  <c r="B30" i="30"/>
  <c r="A32" i="30" l="1"/>
  <c r="B31" i="30"/>
  <c r="A33" i="30" l="1"/>
  <c r="B32" i="30"/>
  <c r="A38" i="30" l="1"/>
  <c r="A35" i="30"/>
  <c r="B33" i="30"/>
  <c r="A34" i="30"/>
  <c r="A39" i="30" l="1"/>
  <c r="B38" i="30"/>
  <c r="A40" i="30" l="1"/>
  <c r="B39" i="30"/>
  <c r="B40" i="30" l="1"/>
  <c r="A41" i="30"/>
  <c r="A42" i="30" l="1"/>
  <c r="B41" i="30"/>
  <c r="A43" i="30" l="1"/>
  <c r="B42" i="30"/>
  <c r="A44" i="30" l="1"/>
  <c r="A49" i="30" s="1"/>
  <c r="B43" i="30"/>
  <c r="A50" i="30" l="1"/>
  <c r="B49" i="30"/>
  <c r="A45" i="30"/>
  <c r="A46" i="30"/>
  <c r="B44" i="30"/>
  <c r="A51" i="30" l="1"/>
  <c r="B50" i="30"/>
  <c r="A52" i="30" l="1"/>
  <c r="B51" i="30"/>
  <c r="A53" i="30" l="1"/>
  <c r="B52" i="30"/>
  <c r="A54" i="30" l="1"/>
  <c r="B53" i="30"/>
  <c r="A55" i="30" l="1"/>
  <c r="A5" i="31" s="1"/>
  <c r="B54" i="30"/>
  <c r="A56" i="30" l="1"/>
  <c r="B55" i="30"/>
  <c r="A57" i="30"/>
  <c r="A6" i="31" l="1"/>
  <c r="B5" i="31"/>
  <c r="A7" i="31" l="1"/>
  <c r="B6" i="31"/>
  <c r="A8" i="31" l="1"/>
  <c r="B7" i="31"/>
  <c r="A9" i="31" l="1"/>
  <c r="B8" i="31"/>
  <c r="A10" i="31" l="1"/>
  <c r="B9" i="31"/>
  <c r="A11" i="31" l="1"/>
  <c r="B10" i="31"/>
  <c r="A16" i="31" l="1"/>
  <c r="A12" i="31"/>
  <c r="A13" i="31"/>
  <c r="B11" i="31"/>
  <c r="A17" i="31" l="1"/>
  <c r="B16" i="31"/>
  <c r="A18" i="31" l="1"/>
  <c r="B17" i="31"/>
  <c r="A19" i="31" l="1"/>
  <c r="B18" i="31"/>
  <c r="B19" i="31" l="1"/>
  <c r="A20" i="31"/>
  <c r="A21" i="31" l="1"/>
  <c r="B20" i="31"/>
  <c r="A22" i="31" l="1"/>
  <c r="B21" i="31"/>
  <c r="B22" i="31" l="1"/>
  <c r="A23" i="31"/>
  <c r="A24" i="31"/>
  <c r="A27" i="31"/>
  <c r="B27" i="31" l="1"/>
  <c r="A28" i="31"/>
  <c r="A29" i="31" l="1"/>
  <c r="B28" i="31"/>
  <c r="A30" i="31" l="1"/>
  <c r="B29" i="31"/>
  <c r="A31" i="31" l="1"/>
  <c r="B30" i="31"/>
  <c r="B31" i="31" l="1"/>
  <c r="A32" i="31"/>
  <c r="A33" i="31" l="1"/>
  <c r="B32" i="31"/>
  <c r="A34" i="31" l="1"/>
  <c r="A38" i="31"/>
  <c r="A35" i="31"/>
  <c r="B33" i="31"/>
  <c r="B38" i="31" l="1"/>
  <c r="A39" i="31"/>
  <c r="B39" i="31" l="1"/>
  <c r="A40" i="31"/>
  <c r="B40" i="31" l="1"/>
  <c r="A41" i="31"/>
  <c r="A42" i="31" l="1"/>
  <c r="B41" i="31"/>
  <c r="B42" i="31" l="1"/>
  <c r="A43" i="31"/>
  <c r="A44" i="31" l="1"/>
  <c r="B43" i="31"/>
  <c r="A46" i="31" l="1"/>
  <c r="B44" i="31"/>
  <c r="A45" i="31"/>
  <c r="A5" i="32"/>
  <c r="B5" i="32" l="1"/>
  <c r="A6" i="32"/>
  <c r="A7" i="32" l="1"/>
  <c r="B6" i="32"/>
  <c r="A8" i="32" l="1"/>
  <c r="B7" i="32"/>
  <c r="B8" i="32" l="1"/>
  <c r="A9" i="32"/>
  <c r="A10" i="32" l="1"/>
  <c r="B9" i="32"/>
  <c r="A11" i="32" l="1"/>
  <c r="B10" i="32"/>
  <c r="B11" i="32" l="1"/>
  <c r="A16" i="32"/>
  <c r="A13" i="32"/>
  <c r="A12" i="32"/>
  <c r="A17" i="32" l="1"/>
  <c r="B16" i="32"/>
  <c r="A18" i="32" l="1"/>
  <c r="B17" i="32"/>
  <c r="A19" i="32" l="1"/>
  <c r="B18" i="32"/>
  <c r="B19" i="32" l="1"/>
  <c r="A20" i="32"/>
  <c r="A21" i="32" l="1"/>
  <c r="B20" i="32"/>
  <c r="A22" i="32" l="1"/>
  <c r="B21" i="32"/>
  <c r="A27" i="32" l="1"/>
  <c r="A23" i="32"/>
  <c r="A24" i="32"/>
  <c r="B22" i="32"/>
  <c r="B27" i="32" l="1"/>
  <c r="A28" i="32"/>
  <c r="A29" i="32" l="1"/>
  <c r="B28" i="32"/>
  <c r="A30" i="32" l="1"/>
  <c r="B29" i="32"/>
  <c r="B30" i="32" l="1"/>
  <c r="A31" i="32"/>
  <c r="A32" i="32" l="1"/>
  <c r="B31" i="32"/>
  <c r="A33" i="32" l="1"/>
  <c r="B32" i="32"/>
  <c r="B33" i="32" l="1"/>
  <c r="A34" i="32"/>
  <c r="A35" i="32"/>
  <c r="A38" i="32"/>
  <c r="B38" i="32" l="1"/>
  <c r="A39" i="32"/>
  <c r="A40" i="32" l="1"/>
  <c r="B39" i="32"/>
  <c r="A41" i="32" l="1"/>
  <c r="B40" i="32"/>
  <c r="A42" i="32" l="1"/>
  <c r="B41" i="32"/>
  <c r="A43" i="32" l="1"/>
  <c r="B42" i="32"/>
  <c r="A44" i="32" l="1"/>
  <c r="B43" i="32"/>
  <c r="B44" i="32" l="1"/>
  <c r="A45" i="32"/>
  <c r="A46" i="32"/>
  <c r="A5" i="33"/>
  <c r="A6" i="33" l="1"/>
  <c r="B5" i="33"/>
  <c r="A7" i="33" l="1"/>
  <c r="B6" i="33"/>
  <c r="A8" i="33" l="1"/>
  <c r="B7" i="33"/>
  <c r="B8" i="33" l="1"/>
  <c r="A9" i="33"/>
  <c r="A10" i="33" l="1"/>
  <c r="B9" i="33"/>
  <c r="A11" i="33" l="1"/>
  <c r="B10" i="33"/>
  <c r="B11" i="33" l="1"/>
  <c r="A16" i="33"/>
  <c r="A13" i="33"/>
  <c r="A12" i="33"/>
  <c r="B16" i="33" l="1"/>
  <c r="A17" i="33"/>
  <c r="A18" i="33" l="1"/>
  <c r="B17" i="33"/>
  <c r="A19" i="33" l="1"/>
  <c r="B18" i="33"/>
  <c r="A20" i="33" l="1"/>
  <c r="B19" i="33"/>
  <c r="A21" i="33" l="1"/>
  <c r="B20" i="33"/>
  <c r="A22" i="33" l="1"/>
  <c r="B21" i="33"/>
  <c r="A23" i="33" l="1"/>
  <c r="A27" i="33"/>
  <c r="A24" i="33"/>
  <c r="B22" i="33"/>
  <c r="A28" i="33" l="1"/>
  <c r="B27" i="33"/>
  <c r="A29" i="33" l="1"/>
  <c r="B28" i="33"/>
  <c r="A30" i="33" l="1"/>
  <c r="B29" i="33"/>
  <c r="B30" i="33" l="1"/>
  <c r="A31" i="33"/>
  <c r="A32" i="33" l="1"/>
  <c r="B31" i="33"/>
  <c r="A33" i="33" l="1"/>
  <c r="B32" i="33"/>
  <c r="B33" i="33" l="1"/>
  <c r="A34" i="33"/>
  <c r="A35" i="33"/>
  <c r="A38" i="33"/>
  <c r="B38" i="33" l="1"/>
  <c r="A39" i="33"/>
  <c r="A40" i="33" l="1"/>
  <c r="B39" i="33"/>
  <c r="A41" i="33" l="1"/>
  <c r="B40" i="33"/>
  <c r="A42" i="33" l="1"/>
  <c r="B41" i="33"/>
  <c r="A43" i="33" l="1"/>
  <c r="B42" i="33"/>
  <c r="A44" i="33" l="1"/>
  <c r="B43" i="33"/>
  <c r="B44" i="33" l="1"/>
  <c r="A45" i="33"/>
  <c r="A5" i="34"/>
  <c r="A46" i="33"/>
  <c r="B5" i="34" l="1"/>
  <c r="A6" i="34"/>
  <c r="A7" i="34" l="1"/>
  <c r="B6" i="34"/>
  <c r="A8" i="34" l="1"/>
  <c r="B7" i="34"/>
  <c r="A9" i="34" l="1"/>
  <c r="B8" i="34"/>
  <c r="A10" i="34" l="1"/>
  <c r="B9" i="34"/>
  <c r="A11" i="34" l="1"/>
  <c r="B10" i="34"/>
  <c r="B11" i="34" l="1"/>
  <c r="A12" i="34"/>
  <c r="A13" i="34"/>
  <c r="A16" i="34"/>
  <c r="A17" i="34" l="1"/>
  <c r="B16" i="34"/>
  <c r="A18" i="34" l="1"/>
  <c r="B17" i="34"/>
  <c r="A19" i="34" l="1"/>
  <c r="B18" i="34"/>
  <c r="A20" i="34" l="1"/>
  <c r="B19" i="34"/>
  <c r="A21" i="34" l="1"/>
  <c r="B20" i="34"/>
  <c r="B21" i="34" l="1"/>
  <c r="A22" i="34"/>
  <c r="B22" i="34" l="1"/>
  <c r="A23" i="34"/>
  <c r="A27" i="34"/>
  <c r="A24" i="34"/>
  <c r="B27" i="34" l="1"/>
  <c r="A28" i="34"/>
  <c r="B28" i="34" l="1"/>
  <c r="A29" i="34"/>
  <c r="B29" i="34" l="1"/>
  <c r="A30" i="34"/>
  <c r="B30" i="34" l="1"/>
  <c r="A31" i="34"/>
  <c r="B31" i="34" l="1"/>
  <c r="A32" i="34"/>
  <c r="B32" i="34" l="1"/>
  <c r="A33" i="34"/>
  <c r="B33" i="34" l="1"/>
  <c r="A34" i="34"/>
  <c r="A38" i="34"/>
  <c r="A35" i="34"/>
  <c r="B38" i="34" l="1"/>
  <c r="A39" i="34"/>
  <c r="B39" i="34" l="1"/>
  <c r="A40" i="34"/>
  <c r="B40" i="34" l="1"/>
  <c r="A41" i="34"/>
  <c r="B41" i="34" l="1"/>
  <c r="A42" i="34"/>
  <c r="B42" i="34" l="1"/>
  <c r="A43" i="34"/>
  <c r="B43" i="34" l="1"/>
  <c r="A44" i="34"/>
  <c r="B44" i="34" l="1"/>
  <c r="A49" i="34"/>
  <c r="A45" i="34"/>
  <c r="A46" i="34"/>
  <c r="B49" i="34" l="1"/>
  <c r="A50" i="34"/>
  <c r="B50" i="34" l="1"/>
  <c r="A51" i="34"/>
  <c r="B51" i="34" l="1"/>
  <c r="A52" i="34"/>
  <c r="B52" i="34" l="1"/>
  <c r="A53" i="34"/>
  <c r="B53" i="34" l="1"/>
  <c r="A54" i="34"/>
  <c r="B54" i="34" l="1"/>
  <c r="A55" i="34"/>
  <c r="B55" i="34" l="1"/>
  <c r="A60" i="34"/>
  <c r="A56" i="34"/>
  <c r="A57" i="34"/>
  <c r="B60" i="34" l="1"/>
  <c r="A61" i="34"/>
  <c r="B61" i="34" l="1"/>
  <c r="A62" i="34"/>
  <c r="B62" i="34" l="1"/>
  <c r="A63" i="34"/>
  <c r="A64" i="34" l="1"/>
  <c r="A65" i="34" s="1"/>
  <c r="B63" i="34"/>
  <c r="B65" i="34" l="1"/>
  <c r="A66" i="34"/>
  <c r="B64" i="34"/>
  <c r="A67" i="34" l="1"/>
  <c r="A68" i="34" s="1"/>
  <c r="B66" i="34"/>
</calcChain>
</file>

<file path=xl/sharedStrings.xml><?xml version="1.0" encoding="utf-8"?>
<sst xmlns="http://schemas.openxmlformats.org/spreadsheetml/2006/main" count="987" uniqueCount="284">
  <si>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</si>
  <si>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</si>
  <si>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</si>
  <si>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</si>
  <si>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</si>
  <si>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</si>
  <si>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</si>
  <si>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</si>
  <si>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</si>
  <si>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</si>
  <si>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</si>
  <si>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</si>
  <si>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</si>
  <si>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</si>
  <si>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</si>
  <si>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</si>
  <si>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</si>
  <si>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</si>
  <si>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</si>
  <si>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</si>
  <si>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</si>
  <si>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</si>
  <si>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</si>
  <si>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</si>
  <si>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</si>
  <si>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</si>
  <si>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</si>
  <si>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</si>
  <si>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</si>
  <si>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</si>
  <si>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</si>
  <si>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</si>
  <si>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</si>
  <si>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</si>
  <si>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</si>
  <si>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</si>
  <si>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</si>
  <si>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</si>
  <si>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</si>
  <si>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</si>
  <si>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</si>
  <si>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</si>
  <si>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</si>
  <si>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</si>
  <si>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</si>
  <si>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</si>
  <si>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</si>
  <si>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</si>
  <si>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</si>
  <si>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</si>
  <si>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</si>
  <si>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</si>
  <si>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</si>
  <si>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</si>
  <si>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</si>
  <si>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</si>
  <si>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</si>
  <si>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</si>
  <si>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</si>
  <si>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</si>
  <si>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</si>
  <si>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</si>
  <si>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</si>
  <si>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</si>
  <si>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</si>
  <si>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</si>
  <si>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</si>
  <si>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</si>
  <si>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</si>
  <si>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</si>
  <si>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</si>
  <si>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</si>
  <si>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</si>
  <si>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</si>
  <si>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</si>
  <si>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</si>
  <si>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</si>
  <si>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</si>
  <si>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</si>
  <si>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</si>
  <si>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</si>
  <si>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</si>
  <si>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</si>
  <si>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</si>
  <si>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</si>
  <si>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</si>
  <si>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</si>
  <si>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</si>
  <si>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</si>
  <si>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</si>
  <si>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</si>
  <si>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</si>
  <si>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</si>
  <si>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</si>
  <si>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</si>
  <si>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</si>
  <si>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</si>
  <si>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</si>
  <si>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</si>
  <si>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</si>
  <si>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</si>
  <si>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</si>
  <si>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</si>
  <si>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</si>
  <si>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</si>
  <si>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</si>
  <si>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</si>
  <si>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</si>
  <si>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</si>
  <si>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</si>
  <si>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</si>
  <si>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</si>
  <si>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</si>
  <si>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</si>
  <si>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</si>
  <si>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</si>
  <si>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</si>
  <si>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</si>
  <si>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</si>
  <si>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</si>
  <si>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</si>
  <si>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</si>
  <si>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</si>
  <si>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</si>
  <si>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</si>
  <si>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</si>
  <si>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</si>
  <si>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</si>
  <si>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</si>
  <si>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</si>
  <si>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</si>
  <si>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</si>
  <si>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</si>
  <si>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</si>
  <si>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</si>
  <si>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</si>
  <si>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</si>
  <si>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</si>
  <si>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</si>
  <si>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</si>
  <si>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</si>
  <si>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</si>
  <si>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</si>
  <si>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</si>
  <si>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</si>
  <si>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</si>
  <si>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</si>
  <si>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</si>
  <si>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</si>
  <si>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</si>
  <si>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</si>
  <si>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</si>
  <si>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</si>
  <si>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</si>
  <si>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</si>
  <si>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</si>
  <si>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</si>
  <si>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</si>
  <si>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</si>
  <si>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</si>
  <si>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</si>
  <si>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</si>
  <si>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</si>
  <si>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</si>
  <si>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</si>
  <si>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</si>
  <si>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</si>
  <si>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</si>
  <si>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</si>
  <si>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</si>
  <si>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</si>
  <si>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</si>
  <si>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</si>
  <si>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</si>
  <si>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</si>
  <si>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</si>
  <si>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</si>
  <si>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</si>
  <si>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</si>
  <si>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</si>
  <si>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</si>
  <si>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</si>
  <si>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</si>
  <si>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</si>
  <si>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</si>
  <si>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</si>
  <si>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</si>
  <si>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</si>
  <si>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</si>
  <si>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</si>
  <si>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</si>
  <si>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</si>
  <si>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</si>
  <si>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</si>
  <si>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</si>
  <si>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</si>
  <si>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</si>
  <si>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</si>
  <si>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</si>
  <si>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</si>
  <si>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</si>
  <si>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</si>
  <si>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</si>
  <si>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</si>
  <si>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</si>
  <si>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</si>
  <si>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</si>
  <si>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</si>
  <si>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</si>
  <si>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</si>
  <si>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</si>
  <si>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</si>
  <si>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</si>
  <si>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</si>
  <si>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</si>
  <si>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</si>
  <si>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</si>
  <si>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</si>
  <si>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</si>
  <si>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</si>
  <si>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</si>
  <si>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</si>
  <si>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</si>
  <si>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</si>
  <si>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</si>
  <si>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</si>
  <si>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</si>
  <si>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</si>
  <si>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</si>
  <si>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</si>
  <si>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</si>
  <si>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</si>
  <si>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</si>
  <si>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</si>
  <si>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</si>
  <si>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</si>
  <si>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</si>
  <si>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</si>
  <si>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</si>
  <si>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</si>
  <si>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</si>
  <si>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</si>
  <si>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</si>
  <si>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</si>
  <si>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</si>
  <si>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</si>
  <si>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</si>
  <si>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</si>
  <si>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</si>
  <si>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</si>
  <si>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</si>
  <si>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</si>
  <si>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</si>
  <si>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</si>
  <si>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</si>
  <si>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</si>
  <si>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</si>
  <si>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</si>
  <si>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</si>
  <si>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</si>
  <si>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</si>
  <si>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</si>
  <si>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</si>
  <si>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</si>
  <si>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</si>
  <si>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</si>
  <si>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</si>
  <si>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</si>
  <si>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</si>
  <si>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</si>
  <si>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</si>
  <si>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</si>
  <si>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</si>
  <si>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</si>
  <si>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</si>
  <si>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</si>
  <si>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</si>
  <si>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</si>
  <si>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</si>
  <si>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2014-15</t>
  </si>
  <si>
    <t>COPY DETAILS TO HMRC FORM          Submit HMRC paper return                               by 31st October 2013                          OR PRINT &amp; FILE RETURN ONLINE                   by 31st January 2014</t>
  </si>
  <si>
    <t xml:space="preserve"> </t>
  </si>
  <si>
    <t>[Financialaccountsyearto050415.xlsx]</t>
  </si>
  <si>
    <t>2015-16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</si>
</sst>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u/>
      <sz val="10"/>
      <color theme="10"/>
      <name val="Arial"/>
      <family val="2"/>
    </font>
    <font>
      <b/>
      <sz val="9"/>
      <color indexed="10"/>
      <name val="Arial"/>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43" fillId="0" borderId="0" applyNumberFormat="0" applyFill="0" applyBorder="0" applyAlignment="0" applyProtection="0"/>
    <xf numFmtId="0" fontId="40" fillId="0" borderId="0"/>
  </cellStyleXfs>
  <cellXfs count="584">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3" fillId="6" borderId="0" xfId="1" applyFill="1"/>
    <xf numFmtId="17" fontId="43"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56" xfId="0" applyNumberFormat="1" applyFont="1" applyFill="1" applyBorder="1" applyAlignment="1"/>
    <xf numFmtId="165" fontId="2" fillId="0" borderId="57"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4"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5" xfId="0" applyFont="1" applyFill="1" applyBorder="1" applyAlignment="1">
      <alignment horizontal="right"/>
    </xf>
    <xf numFmtId="0" fontId="11" fillId="0" borderId="47" xfId="0" applyFont="1" applyFill="1" applyBorder="1" applyAlignment="1">
      <alignment horizontal="right"/>
    </xf>
    <xf numFmtId="168" fontId="26" fillId="3" borderId="0" xfId="0" applyNumberFormat="1" applyFont="1" applyFill="1" applyBorder="1" applyAlignment="1">
      <alignment horizontal="left"/>
    </xf>
    <xf numFmtId="0" fontId="26" fillId="3" borderId="0" xfId="0" applyFont="1" applyFill="1" applyBorder="1" applyAlignment="1">
      <alignment horizontal="left"/>
    </xf>
    <xf numFmtId="0" fontId="0" fillId="0" borderId="0" xfId="0" applyAlignment="1">
      <alignment horizontal="left"/>
    </xf>
    <xf numFmtId="3" fontId="27" fillId="3" borderId="45" xfId="0" applyNumberFormat="1" applyFont="1" applyFill="1" applyBorder="1" applyAlignment="1">
      <alignment vertical="center"/>
    </xf>
    <xf numFmtId="3" fontId="27" fillId="3" borderId="46" xfId="0" applyNumberFormat="1" applyFont="1" applyFill="1" applyBorder="1" applyAlignment="1">
      <alignment vertical="center"/>
    </xf>
    <xf numFmtId="3" fontId="27" fillId="3" borderId="47" xfId="0" applyNumberFormat="1" applyFont="1" applyFill="1" applyBorder="1" applyAlignment="1">
      <alignment vertical="center"/>
    </xf>
    <xf numFmtId="169" fontId="27" fillId="0" borderId="45" xfId="0" applyNumberFormat="1" applyFont="1" applyFill="1" applyBorder="1" applyAlignment="1">
      <alignment horizontal="center" vertical="center"/>
    </xf>
    <xf numFmtId="169" fontId="27" fillId="0" borderId="46" xfId="0" applyNumberFormat="1" applyFont="1" applyBorder="1" applyAlignment="1">
      <alignment horizontal="center" vertical="center"/>
    </xf>
    <xf numFmtId="169" fontId="0" fillId="0" borderId="47" xfId="0" applyNumberFormat="1" applyBorder="1" applyAlignment="1">
      <alignment horizontal="center"/>
    </xf>
    <xf numFmtId="3" fontId="27" fillId="0" borderId="45" xfId="0" applyNumberFormat="1" applyFont="1" applyFill="1" applyBorder="1" applyAlignment="1">
      <alignment vertical="center"/>
    </xf>
    <xf numFmtId="3" fontId="27" fillId="0" borderId="46" xfId="0" applyNumberFormat="1" applyFont="1" applyBorder="1" applyAlignment="1">
      <alignment vertical="center"/>
    </xf>
    <xf numFmtId="3" fontId="27" fillId="0" borderId="47" xfId="0" applyNumberFormat="1" applyFont="1"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11" fillId="0" borderId="45" xfId="0" applyFont="1" applyFill="1" applyBorder="1" applyAlignment="1">
      <alignment vertical="center"/>
    </xf>
    <xf numFmtId="0" fontId="11" fillId="0" borderId="46" xfId="0" applyFont="1" applyFill="1" applyBorder="1" applyAlignment="1">
      <alignment vertical="center"/>
    </xf>
    <xf numFmtId="0" fontId="11" fillId="0" borderId="47" xfId="0" applyFont="1" applyFill="1" applyBorder="1" applyAlignment="1">
      <alignment vertical="center"/>
    </xf>
    <xf numFmtId="0" fontId="0" fillId="3" borderId="0" xfId="0" applyFill="1" applyAlignment="1">
      <alignment horizontal="left"/>
    </xf>
    <xf numFmtId="0" fontId="26" fillId="3" borderId="0" xfId="0" applyFont="1" applyFill="1" applyBorder="1" applyAlignment="1">
      <alignment vertical="center"/>
    </xf>
    <xf numFmtId="169" fontId="27" fillId="0" borderId="46" xfId="0" applyNumberFormat="1" applyFont="1" applyFill="1" applyBorder="1" applyAlignment="1">
      <alignment horizontal="center" vertical="center"/>
    </xf>
    <xf numFmtId="169" fontId="27" fillId="0" borderId="47" xfId="0" applyNumberFormat="1" applyFont="1" applyFill="1" applyBorder="1" applyAlignment="1">
      <alignment horizontal="center" vertical="center"/>
    </xf>
    <xf numFmtId="0" fontId="9" fillId="0" borderId="42" xfId="0" applyFont="1" applyFill="1" applyBorder="1" applyAlignment="1">
      <alignment horizontal="left" vertical="center" indent="1"/>
    </xf>
    <xf numFmtId="0" fontId="9" fillId="0" borderId="43" xfId="0" applyFont="1" applyFill="1" applyBorder="1" applyAlignment="1">
      <alignment horizontal="left" vertical="center" indent="1"/>
    </xf>
    <xf numFmtId="0" fontId="9" fillId="0" borderId="44" xfId="0" applyFont="1" applyFill="1" applyBorder="1" applyAlignment="1">
      <alignment horizontal="left" vertical="center" indent="1"/>
    </xf>
    <xf numFmtId="0" fontId="27" fillId="0" borderId="45"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6" xfId="0" applyFont="1" applyBorder="1" applyAlignment="1">
      <alignment horizontal="center" vertical="center"/>
    </xf>
    <xf numFmtId="0" fontId="27" fillId="0" borderId="47" xfId="0" applyFont="1" applyBorder="1" applyAlignment="1">
      <alignment horizontal="center" vertical="center"/>
    </xf>
    <xf numFmtId="0" fontId="38" fillId="0" borderId="0" xfId="0" applyFont="1" applyFill="1" applyBorder="1" applyAlignment="1" applyProtection="1">
      <alignment vertical="center"/>
      <protection hidden="1"/>
    </xf>
    <xf numFmtId="3" fontId="27" fillId="0" borderId="45" xfId="0" applyNumberFormat="1" applyFont="1" applyFill="1" applyBorder="1" applyAlignment="1" applyProtection="1">
      <alignment vertical="center"/>
      <protection hidden="1"/>
    </xf>
    <xf numFmtId="3" fontId="27" fillId="0" borderId="46" xfId="0" applyNumberFormat="1"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0" fontId="38" fillId="0" borderId="39" xfId="0" applyFont="1" applyFill="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0" xfId="0" applyFont="1" applyFill="1" applyAlignment="1" applyProtection="1">
      <alignment vertical="center"/>
      <protection hidden="1"/>
    </xf>
    <xf numFmtId="3" fontId="27" fillId="0" borderId="46" xfId="0" applyNumberFormat="1" applyFont="1" applyFill="1" applyBorder="1" applyAlignment="1" applyProtection="1">
      <alignment vertical="center"/>
      <protection hidden="1"/>
    </xf>
    <xf numFmtId="3" fontId="27" fillId="0" borderId="47" xfId="0" applyNumberFormat="1"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26" fillId="0" borderId="33" xfId="0" applyFont="1" applyFill="1" applyBorder="1" applyAlignment="1" applyProtection="1">
      <alignment vertical="center"/>
      <protection hidden="1"/>
    </xf>
    <xf numFmtId="169" fontId="27" fillId="0" borderId="45" xfId="0" applyNumberFormat="1" applyFont="1" applyFill="1" applyBorder="1" applyAlignment="1" applyProtection="1">
      <alignment horizontal="center" vertical="center"/>
      <protection hidden="1"/>
    </xf>
    <xf numFmtId="169" fontId="27" fillId="0" borderId="46" xfId="0" applyNumberFormat="1" applyFont="1" applyFill="1" applyBorder="1" applyAlignment="1" applyProtection="1">
      <alignment horizontal="center" vertical="center"/>
      <protection hidden="1"/>
    </xf>
    <xf numFmtId="169" fontId="27" fillId="0" borderId="47" xfId="0" applyNumberFormat="1" applyFont="1" applyFill="1" applyBorder="1" applyAlignment="1" applyProtection="1">
      <alignment horizontal="center" vertical="center"/>
      <protection hidden="1"/>
    </xf>
    <xf numFmtId="0" fontId="38" fillId="0" borderId="46" xfId="0" applyFont="1" applyFill="1" applyBorder="1" applyAlignment="1" applyProtection="1">
      <alignment vertical="center"/>
      <protection hidden="1"/>
    </xf>
    <xf numFmtId="0" fontId="26" fillId="3" borderId="0" xfId="0" applyFont="1" applyFill="1" applyBorder="1" applyAlignment="1" applyProtection="1">
      <alignment vertical="center"/>
      <protection hidden="1"/>
    </xf>
    <xf numFmtId="0" fontId="27" fillId="0" borderId="45" xfId="0" applyFont="1" applyFill="1" applyBorder="1" applyAlignment="1" applyProtection="1">
      <alignment horizontal="right"/>
      <protection hidden="1"/>
    </xf>
    <xf numFmtId="0" fontId="27" fillId="0" borderId="47" xfId="0" applyFont="1" applyFill="1" applyBorder="1" applyAlignment="1" applyProtection="1">
      <alignment horizontal="right"/>
      <protection hidden="1"/>
    </xf>
    <xf numFmtId="168" fontId="26" fillId="3" borderId="0" xfId="0" applyNumberFormat="1" applyFont="1" applyFill="1" applyBorder="1" applyAlignment="1" applyProtection="1">
      <alignment horizontal="left"/>
      <protection hidden="1"/>
    </xf>
    <xf numFmtId="0" fontId="38" fillId="0" borderId="48" xfId="0" applyFont="1" applyFill="1" applyBorder="1" applyAlignment="1" applyProtection="1">
      <alignment vertical="center"/>
      <protection hidden="1"/>
    </xf>
    <xf numFmtId="0" fontId="27" fillId="0" borderId="45" xfId="0" applyFont="1" applyFill="1" applyBorder="1" applyAlignment="1" applyProtection="1">
      <alignment vertical="center"/>
      <protection hidden="1"/>
    </xf>
    <xf numFmtId="0" fontId="27" fillId="0" borderId="46" xfId="0" applyFont="1" applyFill="1" applyBorder="1" applyAlignment="1" applyProtection="1">
      <alignment vertical="center"/>
      <protection hidden="1"/>
    </xf>
    <xf numFmtId="0" fontId="27" fillId="0" borderId="47" xfId="0" applyFont="1" applyFill="1" applyBorder="1" applyAlignment="1" applyProtection="1">
      <alignment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5" xfId="0" applyFont="1" applyFill="1" applyBorder="1" applyAlignment="1" applyProtection="1">
      <alignment horizontal="center" vertical="center"/>
      <protection hidden="1"/>
    </xf>
    <xf numFmtId="0" fontId="27" fillId="0" borderId="47" xfId="0" applyFont="1" applyFill="1" applyBorder="1" applyAlignment="1" applyProtection="1">
      <alignment horizontal="center" vertical="center"/>
      <protection hidden="1"/>
    </xf>
    <xf numFmtId="0" fontId="27" fillId="0" borderId="46" xfId="0" applyFont="1" applyFill="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applyAlignment="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49"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4" xfId="0" applyFont="1" applyBorder="1" applyAlignment="1">
      <alignment horizontal="center" vertical="center" wrapText="1"/>
    </xf>
    <xf numFmtId="17" fontId="2" fillId="3" borderId="55"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2" xfId="0" applyNumberFormat="1" applyFont="1" applyFill="1" applyBorder="1" applyAlignment="1">
      <alignment horizontal="center" vertical="center" wrapText="1"/>
    </xf>
    <xf numFmtId="0" fontId="8" fillId="0" borderId="53"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0" xfId="0" applyFont="1" applyFill="1" applyBorder="1" applyAlignment="1">
      <alignment horizontal="left" wrapText="1" indent="1"/>
    </xf>
    <xf numFmtId="0" fontId="0" fillId="0" borderId="51"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Alignment="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Alignme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tabSelected="1" workbookViewId="0">
      <selection activeCell="B4" sqref="B4:E4"/>
    </sheetView>
  </sheetViews>
  <sheetFormatPr defaultRowHeight="13.2" x14ac:dyDescent="0.25"/>
  <cols>
    <col min="1" max="1" width="3.44140625" customWidth="1"/>
    <col min="2" max="2" width="17" customWidth="1"/>
    <col min="3" max="5" width="23.109375" customWidth="1"/>
  </cols>
  <sheetData>
    <row r="2" spans="2:7" x14ac:dyDescent="0.25">
      <c r="B2" s="402" t="s">
        <v>275</v>
      </c>
      <c r="C2" s="402"/>
      <c r="D2" s="402"/>
      <c r="E2" s="402"/>
    </row>
    <row r="3" spans="2:7" ht="15" customHeight="1" x14ac:dyDescent="0.25">
      <c r="B3" s="338" t="s">
        <v>282</v>
      </c>
      <c r="C3" s="338"/>
      <c r="D3" s="338"/>
      <c r="E3" s="338"/>
    </row>
    <row r="4" spans="2:7" s="336" customFormat="1" ht="54.75" customHeight="1" x14ac:dyDescent="0.25">
      <c r="B4" s="403" t="s">
        <v>230</v>
      </c>
      <c r="C4" s="404"/>
      <c r="D4" s="404"/>
      <c r="E4" s="404"/>
    </row>
    <row r="5" spans="2:7" ht="15" customHeight="1" x14ac:dyDescent="0.25">
      <c r="B5" s="338"/>
      <c r="C5" s="338"/>
      <c r="D5" s="338"/>
      <c r="E5" s="338"/>
    </row>
    <row r="6" spans="2:7" x14ac:dyDescent="0.25">
      <c r="B6" s="339" t="s">
        <v>231</v>
      </c>
      <c r="C6" s="339" t="s">
        <v>276</v>
      </c>
      <c r="D6" s="339" t="s">
        <v>277</v>
      </c>
      <c r="E6" s="339" t="s">
        <v>232</v>
      </c>
    </row>
    <row r="7" spans="2:7" x14ac:dyDescent="0.25">
      <c r="B7" s="338"/>
      <c r="C7" s="338"/>
      <c r="D7" s="338"/>
      <c r="E7" s="338"/>
    </row>
    <row r="8" spans="2:7" x14ac:dyDescent="0.25">
      <c r="B8" s="340" t="str">
        <f>HYPERLINK(B3&amp;"'Business Details'!C5","Business Details")</f>
        <v>Business Details</v>
      </c>
      <c r="C8" s="341" t="str">
        <f>HYPERLINK(B3&amp;"'SalesApr14'!E5","SalesApr14")</f>
        <v>SalesApr14</v>
      </c>
      <c r="D8" s="341" t="str">
        <f>HYPERLINK(B3&amp;"'PurchasesApr14'!A5","PurchasesApr14")</f>
        <v>PurchasesApr14</v>
      </c>
      <c r="E8" s="340" t="str">
        <f>HYPERLINK(B3&amp;"'SE Short'!C8","SE Short")</f>
        <v>SE Short</v>
      </c>
      <c r="G8" t="s">
        <v>281</v>
      </c>
    </row>
    <row r="9" spans="2:7" x14ac:dyDescent="0.25">
      <c r="B9" s="340" t="str">
        <f>HYPERLINK(B3&amp;"'Fixed Assets'!A7","Fixed Assets")</f>
        <v>Fixed Assets</v>
      </c>
      <c r="C9" s="341" t="str">
        <f>HYPERLINK(B3&amp;"'SalesMay14'!E5","SalesMay14")</f>
        <v>SalesMay14</v>
      </c>
      <c r="D9" s="341" t="str">
        <f>HYPERLINK(B3&amp;"'PurchasesMay14'!A5","PurchasesMay14")</f>
        <v>PurchasesMay14</v>
      </c>
      <c r="E9" s="340" t="str">
        <f>HYPERLINK(B3&amp;"'Profit &amp; Loss Acc'!A1","Profit &amp; Loss Acc")</f>
        <v>Profit &amp; Loss Acc</v>
      </c>
    </row>
    <row r="10" spans="2:7" x14ac:dyDescent="0.25">
      <c r="B10" s="340"/>
      <c r="C10" s="341" t="str">
        <f>HYPERLINK(B3&amp;"'SalesJun14'!E5","SalesJun14")</f>
        <v>SalesJun14</v>
      </c>
      <c r="D10" s="341" t="str">
        <f>HYPERLINK(B3&amp;"'PurchasesJun14'!A5","PurchasesJun14")</f>
        <v>PurchasesJun14</v>
      </c>
      <c r="E10" s="340" t="str">
        <f>HYPERLINK(B3&amp;"'Draft Tax Calculation'!D2","Draft Tax Calculation")</f>
        <v>Draft Tax Calculation</v>
      </c>
    </row>
    <row r="11" spans="2:7" x14ac:dyDescent="0.25">
      <c r="B11" s="341"/>
      <c r="C11" s="341" t="str">
        <f>HYPERLINK(B3&amp;"'SalesJul14'!E5","SalesJul14")</f>
        <v>SalesJul14</v>
      </c>
      <c r="D11" s="341" t="str">
        <f>HYPERLINK(B3&amp;"'PurchasesJul14'!A5","PurchasesJul14")</f>
        <v>PurchasesJul14</v>
      </c>
      <c r="E11" s="340"/>
    </row>
    <row r="12" spans="2:7" x14ac:dyDescent="0.25">
      <c r="B12" s="341"/>
      <c r="C12" s="341" t="str">
        <f>HYPERLINK(B3&amp;"'SalesAug14'!E5","SalesAug14")</f>
        <v>SalesAug14</v>
      </c>
      <c r="D12" s="341" t="str">
        <f>HYPERLINK(B3&amp;"'PurchasesAug14'!A5","PurchasesAug14")</f>
        <v>PurchasesAug14</v>
      </c>
      <c r="E12" s="340"/>
    </row>
    <row r="13" spans="2:7" x14ac:dyDescent="0.25">
      <c r="B13" s="341"/>
      <c r="C13" s="341" t="str">
        <f>HYPERLINK(B3&amp;"'SalesSep14'!E5","SalesSep14")</f>
        <v>SalesSep14</v>
      </c>
      <c r="D13" s="341" t="str">
        <f>HYPERLINK(B3&amp;"'PurchasesSep14'!A5","PurchasesSep14")</f>
        <v>PurchasesSep14</v>
      </c>
      <c r="E13" s="340"/>
    </row>
    <row r="14" spans="2:7" x14ac:dyDescent="0.25">
      <c r="B14" s="341"/>
      <c r="C14" s="341" t="str">
        <f>HYPERLINK(B3&amp;"'SalesOct14'!E5","SalesOct14")</f>
        <v>SalesOct14</v>
      </c>
      <c r="D14" s="341" t="str">
        <f>HYPERLINK(B3&amp;"'PurchasesOct14'!A5","PurchasesOct14")</f>
        <v>PurchasesOct14</v>
      </c>
      <c r="E14" s="340"/>
    </row>
    <row r="15" spans="2:7" x14ac:dyDescent="0.25">
      <c r="B15" s="341"/>
      <c r="C15" s="341" t="str">
        <f>HYPERLINK(B3&amp;"'SalesNov14'!E5","SalesNov14")</f>
        <v>SalesNov14</v>
      </c>
      <c r="D15" s="341" t="str">
        <f>HYPERLINK(B3&amp;"'PurchasesNov14'!A5","PurchasesNov14")</f>
        <v>PurchasesNov14</v>
      </c>
      <c r="E15" s="340"/>
    </row>
    <row r="16" spans="2:7" x14ac:dyDescent="0.25">
      <c r="B16" s="341"/>
      <c r="C16" s="341" t="str">
        <f>HYPERLINK(B3&amp;"'SalesDec14'!E5","SalesDec14")</f>
        <v>SalesDec14</v>
      </c>
      <c r="D16" s="341" t="str">
        <f>HYPERLINK(B3&amp;"'PurchasesDec14'!A5","PurchasesDec14")</f>
        <v>PurchasesDec14</v>
      </c>
      <c r="E16" s="340"/>
    </row>
    <row r="17" spans="2:5" x14ac:dyDescent="0.25">
      <c r="B17" s="341"/>
      <c r="C17" s="341" t="str">
        <f>HYPERLINK(B3&amp;"'SalesJan15'!E5","SalesJan15")</f>
        <v>SalesJan15</v>
      </c>
      <c r="D17" s="341" t="str">
        <f>HYPERLINK(B3&amp;"'PurchasesJan15'!A5","PurchasesJan15")</f>
        <v>PurchasesJan15</v>
      </c>
      <c r="E17" s="338"/>
    </row>
    <row r="18" spans="2:5" x14ac:dyDescent="0.25">
      <c r="B18" s="341"/>
      <c r="C18" s="341" t="str">
        <f>HYPERLINK(B3&amp;"'SalesFeb15'!E5","SalesFeb15")</f>
        <v>SalesFeb15</v>
      </c>
      <c r="D18" s="341" t="str">
        <f>HYPERLINK(B3&amp;"'PurchasesFeb15'!A5","PurchasesFeb15")</f>
        <v>PurchasesFeb15</v>
      </c>
      <c r="E18" s="338"/>
    </row>
    <row r="19" spans="2:5" x14ac:dyDescent="0.25">
      <c r="B19" s="341"/>
      <c r="C19" s="341" t="str">
        <f>HYPERLINK(B3&amp;"'SalesMar15'!E5","SalesMar15")</f>
        <v>SalesMar15</v>
      </c>
      <c r="D19" s="341" t="str">
        <f>HYPERLINK(B3&amp;"'PurchasesMar15'!A5","PurchasesMar15")</f>
        <v>PurchasesMar15</v>
      </c>
      <c r="E19" s="338"/>
    </row>
    <row r="20" spans="2:5" x14ac:dyDescent="0.25">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SalesApr14!A40+1</f>
        <v>41757</v>
      </c>
      <c r="B5" s="365">
        <f t="shared" ref="B5:B11" si="0">A5</f>
        <v>41757</v>
      </c>
      <c r="C5" s="364"/>
      <c r="D5" s="363"/>
      <c r="E5" s="362"/>
      <c r="F5" s="361"/>
    </row>
    <row r="6" spans="1:6" x14ac:dyDescent="0.25">
      <c r="A6" s="360">
        <f t="shared" ref="A6:A11" si="1">A5+1</f>
        <v>41758</v>
      </c>
      <c r="B6" s="359">
        <f t="shared" si="0"/>
        <v>41758</v>
      </c>
      <c r="C6" s="358"/>
      <c r="D6" s="357"/>
      <c r="E6" s="356"/>
      <c r="F6" s="355"/>
    </row>
    <row r="7" spans="1:6" x14ac:dyDescent="0.25">
      <c r="A7" s="360">
        <f t="shared" si="1"/>
        <v>41759</v>
      </c>
      <c r="B7" s="359">
        <f t="shared" si="0"/>
        <v>41759</v>
      </c>
      <c r="C7" s="358"/>
      <c r="D7" s="357"/>
      <c r="E7" s="356"/>
      <c r="F7" s="355"/>
    </row>
    <row r="8" spans="1:6" x14ac:dyDescent="0.25">
      <c r="A8" s="360">
        <f t="shared" si="1"/>
        <v>41760</v>
      </c>
      <c r="B8" s="359">
        <f t="shared" si="0"/>
        <v>41760</v>
      </c>
      <c r="C8" s="358"/>
      <c r="D8" s="357"/>
      <c r="E8" s="356"/>
      <c r="F8" s="355"/>
    </row>
    <row r="9" spans="1:6" s="358" customFormat="1" x14ac:dyDescent="0.25">
      <c r="A9" s="360">
        <f t="shared" si="1"/>
        <v>41761</v>
      </c>
      <c r="B9" s="359">
        <f t="shared" si="0"/>
        <v>41761</v>
      </c>
      <c r="D9" s="357"/>
      <c r="E9" s="356"/>
      <c r="F9" s="355"/>
    </row>
    <row r="10" spans="1:6" s="358" customFormat="1" x14ac:dyDescent="0.25">
      <c r="A10" s="360">
        <f t="shared" si="1"/>
        <v>41762</v>
      </c>
      <c r="B10" s="359">
        <f t="shared" si="0"/>
        <v>41762</v>
      </c>
      <c r="D10" s="357"/>
      <c r="E10" s="356"/>
      <c r="F10" s="355"/>
    </row>
    <row r="11" spans="1:6" s="358" customFormat="1" x14ac:dyDescent="0.25">
      <c r="A11" s="360">
        <f t="shared" si="1"/>
        <v>41763</v>
      </c>
      <c r="B11" s="359">
        <f t="shared" si="0"/>
        <v>41763</v>
      </c>
      <c r="D11" s="357"/>
      <c r="E11" s="356"/>
      <c r="F11" s="355"/>
    </row>
    <row r="12" spans="1:6" s="358" customFormat="1" x14ac:dyDescent="0.25">
      <c r="A12" s="360">
        <f>A11</f>
        <v>41763</v>
      </c>
      <c r="B12" s="359" t="s">
        <v>234</v>
      </c>
      <c r="D12" s="357"/>
      <c r="E12" s="356"/>
      <c r="F12" s="355"/>
    </row>
    <row r="13" spans="1:6" s="358" customFormat="1" x14ac:dyDescent="0.25">
      <c r="A13" s="360">
        <f>A11</f>
        <v>41763</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41764</v>
      </c>
      <c r="B16" s="365">
        <f t="shared" ref="B16:B22" si="2">A16</f>
        <v>41764</v>
      </c>
      <c r="C16" s="364"/>
      <c r="D16" s="363"/>
      <c r="E16" s="362"/>
      <c r="F16" s="361"/>
    </row>
    <row r="17" spans="1:6" x14ac:dyDescent="0.25">
      <c r="A17" s="360">
        <f t="shared" ref="A17:A22" si="3">A16+1</f>
        <v>41765</v>
      </c>
      <c r="B17" s="359">
        <f t="shared" si="2"/>
        <v>41765</v>
      </c>
      <c r="C17" s="358"/>
      <c r="D17" s="357"/>
      <c r="E17" s="356"/>
      <c r="F17" s="355"/>
    </row>
    <row r="18" spans="1:6" x14ac:dyDescent="0.25">
      <c r="A18" s="360">
        <f t="shared" si="3"/>
        <v>41766</v>
      </c>
      <c r="B18" s="359">
        <f t="shared" si="2"/>
        <v>41766</v>
      </c>
      <c r="C18" s="358"/>
      <c r="D18" s="357"/>
      <c r="E18" s="356"/>
      <c r="F18" s="355"/>
    </row>
    <row r="19" spans="1:6" x14ac:dyDescent="0.25">
      <c r="A19" s="360">
        <f t="shared" si="3"/>
        <v>41767</v>
      </c>
      <c r="B19" s="359">
        <f t="shared" si="2"/>
        <v>41767</v>
      </c>
      <c r="C19" s="358"/>
      <c r="D19" s="357"/>
      <c r="E19" s="356"/>
      <c r="F19" s="355"/>
    </row>
    <row r="20" spans="1:6" x14ac:dyDescent="0.25">
      <c r="A20" s="360">
        <f t="shared" si="3"/>
        <v>41768</v>
      </c>
      <c r="B20" s="359">
        <f t="shared" si="2"/>
        <v>41768</v>
      </c>
      <c r="C20" s="358"/>
      <c r="D20" s="357"/>
      <c r="E20" s="356"/>
      <c r="F20" s="355"/>
    </row>
    <row r="21" spans="1:6" x14ac:dyDescent="0.25">
      <c r="A21" s="360">
        <f t="shared" si="3"/>
        <v>41769</v>
      </c>
      <c r="B21" s="359">
        <f t="shared" si="2"/>
        <v>41769</v>
      </c>
      <c r="C21" s="358"/>
      <c r="D21" s="357"/>
      <c r="E21" s="356"/>
      <c r="F21" s="355"/>
    </row>
    <row r="22" spans="1:6" x14ac:dyDescent="0.25">
      <c r="A22" s="360">
        <f t="shared" si="3"/>
        <v>41770</v>
      </c>
      <c r="B22" s="359">
        <f t="shared" si="2"/>
        <v>41770</v>
      </c>
      <c r="C22" s="358"/>
      <c r="D22" s="357"/>
      <c r="E22" s="356"/>
      <c r="F22" s="355"/>
    </row>
    <row r="23" spans="1:6" x14ac:dyDescent="0.25">
      <c r="A23" s="360">
        <f>A22</f>
        <v>41770</v>
      </c>
      <c r="B23" s="359" t="s">
        <v>234</v>
      </c>
      <c r="C23" s="358"/>
      <c r="D23" s="357"/>
      <c r="E23" s="356"/>
      <c r="F23" s="355"/>
    </row>
    <row r="24" spans="1:6" x14ac:dyDescent="0.25">
      <c r="A24" s="360">
        <f>A22</f>
        <v>41770</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41771</v>
      </c>
      <c r="B27" s="365">
        <f t="shared" ref="B27:B33" si="4">A27</f>
        <v>41771</v>
      </c>
      <c r="C27" s="364"/>
      <c r="D27" s="363"/>
      <c r="E27" s="362"/>
      <c r="F27" s="361"/>
    </row>
    <row r="28" spans="1:6" x14ac:dyDescent="0.25">
      <c r="A28" s="360">
        <f t="shared" ref="A28:A33" si="5">A27+1</f>
        <v>41772</v>
      </c>
      <c r="B28" s="359">
        <f t="shared" si="4"/>
        <v>41772</v>
      </c>
      <c r="C28" s="358"/>
      <c r="D28" s="357"/>
      <c r="E28" s="356"/>
      <c r="F28" s="355"/>
    </row>
    <row r="29" spans="1:6" x14ac:dyDescent="0.25">
      <c r="A29" s="360">
        <f t="shared" si="5"/>
        <v>41773</v>
      </c>
      <c r="B29" s="359">
        <f t="shared" si="4"/>
        <v>41773</v>
      </c>
      <c r="C29" s="358"/>
      <c r="D29" s="357"/>
      <c r="E29" s="356"/>
      <c r="F29" s="355"/>
    </row>
    <row r="30" spans="1:6" x14ac:dyDescent="0.25">
      <c r="A30" s="360">
        <f t="shared" si="5"/>
        <v>41774</v>
      </c>
      <c r="B30" s="359">
        <f t="shared" si="4"/>
        <v>41774</v>
      </c>
      <c r="C30" s="358"/>
      <c r="D30" s="357"/>
      <c r="E30" s="356"/>
      <c r="F30" s="355"/>
    </row>
    <row r="31" spans="1:6" x14ac:dyDescent="0.25">
      <c r="A31" s="360">
        <f t="shared" si="5"/>
        <v>41775</v>
      </c>
      <c r="B31" s="359">
        <f t="shared" si="4"/>
        <v>41775</v>
      </c>
      <c r="C31" s="358"/>
      <c r="D31" s="357"/>
      <c r="E31" s="356"/>
      <c r="F31" s="355"/>
    </row>
    <row r="32" spans="1:6" x14ac:dyDescent="0.25">
      <c r="A32" s="360">
        <f t="shared" si="5"/>
        <v>41776</v>
      </c>
      <c r="B32" s="359">
        <f t="shared" si="4"/>
        <v>41776</v>
      </c>
      <c r="C32" s="358"/>
      <c r="D32" s="357"/>
      <c r="E32" s="356"/>
      <c r="F32" s="355"/>
    </row>
    <row r="33" spans="1:6" x14ac:dyDescent="0.25">
      <c r="A33" s="360">
        <f t="shared" si="5"/>
        <v>41777</v>
      </c>
      <c r="B33" s="359">
        <f t="shared" si="4"/>
        <v>41777</v>
      </c>
      <c r="C33" s="358"/>
      <c r="D33" s="357"/>
      <c r="E33" s="356"/>
      <c r="F33" s="355"/>
    </row>
    <row r="34" spans="1:6" x14ac:dyDescent="0.25">
      <c r="A34" s="360">
        <f>A33</f>
        <v>41777</v>
      </c>
      <c r="B34" s="359" t="s">
        <v>234</v>
      </c>
      <c r="C34" s="358"/>
      <c r="D34" s="357"/>
      <c r="E34" s="356"/>
      <c r="F34" s="355"/>
    </row>
    <row r="35" spans="1:6" x14ac:dyDescent="0.25">
      <c r="A35" s="360">
        <f>A33</f>
        <v>41777</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SalesMay14!A33+1</f>
        <v>41778</v>
      </c>
      <c r="B38" s="365">
        <f t="shared" ref="B38:B44" si="6">A38</f>
        <v>41778</v>
      </c>
      <c r="C38" s="364"/>
      <c r="D38" s="363"/>
      <c r="E38" s="362"/>
      <c r="F38" s="361"/>
    </row>
    <row r="39" spans="1:6" x14ac:dyDescent="0.25">
      <c r="A39" s="360">
        <f t="shared" ref="A39:A44" si="7">A38+1</f>
        <v>41779</v>
      </c>
      <c r="B39" s="359">
        <f t="shared" si="6"/>
        <v>41779</v>
      </c>
      <c r="C39" s="358"/>
      <c r="D39" s="357"/>
      <c r="E39" s="356"/>
      <c r="F39" s="355"/>
    </row>
    <row r="40" spans="1:6" x14ac:dyDescent="0.25">
      <c r="A40" s="360">
        <f t="shared" si="7"/>
        <v>41780</v>
      </c>
      <c r="B40" s="359">
        <f t="shared" si="6"/>
        <v>41780</v>
      </c>
      <c r="C40" s="358"/>
      <c r="D40" s="357"/>
      <c r="E40" s="356"/>
      <c r="F40" s="355"/>
    </row>
    <row r="41" spans="1:6" x14ac:dyDescent="0.25">
      <c r="A41" s="360">
        <f t="shared" si="7"/>
        <v>41781</v>
      </c>
      <c r="B41" s="359">
        <f t="shared" si="6"/>
        <v>41781</v>
      </c>
      <c r="C41" s="358"/>
      <c r="D41" s="357"/>
      <c r="E41" s="356"/>
      <c r="F41" s="355"/>
    </row>
    <row r="42" spans="1:6" x14ac:dyDescent="0.25">
      <c r="A42" s="360">
        <f t="shared" si="7"/>
        <v>41782</v>
      </c>
      <c r="B42" s="359">
        <f t="shared" si="6"/>
        <v>41782</v>
      </c>
      <c r="C42" s="358"/>
      <c r="D42" s="357"/>
      <c r="E42" s="356"/>
      <c r="F42" s="355"/>
    </row>
    <row r="43" spans="1:6" x14ac:dyDescent="0.25">
      <c r="A43" s="360">
        <f t="shared" si="7"/>
        <v>41783</v>
      </c>
      <c r="B43" s="359">
        <f t="shared" si="6"/>
        <v>41783</v>
      </c>
      <c r="C43" s="358"/>
      <c r="D43" s="357"/>
      <c r="E43" s="356"/>
      <c r="F43" s="355"/>
    </row>
    <row r="44" spans="1:6" x14ac:dyDescent="0.25">
      <c r="A44" s="360">
        <f t="shared" si="7"/>
        <v>41784</v>
      </c>
      <c r="B44" s="359">
        <f t="shared" si="6"/>
        <v>41784</v>
      </c>
      <c r="C44" s="358"/>
      <c r="D44" s="357"/>
      <c r="E44" s="356"/>
      <c r="F44" s="355"/>
    </row>
    <row r="45" spans="1:6" x14ac:dyDescent="0.25">
      <c r="A45" s="360">
        <f>A44</f>
        <v>41784</v>
      </c>
      <c r="B45" s="359" t="s">
        <v>234</v>
      </c>
      <c r="C45" s="358"/>
      <c r="D45" s="357"/>
      <c r="E45" s="356"/>
      <c r="F45" s="355"/>
    </row>
    <row r="46" spans="1:6" x14ac:dyDescent="0.25">
      <c r="A46" s="360">
        <f>A44</f>
        <v>41784</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ColWidth="9.109375" defaultRowHeight="13.2" x14ac:dyDescent="0.25"/>
  <cols>
    <col min="1" max="1" width="9.109375" style="377"/>
    <col min="2" max="2" width="24" style="9" customWidth="1"/>
    <col min="3" max="3" width="16" style="9" customWidth="1"/>
    <col min="4" max="5" width="9.109375" style="376"/>
    <col min="6" max="6" width="12.6640625" style="375" customWidth="1"/>
    <col min="7" max="7" width="10" style="10" customWidth="1"/>
    <col min="8" max="8" width="9.5546875" style="10" customWidth="1"/>
    <col min="9" max="10" width="8.6640625" style="10" customWidth="1"/>
    <col min="11" max="11" width="8" style="10" customWidth="1"/>
    <col min="12" max="12" width="7.6640625" style="10" customWidth="1"/>
    <col min="13" max="13" width="8.6640625" style="10" customWidth="1"/>
    <col min="14" max="14" width="8.88671875" style="10" customWidth="1"/>
    <col min="15" max="15" width="9.44140625" style="10" customWidth="1"/>
    <col min="16" max="18" width="7.6640625" style="10" customWidth="1"/>
    <col min="19" max="19" width="8.109375" style="10" customWidth="1"/>
    <col min="20" max="20" width="12.88671875" style="9" customWidth="1"/>
    <col min="21" max="21" width="8.44140625" style="10" customWidth="1"/>
    <col min="22" max="16384" width="9.109375" style="9"/>
  </cols>
  <sheetData>
    <row r="1" spans="1:21" s="10" customFormat="1" ht="13.5" customHeight="1" x14ac:dyDescent="0.25">
      <c r="A1" s="399">
        <f>E1+SalesMay14!$D$1+PurchasesApr14!A1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S1+PurchasesApr14!T1</f>
        <v>0</v>
      </c>
      <c r="U1" s="396">
        <f>SUM(U4:U199)</f>
        <v>0</v>
      </c>
    </row>
    <row r="2" spans="1:21" s="10" customFormat="1" ht="13.5" customHeight="1" x14ac:dyDescent="0.25">
      <c r="A2" s="395">
        <f>U1+PurchasesApr14!A2</f>
        <v>0</v>
      </c>
      <c r="B2" s="131" t="s">
        <v>272</v>
      </c>
      <c r="C2" s="553" t="s">
        <v>271</v>
      </c>
      <c r="D2" s="555" t="s">
        <v>270</v>
      </c>
      <c r="E2" s="553" t="s">
        <v>269</v>
      </c>
      <c r="F2" s="510" t="s">
        <v>268</v>
      </c>
      <c r="G2" s="557" t="s">
        <v>267</v>
      </c>
      <c r="H2" s="558"/>
      <c r="I2" s="559">
        <f>G1+H1+I1+J1+PurchasesApr14!I2</f>
        <v>0</v>
      </c>
      <c r="J2" s="560"/>
      <c r="K2" s="510" t="s">
        <v>266</v>
      </c>
      <c r="L2" s="498" t="s">
        <v>265</v>
      </c>
      <c r="M2" s="498" t="s">
        <v>264</v>
      </c>
      <c r="N2" s="498" t="s">
        <v>274</v>
      </c>
      <c r="O2" s="498" t="s">
        <v>262</v>
      </c>
      <c r="P2" s="498" t="s">
        <v>261</v>
      </c>
      <c r="Q2" s="498"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69"/>
      <c r="M3" s="551"/>
      <c r="N3" s="551"/>
      <c r="O3" s="551"/>
      <c r="P3" s="551"/>
      <c r="Q3" s="551"/>
      <c r="R3" s="566"/>
      <c r="S3" s="568"/>
      <c r="T3" s="565"/>
      <c r="U3" s="567"/>
    </row>
    <row r="4" spans="1:21" s="383" customFormat="1" x14ac:dyDescent="0.25">
      <c r="A4" s="387" t="str">
        <f>IF((E1&lt;&gt;0),Admin!$B$6,"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IF((A1&lt;Admin!$F$22),((A1-PurchasesApr14!A1)*Admin!$G$21),(A1*Admin!$G$21-(A1-Admin!$F$21)*(Admin!$G$21-Admin!$G$22)-PurchasesApr14!A2))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SalesMay14!A44+1</f>
        <v>41785</v>
      </c>
      <c r="B5" s="365">
        <f t="shared" ref="B5:B11" si="0">A5</f>
        <v>41785</v>
      </c>
      <c r="C5" s="364"/>
      <c r="D5" s="363"/>
      <c r="E5" s="362"/>
      <c r="F5" s="361"/>
    </row>
    <row r="6" spans="1:6" x14ac:dyDescent="0.25">
      <c r="A6" s="360">
        <f t="shared" ref="A6:A11" si="1">A5+1</f>
        <v>41786</v>
      </c>
      <c r="B6" s="359">
        <f t="shared" si="0"/>
        <v>41786</v>
      </c>
      <c r="C6" s="358"/>
      <c r="D6" s="357"/>
      <c r="E6" s="356"/>
      <c r="F6" s="355"/>
    </row>
    <row r="7" spans="1:6" x14ac:dyDescent="0.25">
      <c r="A7" s="360">
        <f t="shared" si="1"/>
        <v>41787</v>
      </c>
      <c r="B7" s="359">
        <f t="shared" si="0"/>
        <v>41787</v>
      </c>
      <c r="C7" s="358"/>
      <c r="D7" s="357"/>
      <c r="E7" s="356"/>
      <c r="F7" s="355"/>
    </row>
    <row r="8" spans="1:6" x14ac:dyDescent="0.25">
      <c r="A8" s="360">
        <f t="shared" si="1"/>
        <v>41788</v>
      </c>
      <c r="B8" s="359">
        <f t="shared" si="0"/>
        <v>41788</v>
      </c>
      <c r="C8" s="358"/>
      <c r="D8" s="357"/>
      <c r="E8" s="356"/>
      <c r="F8" s="355"/>
    </row>
    <row r="9" spans="1:6" s="358" customFormat="1" x14ac:dyDescent="0.25">
      <c r="A9" s="360">
        <f t="shared" si="1"/>
        <v>41789</v>
      </c>
      <c r="B9" s="359">
        <f t="shared" si="0"/>
        <v>41789</v>
      </c>
      <c r="D9" s="357"/>
      <c r="E9" s="356"/>
      <c r="F9" s="355"/>
    </row>
    <row r="10" spans="1:6" s="358" customFormat="1" x14ac:dyDescent="0.25">
      <c r="A10" s="360">
        <f t="shared" si="1"/>
        <v>41790</v>
      </c>
      <c r="B10" s="359">
        <f t="shared" si="0"/>
        <v>41790</v>
      </c>
      <c r="D10" s="357"/>
      <c r="E10" s="356"/>
      <c r="F10" s="355"/>
    </row>
    <row r="11" spans="1:6" s="358" customFormat="1" x14ac:dyDescent="0.25">
      <c r="A11" s="360">
        <f t="shared" si="1"/>
        <v>41791</v>
      </c>
      <c r="B11" s="359">
        <f t="shared" si="0"/>
        <v>41791</v>
      </c>
      <c r="D11" s="357"/>
      <c r="E11" s="356"/>
      <c r="F11" s="355"/>
    </row>
    <row r="12" spans="1:6" s="358" customFormat="1" x14ac:dyDescent="0.25">
      <c r="A12" s="360">
        <f>A11</f>
        <v>41791</v>
      </c>
      <c r="B12" s="359" t="s">
        <v>234</v>
      </c>
      <c r="D12" s="357"/>
      <c r="E12" s="356"/>
      <c r="F12" s="355"/>
    </row>
    <row r="13" spans="1:6" s="358" customFormat="1" x14ac:dyDescent="0.25">
      <c r="A13" s="360">
        <f>A11</f>
        <v>41791</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41792</v>
      </c>
      <c r="B16" s="365">
        <f t="shared" ref="B16:B22" si="2">A16</f>
        <v>41792</v>
      </c>
      <c r="C16" s="364"/>
      <c r="D16" s="363"/>
      <c r="E16" s="362"/>
      <c r="F16" s="361"/>
    </row>
    <row r="17" spans="1:6" x14ac:dyDescent="0.25">
      <c r="A17" s="360">
        <f t="shared" ref="A17:A22" si="3">A16+1</f>
        <v>41793</v>
      </c>
      <c r="B17" s="359">
        <f t="shared" si="2"/>
        <v>41793</v>
      </c>
      <c r="C17" s="358"/>
      <c r="D17" s="357"/>
      <c r="E17" s="356"/>
      <c r="F17" s="355"/>
    </row>
    <row r="18" spans="1:6" x14ac:dyDescent="0.25">
      <c r="A18" s="360">
        <f t="shared" si="3"/>
        <v>41794</v>
      </c>
      <c r="B18" s="359">
        <f t="shared" si="2"/>
        <v>41794</v>
      </c>
      <c r="C18" s="358"/>
      <c r="D18" s="357"/>
      <c r="E18" s="356"/>
      <c r="F18" s="355"/>
    </row>
    <row r="19" spans="1:6" x14ac:dyDescent="0.25">
      <c r="A19" s="360">
        <f t="shared" si="3"/>
        <v>41795</v>
      </c>
      <c r="B19" s="359">
        <f t="shared" si="2"/>
        <v>41795</v>
      </c>
      <c r="C19" s="358"/>
      <c r="D19" s="357"/>
      <c r="E19" s="356"/>
      <c r="F19" s="355"/>
    </row>
    <row r="20" spans="1:6" x14ac:dyDescent="0.25">
      <c r="A20" s="360">
        <f t="shared" si="3"/>
        <v>41796</v>
      </c>
      <c r="B20" s="359">
        <f t="shared" si="2"/>
        <v>41796</v>
      </c>
      <c r="C20" s="358"/>
      <c r="D20" s="357"/>
      <c r="E20" s="356"/>
      <c r="F20" s="355"/>
    </row>
    <row r="21" spans="1:6" x14ac:dyDescent="0.25">
      <c r="A21" s="360">
        <f t="shared" si="3"/>
        <v>41797</v>
      </c>
      <c r="B21" s="359">
        <f t="shared" si="2"/>
        <v>41797</v>
      </c>
      <c r="C21" s="358"/>
      <c r="D21" s="357"/>
      <c r="E21" s="356"/>
      <c r="F21" s="355"/>
    </row>
    <row r="22" spans="1:6" x14ac:dyDescent="0.25">
      <c r="A22" s="360">
        <f t="shared" si="3"/>
        <v>41798</v>
      </c>
      <c r="B22" s="359">
        <f t="shared" si="2"/>
        <v>41798</v>
      </c>
      <c r="C22" s="358"/>
      <c r="D22" s="357"/>
      <c r="E22" s="356"/>
      <c r="F22" s="355"/>
    </row>
    <row r="23" spans="1:6" x14ac:dyDescent="0.25">
      <c r="A23" s="360">
        <f>A22</f>
        <v>41798</v>
      </c>
      <c r="B23" s="359" t="s">
        <v>234</v>
      </c>
      <c r="C23" s="358"/>
      <c r="D23" s="357"/>
      <c r="E23" s="356"/>
      <c r="F23" s="355"/>
    </row>
    <row r="24" spans="1:6" x14ac:dyDescent="0.25">
      <c r="A24" s="360">
        <f>A22</f>
        <v>41798</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41799</v>
      </c>
      <c r="B27" s="365">
        <f t="shared" ref="B27:B33" si="4">A27</f>
        <v>41799</v>
      </c>
      <c r="C27" s="364"/>
      <c r="D27" s="363"/>
      <c r="E27" s="362"/>
      <c r="F27" s="361"/>
    </row>
    <row r="28" spans="1:6" x14ac:dyDescent="0.25">
      <c r="A28" s="360">
        <f t="shared" ref="A28:A33" si="5">A27+1</f>
        <v>41800</v>
      </c>
      <c r="B28" s="359">
        <f t="shared" si="4"/>
        <v>41800</v>
      </c>
      <c r="C28" s="358"/>
      <c r="D28" s="357"/>
      <c r="E28" s="356"/>
      <c r="F28" s="355"/>
    </row>
    <row r="29" spans="1:6" x14ac:dyDescent="0.25">
      <c r="A29" s="360">
        <f t="shared" si="5"/>
        <v>41801</v>
      </c>
      <c r="B29" s="359">
        <f t="shared" si="4"/>
        <v>41801</v>
      </c>
      <c r="C29" s="358"/>
      <c r="D29" s="357"/>
      <c r="E29" s="356"/>
      <c r="F29" s="355"/>
    </row>
    <row r="30" spans="1:6" x14ac:dyDescent="0.25">
      <c r="A30" s="360">
        <f t="shared" si="5"/>
        <v>41802</v>
      </c>
      <c r="B30" s="359">
        <f t="shared" si="4"/>
        <v>41802</v>
      </c>
      <c r="C30" s="358"/>
      <c r="D30" s="357"/>
      <c r="E30" s="356"/>
      <c r="F30" s="355"/>
    </row>
    <row r="31" spans="1:6" x14ac:dyDescent="0.25">
      <c r="A31" s="360">
        <f t="shared" si="5"/>
        <v>41803</v>
      </c>
      <c r="B31" s="359">
        <f t="shared" si="4"/>
        <v>41803</v>
      </c>
      <c r="C31" s="358"/>
      <c r="D31" s="357"/>
      <c r="E31" s="356"/>
      <c r="F31" s="355"/>
    </row>
    <row r="32" spans="1:6" x14ac:dyDescent="0.25">
      <c r="A32" s="360">
        <f t="shared" si="5"/>
        <v>41804</v>
      </c>
      <c r="B32" s="359">
        <f t="shared" si="4"/>
        <v>41804</v>
      </c>
      <c r="C32" s="358"/>
      <c r="D32" s="357"/>
      <c r="E32" s="356"/>
      <c r="F32" s="355"/>
    </row>
    <row r="33" spans="1:6" x14ac:dyDescent="0.25">
      <c r="A33" s="360">
        <f t="shared" si="5"/>
        <v>41805</v>
      </c>
      <c r="B33" s="359">
        <f t="shared" si="4"/>
        <v>41805</v>
      </c>
      <c r="C33" s="358"/>
      <c r="D33" s="357"/>
      <c r="E33" s="356"/>
      <c r="F33" s="355"/>
    </row>
    <row r="34" spans="1:6" x14ac:dyDescent="0.25">
      <c r="A34" s="360">
        <f>A33</f>
        <v>41805</v>
      </c>
      <c r="B34" s="359" t="s">
        <v>234</v>
      </c>
      <c r="C34" s="358"/>
      <c r="D34" s="357"/>
      <c r="E34" s="356"/>
      <c r="F34" s="355"/>
    </row>
    <row r="35" spans="1:6" x14ac:dyDescent="0.25">
      <c r="A35" s="360">
        <f>A33</f>
        <v>41805</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41806</v>
      </c>
      <c r="B38" s="365">
        <f t="shared" ref="B38:B44" si="6">A38</f>
        <v>41806</v>
      </c>
      <c r="C38" s="364"/>
      <c r="D38" s="363"/>
      <c r="E38" s="362"/>
      <c r="F38" s="361"/>
    </row>
    <row r="39" spans="1:6" x14ac:dyDescent="0.25">
      <c r="A39" s="360">
        <f t="shared" ref="A39:A44" si="7">A38+1</f>
        <v>41807</v>
      </c>
      <c r="B39" s="359">
        <f t="shared" si="6"/>
        <v>41807</v>
      </c>
      <c r="C39" s="358"/>
      <c r="D39" s="357"/>
      <c r="E39" s="356"/>
      <c r="F39" s="355"/>
    </row>
    <row r="40" spans="1:6" x14ac:dyDescent="0.25">
      <c r="A40" s="360">
        <f t="shared" si="7"/>
        <v>41808</v>
      </c>
      <c r="B40" s="359">
        <f t="shared" si="6"/>
        <v>41808</v>
      </c>
      <c r="C40" s="358"/>
      <c r="D40" s="357"/>
      <c r="E40" s="356"/>
      <c r="F40" s="355"/>
    </row>
    <row r="41" spans="1:6" x14ac:dyDescent="0.25">
      <c r="A41" s="360">
        <f t="shared" si="7"/>
        <v>41809</v>
      </c>
      <c r="B41" s="359">
        <f t="shared" si="6"/>
        <v>41809</v>
      </c>
      <c r="C41" s="358"/>
      <c r="D41" s="357"/>
      <c r="E41" s="356"/>
      <c r="F41" s="355"/>
    </row>
    <row r="42" spans="1:6" x14ac:dyDescent="0.25">
      <c r="A42" s="360">
        <f t="shared" si="7"/>
        <v>41810</v>
      </c>
      <c r="B42" s="359">
        <f t="shared" si="6"/>
        <v>41810</v>
      </c>
      <c r="C42" s="358"/>
      <c r="D42" s="357"/>
      <c r="E42" s="356"/>
      <c r="F42" s="355"/>
    </row>
    <row r="43" spans="1:6" x14ac:dyDescent="0.25">
      <c r="A43" s="360">
        <f t="shared" si="7"/>
        <v>41811</v>
      </c>
      <c r="B43" s="359">
        <f t="shared" si="6"/>
        <v>41811</v>
      </c>
      <c r="C43" s="358"/>
      <c r="D43" s="357"/>
      <c r="E43" s="356"/>
      <c r="F43" s="355"/>
    </row>
    <row r="44" spans="1:6" x14ac:dyDescent="0.25">
      <c r="A44" s="360">
        <f t="shared" si="7"/>
        <v>41812</v>
      </c>
      <c r="B44" s="359">
        <f t="shared" si="6"/>
        <v>41812</v>
      </c>
      <c r="C44" s="358"/>
      <c r="D44" s="357"/>
      <c r="E44" s="356"/>
      <c r="F44" s="355"/>
    </row>
    <row r="45" spans="1:6" x14ac:dyDescent="0.25">
      <c r="A45" s="360">
        <f>A44</f>
        <v>41812</v>
      </c>
      <c r="B45" s="359" t="s">
        <v>234</v>
      </c>
      <c r="C45" s="358"/>
      <c r="D45" s="357"/>
      <c r="E45" s="356"/>
      <c r="F45" s="355"/>
    </row>
    <row r="46" spans="1:6" x14ac:dyDescent="0.25">
      <c r="A46" s="360">
        <f>A44</f>
        <v>41812</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41813</v>
      </c>
      <c r="B49" s="365">
        <f t="shared" ref="B49:B55" si="8">A49</f>
        <v>41813</v>
      </c>
      <c r="C49" s="364"/>
      <c r="D49" s="363"/>
      <c r="E49" s="362"/>
      <c r="F49" s="361"/>
    </row>
    <row r="50" spans="1:6" x14ac:dyDescent="0.25">
      <c r="A50" s="360">
        <f t="shared" ref="A50:A55" si="9">A49+1</f>
        <v>41814</v>
      </c>
      <c r="B50" s="359">
        <f t="shared" si="8"/>
        <v>41814</v>
      </c>
      <c r="C50" s="358"/>
      <c r="D50" s="357"/>
      <c r="E50" s="356"/>
      <c r="F50" s="355"/>
    </row>
    <row r="51" spans="1:6" x14ac:dyDescent="0.25">
      <c r="A51" s="360">
        <f t="shared" si="9"/>
        <v>41815</v>
      </c>
      <c r="B51" s="359">
        <f t="shared" si="8"/>
        <v>41815</v>
      </c>
      <c r="C51" s="358"/>
      <c r="D51" s="357"/>
      <c r="E51" s="356"/>
      <c r="F51" s="355"/>
    </row>
    <row r="52" spans="1:6" x14ac:dyDescent="0.25">
      <c r="A52" s="360">
        <f t="shared" si="9"/>
        <v>41816</v>
      </c>
      <c r="B52" s="359">
        <f t="shared" si="8"/>
        <v>41816</v>
      </c>
      <c r="C52" s="358"/>
      <c r="D52" s="357"/>
      <c r="E52" s="356"/>
      <c r="F52" s="355"/>
    </row>
    <row r="53" spans="1:6" x14ac:dyDescent="0.25">
      <c r="A53" s="360">
        <f t="shared" si="9"/>
        <v>41817</v>
      </c>
      <c r="B53" s="359">
        <f t="shared" si="8"/>
        <v>41817</v>
      </c>
      <c r="C53" s="358"/>
      <c r="D53" s="357"/>
      <c r="E53" s="356"/>
      <c r="F53" s="355"/>
    </row>
    <row r="54" spans="1:6" x14ac:dyDescent="0.25">
      <c r="A54" s="360">
        <f t="shared" si="9"/>
        <v>41818</v>
      </c>
      <c r="B54" s="359">
        <f t="shared" si="8"/>
        <v>41818</v>
      </c>
      <c r="C54" s="358"/>
      <c r="D54" s="357"/>
      <c r="E54" s="356"/>
      <c r="F54" s="355"/>
    </row>
    <row r="55" spans="1:6" x14ac:dyDescent="0.25">
      <c r="A55" s="360">
        <f t="shared" si="9"/>
        <v>41819</v>
      </c>
      <c r="B55" s="359">
        <f t="shared" si="8"/>
        <v>41819</v>
      </c>
      <c r="C55" s="358"/>
      <c r="D55" s="357"/>
      <c r="E55" s="356"/>
      <c r="F55" s="355"/>
    </row>
    <row r="56" spans="1:6" x14ac:dyDescent="0.25">
      <c r="A56" s="360">
        <f>A55</f>
        <v>41819</v>
      </c>
      <c r="B56" s="359" t="s">
        <v>234</v>
      </c>
      <c r="C56" s="358"/>
      <c r="D56" s="357"/>
      <c r="E56" s="356"/>
      <c r="F56" s="355"/>
    </row>
    <row r="57" spans="1:6" x14ac:dyDescent="0.25">
      <c r="A57" s="360">
        <f>A55</f>
        <v>41819</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44140625" style="377" customWidth="1"/>
    <col min="2" max="2" width="24" style="9" customWidth="1"/>
    <col min="3" max="3" width="16" style="9" customWidth="1"/>
    <col min="4" max="5" width="9.109375" style="376"/>
    <col min="6" max="6" width="12.6640625" style="375" customWidth="1"/>
    <col min="7" max="8" width="9.88671875" style="10" customWidth="1"/>
    <col min="9" max="10" width="8.6640625" style="10" customWidth="1"/>
    <col min="11" max="12" width="7.6640625" style="10" customWidth="1"/>
    <col min="13" max="14" width="9.33203125" style="10" customWidth="1"/>
    <col min="15" max="15" width="9.5546875" style="10" customWidth="1"/>
    <col min="16" max="18" width="7.6640625" style="10" customWidth="1"/>
    <col min="19" max="19" width="8.6640625" style="10" customWidth="1"/>
    <col min="20" max="20" width="13" style="9" customWidth="1"/>
    <col min="21" max="21" width="8.33203125" style="10" customWidth="1"/>
    <col min="22" max="16384" width="9.109375" style="9"/>
  </cols>
  <sheetData>
    <row r="1" spans="1:21" s="10" customFormat="1" ht="13.5" customHeight="1" x14ac:dyDescent="0.25">
      <c r="A1" s="399">
        <f>E1+SalesJun14!$D$1+PurchasesMay14!A1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S1+PurchasesMay14!T1</f>
        <v>0</v>
      </c>
      <c r="U1" s="396">
        <f>SUM(U4:U199)</f>
        <v>0</v>
      </c>
    </row>
    <row r="2" spans="1:21" s="10" customFormat="1" ht="13.5" customHeight="1" x14ac:dyDescent="0.25">
      <c r="A2" s="395">
        <f>U1+PurchasesMay14!A2</f>
        <v>0</v>
      </c>
      <c r="B2" s="131" t="s">
        <v>272</v>
      </c>
      <c r="C2" s="553" t="s">
        <v>271</v>
      </c>
      <c r="D2" s="555" t="s">
        <v>270</v>
      </c>
      <c r="E2" s="553" t="s">
        <v>269</v>
      </c>
      <c r="F2" s="510" t="s">
        <v>268</v>
      </c>
      <c r="G2" s="557" t="s">
        <v>267</v>
      </c>
      <c r="H2" s="558"/>
      <c r="I2" s="559">
        <f>G1+H1+I1+J1+PurchasesMay14!I2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IF((E1&lt;&gt;0),Admin!$B$7,"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IF((A1&lt;Admin!$F$22),((A1-PurchasesMay14!A1)*Admin!$G$21),(A1*Admin!$G$21-(A1-Admin!$F$21)*(Admin!$G$21-Admin!$G$22)-PurchasesMay14!A2))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SalesJun14!A57+1</f>
        <v>41820</v>
      </c>
      <c r="B5" s="365">
        <f t="shared" ref="B5:B11" si="0">A5</f>
        <v>41820</v>
      </c>
      <c r="C5" s="364"/>
      <c r="D5" s="363"/>
      <c r="E5" s="362"/>
      <c r="F5" s="361"/>
    </row>
    <row r="6" spans="1:6" x14ac:dyDescent="0.25">
      <c r="A6" s="360">
        <f t="shared" ref="A6:A11" si="1">A5+1</f>
        <v>41821</v>
      </c>
      <c r="B6" s="359">
        <f t="shared" si="0"/>
        <v>41821</v>
      </c>
      <c r="C6" s="358"/>
      <c r="D6" s="357"/>
      <c r="E6" s="356"/>
      <c r="F6" s="355"/>
    </row>
    <row r="7" spans="1:6" x14ac:dyDescent="0.25">
      <c r="A7" s="360">
        <f t="shared" si="1"/>
        <v>41822</v>
      </c>
      <c r="B7" s="359">
        <f t="shared" si="0"/>
        <v>41822</v>
      </c>
      <c r="C7" s="358"/>
      <c r="D7" s="357"/>
      <c r="E7" s="356"/>
      <c r="F7" s="355"/>
    </row>
    <row r="8" spans="1:6" x14ac:dyDescent="0.25">
      <c r="A8" s="360">
        <f t="shared" si="1"/>
        <v>41823</v>
      </c>
      <c r="B8" s="359">
        <f t="shared" si="0"/>
        <v>41823</v>
      </c>
      <c r="C8" s="358"/>
      <c r="D8" s="357"/>
      <c r="E8" s="356"/>
      <c r="F8" s="355"/>
    </row>
    <row r="9" spans="1:6" s="358" customFormat="1" x14ac:dyDescent="0.25">
      <c r="A9" s="360">
        <f t="shared" si="1"/>
        <v>41824</v>
      </c>
      <c r="B9" s="359">
        <f t="shared" si="0"/>
        <v>41824</v>
      </c>
      <c r="D9" s="357"/>
      <c r="E9" s="356"/>
      <c r="F9" s="355"/>
    </row>
    <row r="10" spans="1:6" s="358" customFormat="1" x14ac:dyDescent="0.25">
      <c r="A10" s="360">
        <f t="shared" si="1"/>
        <v>41825</v>
      </c>
      <c r="B10" s="359">
        <f t="shared" si="0"/>
        <v>41825</v>
      </c>
      <c r="D10" s="357"/>
      <c r="E10" s="356"/>
      <c r="F10" s="355"/>
    </row>
    <row r="11" spans="1:6" s="358" customFormat="1" x14ac:dyDescent="0.25">
      <c r="A11" s="360">
        <f t="shared" si="1"/>
        <v>41826</v>
      </c>
      <c r="B11" s="359">
        <f t="shared" si="0"/>
        <v>41826</v>
      </c>
      <c r="D11" s="357"/>
      <c r="E11" s="356"/>
      <c r="F11" s="355"/>
    </row>
    <row r="12" spans="1:6" s="358" customFormat="1" x14ac:dyDescent="0.25">
      <c r="A12" s="360">
        <f>A11</f>
        <v>41826</v>
      </c>
      <c r="B12" s="359" t="s">
        <v>234</v>
      </c>
      <c r="D12" s="357"/>
      <c r="E12" s="356"/>
      <c r="F12" s="355"/>
    </row>
    <row r="13" spans="1:6" s="358" customFormat="1" x14ac:dyDescent="0.25">
      <c r="A13" s="360">
        <f>A11</f>
        <v>41826</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41827</v>
      </c>
      <c r="B16" s="365">
        <f t="shared" ref="B16:B22" si="2">A16</f>
        <v>41827</v>
      </c>
      <c r="C16" s="364"/>
      <c r="D16" s="363"/>
      <c r="E16" s="362"/>
      <c r="F16" s="361"/>
    </row>
    <row r="17" spans="1:6" x14ac:dyDescent="0.25">
      <c r="A17" s="360">
        <f t="shared" ref="A17:A22" si="3">A16+1</f>
        <v>41828</v>
      </c>
      <c r="B17" s="359">
        <f t="shared" si="2"/>
        <v>41828</v>
      </c>
      <c r="C17" s="358"/>
      <c r="D17" s="357"/>
      <c r="E17" s="356"/>
      <c r="F17" s="355"/>
    </row>
    <row r="18" spans="1:6" x14ac:dyDescent="0.25">
      <c r="A18" s="360">
        <f t="shared" si="3"/>
        <v>41829</v>
      </c>
      <c r="B18" s="359">
        <f t="shared" si="2"/>
        <v>41829</v>
      </c>
      <c r="C18" s="358"/>
      <c r="D18" s="357"/>
      <c r="E18" s="356"/>
      <c r="F18" s="355"/>
    </row>
    <row r="19" spans="1:6" x14ac:dyDescent="0.25">
      <c r="A19" s="360">
        <f t="shared" si="3"/>
        <v>41830</v>
      </c>
      <c r="B19" s="359">
        <f t="shared" si="2"/>
        <v>41830</v>
      </c>
      <c r="C19" s="358"/>
      <c r="D19" s="357"/>
      <c r="E19" s="356"/>
      <c r="F19" s="355"/>
    </row>
    <row r="20" spans="1:6" x14ac:dyDescent="0.25">
      <c r="A20" s="360">
        <f t="shared" si="3"/>
        <v>41831</v>
      </c>
      <c r="B20" s="359">
        <f t="shared" si="2"/>
        <v>41831</v>
      </c>
      <c r="C20" s="358"/>
      <c r="D20" s="357"/>
      <c r="E20" s="356"/>
      <c r="F20" s="355"/>
    </row>
    <row r="21" spans="1:6" x14ac:dyDescent="0.25">
      <c r="A21" s="360">
        <f t="shared" si="3"/>
        <v>41832</v>
      </c>
      <c r="B21" s="359">
        <f t="shared" si="2"/>
        <v>41832</v>
      </c>
      <c r="C21" s="358"/>
      <c r="D21" s="357"/>
      <c r="E21" s="356"/>
      <c r="F21" s="355"/>
    </row>
    <row r="22" spans="1:6" x14ac:dyDescent="0.25">
      <c r="A22" s="360">
        <f t="shared" si="3"/>
        <v>41833</v>
      </c>
      <c r="B22" s="359">
        <f t="shared" si="2"/>
        <v>41833</v>
      </c>
      <c r="C22" s="358"/>
      <c r="D22" s="357"/>
      <c r="E22" s="356"/>
      <c r="F22" s="355"/>
    </row>
    <row r="23" spans="1:6" x14ac:dyDescent="0.25">
      <c r="A23" s="360">
        <f>A22</f>
        <v>41833</v>
      </c>
      <c r="B23" s="359" t="s">
        <v>234</v>
      </c>
      <c r="C23" s="358"/>
      <c r="D23" s="357"/>
      <c r="E23" s="356"/>
      <c r="F23" s="355"/>
    </row>
    <row r="24" spans="1:6" x14ac:dyDescent="0.25">
      <c r="A24" s="360">
        <f>A22</f>
        <v>41833</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41834</v>
      </c>
      <c r="B27" s="365">
        <f t="shared" ref="B27:B33" si="4">A27</f>
        <v>41834</v>
      </c>
      <c r="C27" s="364"/>
      <c r="D27" s="363"/>
      <c r="E27" s="362"/>
      <c r="F27" s="361"/>
    </row>
    <row r="28" spans="1:6" x14ac:dyDescent="0.25">
      <c r="A28" s="360">
        <f t="shared" ref="A28:A33" si="5">A27+1</f>
        <v>41835</v>
      </c>
      <c r="B28" s="359">
        <f t="shared" si="4"/>
        <v>41835</v>
      </c>
      <c r="C28" s="358"/>
      <c r="D28" s="357"/>
      <c r="E28" s="356"/>
      <c r="F28" s="355"/>
    </row>
    <row r="29" spans="1:6" x14ac:dyDescent="0.25">
      <c r="A29" s="360">
        <f t="shared" si="5"/>
        <v>41836</v>
      </c>
      <c r="B29" s="359">
        <f t="shared" si="4"/>
        <v>41836</v>
      </c>
      <c r="C29" s="358"/>
      <c r="D29" s="357"/>
      <c r="E29" s="356"/>
      <c r="F29" s="355"/>
    </row>
    <row r="30" spans="1:6" x14ac:dyDescent="0.25">
      <c r="A30" s="360">
        <f t="shared" si="5"/>
        <v>41837</v>
      </c>
      <c r="B30" s="359">
        <f t="shared" si="4"/>
        <v>41837</v>
      </c>
      <c r="C30" s="358"/>
      <c r="D30" s="357"/>
      <c r="E30" s="356"/>
      <c r="F30" s="355"/>
    </row>
    <row r="31" spans="1:6" x14ac:dyDescent="0.25">
      <c r="A31" s="360">
        <f t="shared" si="5"/>
        <v>41838</v>
      </c>
      <c r="B31" s="359">
        <f t="shared" si="4"/>
        <v>41838</v>
      </c>
      <c r="C31" s="358"/>
      <c r="D31" s="357"/>
      <c r="E31" s="356"/>
      <c r="F31" s="355"/>
    </row>
    <row r="32" spans="1:6" x14ac:dyDescent="0.25">
      <c r="A32" s="360">
        <f t="shared" si="5"/>
        <v>41839</v>
      </c>
      <c r="B32" s="359">
        <f t="shared" si="4"/>
        <v>41839</v>
      </c>
      <c r="C32" s="358"/>
      <c r="D32" s="357"/>
      <c r="E32" s="356"/>
      <c r="F32" s="355"/>
    </row>
    <row r="33" spans="1:6" x14ac:dyDescent="0.25">
      <c r="A33" s="360">
        <f t="shared" si="5"/>
        <v>41840</v>
      </c>
      <c r="B33" s="359">
        <f t="shared" si="4"/>
        <v>41840</v>
      </c>
      <c r="C33" s="358"/>
      <c r="D33" s="357"/>
      <c r="E33" s="356"/>
      <c r="F33" s="355"/>
    </row>
    <row r="34" spans="1:6" x14ac:dyDescent="0.25">
      <c r="A34" s="360">
        <f>A33</f>
        <v>41840</v>
      </c>
      <c r="B34" s="359" t="s">
        <v>234</v>
      </c>
      <c r="C34" s="358"/>
      <c r="D34" s="357"/>
      <c r="E34" s="356"/>
      <c r="F34" s="355"/>
    </row>
    <row r="35" spans="1:6" x14ac:dyDescent="0.25">
      <c r="A35" s="360">
        <f>A33</f>
        <v>41840</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A35+1</f>
        <v>41841</v>
      </c>
      <c r="B38" s="365">
        <f t="shared" ref="B38:B44" si="6">A38</f>
        <v>41841</v>
      </c>
      <c r="C38" s="364"/>
      <c r="D38" s="363"/>
      <c r="E38" s="362"/>
      <c r="F38" s="361"/>
    </row>
    <row r="39" spans="1:6" x14ac:dyDescent="0.25">
      <c r="A39" s="360">
        <f t="shared" ref="A39:A44" si="7">A38+1</f>
        <v>41842</v>
      </c>
      <c r="B39" s="359">
        <f t="shared" si="6"/>
        <v>41842</v>
      </c>
      <c r="C39" s="358"/>
      <c r="D39" s="357"/>
      <c r="E39" s="356"/>
      <c r="F39" s="355"/>
    </row>
    <row r="40" spans="1:6" x14ac:dyDescent="0.25">
      <c r="A40" s="360">
        <f t="shared" si="7"/>
        <v>41843</v>
      </c>
      <c r="B40" s="359">
        <f t="shared" si="6"/>
        <v>41843</v>
      </c>
      <c r="C40" s="358"/>
      <c r="D40" s="357"/>
      <c r="E40" s="356"/>
      <c r="F40" s="355"/>
    </row>
    <row r="41" spans="1:6" x14ac:dyDescent="0.25">
      <c r="A41" s="360">
        <f t="shared" si="7"/>
        <v>41844</v>
      </c>
      <c r="B41" s="359">
        <f t="shared" si="6"/>
        <v>41844</v>
      </c>
      <c r="C41" s="358"/>
      <c r="D41" s="357"/>
      <c r="E41" s="356"/>
      <c r="F41" s="355"/>
    </row>
    <row r="42" spans="1:6" x14ac:dyDescent="0.25">
      <c r="A42" s="360">
        <f t="shared" si="7"/>
        <v>41845</v>
      </c>
      <c r="B42" s="359">
        <f t="shared" si="6"/>
        <v>41845</v>
      </c>
      <c r="C42" s="358"/>
      <c r="D42" s="357"/>
      <c r="E42" s="356"/>
      <c r="F42" s="355"/>
    </row>
    <row r="43" spans="1:6" x14ac:dyDescent="0.25">
      <c r="A43" s="360">
        <f t="shared" si="7"/>
        <v>41846</v>
      </c>
      <c r="B43" s="359">
        <f t="shared" si="6"/>
        <v>41846</v>
      </c>
      <c r="C43" s="358"/>
      <c r="D43" s="357"/>
      <c r="E43" s="356"/>
      <c r="F43" s="355"/>
    </row>
    <row r="44" spans="1:6" x14ac:dyDescent="0.25">
      <c r="A44" s="360">
        <f t="shared" si="7"/>
        <v>41847</v>
      </c>
      <c r="B44" s="359">
        <f t="shared" si="6"/>
        <v>41847</v>
      </c>
      <c r="C44" s="358"/>
      <c r="D44" s="357"/>
      <c r="E44" s="356"/>
      <c r="F44" s="355"/>
    </row>
    <row r="45" spans="1:6" x14ac:dyDescent="0.25">
      <c r="A45" s="360">
        <f>A44</f>
        <v>41847</v>
      </c>
      <c r="B45" s="359" t="s">
        <v>234</v>
      </c>
      <c r="C45" s="358"/>
      <c r="D45" s="357"/>
      <c r="E45" s="356"/>
      <c r="F45" s="355"/>
    </row>
    <row r="46" spans="1:6" x14ac:dyDescent="0.25">
      <c r="A46" s="360">
        <f>A44</f>
        <v>41847</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5" width="9.44140625" style="10" customWidth="1"/>
    <col min="16" max="18" width="7.6640625" style="10" customWidth="1"/>
    <col min="19" max="19" width="8.109375" style="10" customWidth="1"/>
    <col min="20" max="20" width="13.109375" style="9" customWidth="1"/>
    <col min="21" max="21" width="8.33203125" style="10" customWidth="1"/>
    <col min="22" max="16384" width="9.109375" style="9"/>
  </cols>
  <sheetData>
    <row r="1" spans="1:21" s="10" customFormat="1" ht="13.5" customHeight="1" x14ac:dyDescent="0.25">
      <c r="A1" s="399">
        <f>E1+SalesJul14!$D$1+PurchasesJun14!A1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S1+PurchasesJun14!T1</f>
        <v>0</v>
      </c>
      <c r="U1" s="396">
        <f>SUM(U4:U199)</f>
        <v>0</v>
      </c>
    </row>
    <row r="2" spans="1:21" s="10" customFormat="1" ht="13.5" customHeight="1" x14ac:dyDescent="0.25">
      <c r="A2" s="395">
        <f>U1+PurchasesJun14!A2</f>
        <v>0</v>
      </c>
      <c r="B2" s="131" t="s">
        <v>272</v>
      </c>
      <c r="C2" s="553" t="s">
        <v>271</v>
      </c>
      <c r="D2" s="555" t="s">
        <v>270</v>
      </c>
      <c r="E2" s="553" t="s">
        <v>269</v>
      </c>
      <c r="F2" s="510" t="s">
        <v>268</v>
      </c>
      <c r="G2" s="557" t="s">
        <v>267</v>
      </c>
      <c r="H2" s="558"/>
      <c r="I2" s="559">
        <f>G1+H1+I1+J1+PurchasesJun14!I2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IF((E1&lt;&gt;0),Admin!$B$8,"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IF((A1&lt;Admin!$F$22),((A1-PurchasesJun14!A1)*Admin!$G$21),(A1*Admin!$G$21-(A1-Admin!$F$21)*(Admin!$G$21-Admin!$G$22)-PurchasesJun14!A2))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SalesJul14!A46+1</f>
        <v>41848</v>
      </c>
      <c r="B5" s="365">
        <f t="shared" ref="B5:B11" si="0">A5</f>
        <v>41848</v>
      </c>
      <c r="C5" s="364"/>
      <c r="D5" s="363"/>
      <c r="E5" s="362"/>
      <c r="F5" s="361"/>
    </row>
    <row r="6" spans="1:6" x14ac:dyDescent="0.25">
      <c r="A6" s="360">
        <f t="shared" ref="A6:A11" si="1">A5+1</f>
        <v>41849</v>
      </c>
      <c r="B6" s="359">
        <f t="shared" si="0"/>
        <v>41849</v>
      </c>
      <c r="C6" s="358"/>
      <c r="D6" s="357"/>
      <c r="E6" s="356"/>
      <c r="F6" s="355"/>
    </row>
    <row r="7" spans="1:6" x14ac:dyDescent="0.25">
      <c r="A7" s="360">
        <f t="shared" si="1"/>
        <v>41850</v>
      </c>
      <c r="B7" s="359">
        <f t="shared" si="0"/>
        <v>41850</v>
      </c>
      <c r="C7" s="358"/>
      <c r="D7" s="357"/>
      <c r="E7" s="356"/>
      <c r="F7" s="355"/>
    </row>
    <row r="8" spans="1:6" x14ac:dyDescent="0.25">
      <c r="A8" s="360">
        <f t="shared" si="1"/>
        <v>41851</v>
      </c>
      <c r="B8" s="359">
        <f t="shared" si="0"/>
        <v>41851</v>
      </c>
      <c r="C8" s="358"/>
      <c r="D8" s="357"/>
      <c r="E8" s="356"/>
      <c r="F8" s="355"/>
    </row>
    <row r="9" spans="1:6" s="358" customFormat="1" x14ac:dyDescent="0.25">
      <c r="A9" s="360">
        <f t="shared" si="1"/>
        <v>41852</v>
      </c>
      <c r="B9" s="359">
        <f t="shared" si="0"/>
        <v>41852</v>
      </c>
      <c r="D9" s="357"/>
      <c r="E9" s="356"/>
      <c r="F9" s="355"/>
    </row>
    <row r="10" spans="1:6" s="358" customFormat="1" x14ac:dyDescent="0.25">
      <c r="A10" s="360">
        <f t="shared" si="1"/>
        <v>41853</v>
      </c>
      <c r="B10" s="359">
        <f t="shared" si="0"/>
        <v>41853</v>
      </c>
      <c r="D10" s="357"/>
      <c r="E10" s="356"/>
      <c r="F10" s="355"/>
    </row>
    <row r="11" spans="1:6" s="358" customFormat="1" x14ac:dyDescent="0.25">
      <c r="A11" s="360">
        <f t="shared" si="1"/>
        <v>41854</v>
      </c>
      <c r="B11" s="359">
        <f t="shared" si="0"/>
        <v>41854</v>
      </c>
      <c r="D11" s="357"/>
      <c r="E11" s="356"/>
      <c r="F11" s="355"/>
    </row>
    <row r="12" spans="1:6" s="358" customFormat="1" x14ac:dyDescent="0.25">
      <c r="A12" s="360">
        <f>A11</f>
        <v>41854</v>
      </c>
      <c r="B12" s="359" t="s">
        <v>234</v>
      </c>
      <c r="D12" s="357"/>
      <c r="E12" s="356"/>
      <c r="F12" s="355"/>
    </row>
    <row r="13" spans="1:6" s="358" customFormat="1" x14ac:dyDescent="0.25">
      <c r="A13" s="360">
        <f>A11</f>
        <v>41854</v>
      </c>
      <c r="B13" s="359" t="s">
        <v>233</v>
      </c>
      <c r="D13" s="357"/>
      <c r="E13" s="356"/>
      <c r="F13" s="355"/>
    </row>
    <row r="14" spans="1:6" s="358" customFormat="1" ht="13.8" thickBot="1" x14ac:dyDescent="0.3">
      <c r="A14" s="353"/>
      <c r="B14" s="352"/>
      <c r="C14" s="351"/>
      <c r="D14" s="350"/>
      <c r="E14" s="368">
        <f>SUM(E5:E13)</f>
        <v>0</v>
      </c>
      <c r="F14" s="367">
        <f>SUM(F5:F13)</f>
        <v>0</v>
      </c>
    </row>
    <row r="15" spans="1:6" s="358" customFormat="1" ht="13.8" thickBot="1" x14ac:dyDescent="0.3">
      <c r="A15" s="373"/>
      <c r="B15" s="359"/>
      <c r="D15" s="357"/>
      <c r="E15" s="356"/>
      <c r="F15" s="347"/>
    </row>
    <row r="16" spans="1:6" x14ac:dyDescent="0.25">
      <c r="A16" s="366">
        <f>A11+1</f>
        <v>41855</v>
      </c>
      <c r="B16" s="365">
        <f t="shared" ref="B16:B22" si="2">A16</f>
        <v>41855</v>
      </c>
      <c r="C16" s="364"/>
      <c r="D16" s="363"/>
      <c r="E16" s="362"/>
      <c r="F16" s="361"/>
    </row>
    <row r="17" spans="1:6" x14ac:dyDescent="0.25">
      <c r="A17" s="360">
        <f t="shared" ref="A17:A22" si="3">A16+1</f>
        <v>41856</v>
      </c>
      <c r="B17" s="359">
        <f t="shared" si="2"/>
        <v>41856</v>
      </c>
      <c r="C17" s="358"/>
      <c r="D17" s="357"/>
      <c r="E17" s="356"/>
      <c r="F17" s="355"/>
    </row>
    <row r="18" spans="1:6" x14ac:dyDescent="0.25">
      <c r="A18" s="360">
        <f t="shared" si="3"/>
        <v>41857</v>
      </c>
      <c r="B18" s="359">
        <f t="shared" si="2"/>
        <v>41857</v>
      </c>
      <c r="C18" s="358"/>
      <c r="D18" s="357"/>
      <c r="E18" s="356"/>
      <c r="F18" s="355"/>
    </row>
    <row r="19" spans="1:6" x14ac:dyDescent="0.25">
      <c r="A19" s="360">
        <f t="shared" si="3"/>
        <v>41858</v>
      </c>
      <c r="B19" s="359">
        <f t="shared" si="2"/>
        <v>41858</v>
      </c>
      <c r="C19" s="358"/>
      <c r="D19" s="357"/>
      <c r="E19" s="356"/>
      <c r="F19" s="355"/>
    </row>
    <row r="20" spans="1:6" x14ac:dyDescent="0.25">
      <c r="A20" s="360">
        <f t="shared" si="3"/>
        <v>41859</v>
      </c>
      <c r="B20" s="359">
        <f t="shared" si="2"/>
        <v>41859</v>
      </c>
      <c r="C20" s="358"/>
      <c r="D20" s="357"/>
      <c r="E20" s="356"/>
      <c r="F20" s="355"/>
    </row>
    <row r="21" spans="1:6" x14ac:dyDescent="0.25">
      <c r="A21" s="360">
        <f t="shared" si="3"/>
        <v>41860</v>
      </c>
      <c r="B21" s="359">
        <f t="shared" si="2"/>
        <v>41860</v>
      </c>
      <c r="C21" s="358"/>
      <c r="D21" s="357"/>
      <c r="E21" s="356"/>
      <c r="F21" s="355"/>
    </row>
    <row r="22" spans="1:6" x14ac:dyDescent="0.25">
      <c r="A22" s="360">
        <f t="shared" si="3"/>
        <v>41861</v>
      </c>
      <c r="B22" s="359">
        <f t="shared" si="2"/>
        <v>41861</v>
      </c>
      <c r="C22" s="358"/>
      <c r="D22" s="357"/>
      <c r="E22" s="356"/>
      <c r="F22" s="355"/>
    </row>
    <row r="23" spans="1:6" x14ac:dyDescent="0.25">
      <c r="A23" s="360">
        <f>A22</f>
        <v>41861</v>
      </c>
      <c r="B23" s="359" t="s">
        <v>234</v>
      </c>
      <c r="C23" s="358"/>
      <c r="D23" s="357"/>
      <c r="E23" s="356"/>
      <c r="F23" s="355"/>
    </row>
    <row r="24" spans="1:6" x14ac:dyDescent="0.25">
      <c r="A24" s="360">
        <f>A22</f>
        <v>41861</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41862</v>
      </c>
      <c r="B27" s="365">
        <f t="shared" ref="B27:B33" si="4">A27</f>
        <v>41862</v>
      </c>
      <c r="C27" s="364"/>
      <c r="D27" s="363"/>
      <c r="E27" s="362"/>
      <c r="F27" s="361"/>
    </row>
    <row r="28" spans="1:6" x14ac:dyDescent="0.25">
      <c r="A28" s="360">
        <f t="shared" ref="A28:A33" si="5">A27+1</f>
        <v>41863</v>
      </c>
      <c r="B28" s="359">
        <f t="shared" si="4"/>
        <v>41863</v>
      </c>
      <c r="C28" s="358"/>
      <c r="D28" s="357"/>
      <c r="E28" s="356"/>
      <c r="F28" s="355"/>
    </row>
    <row r="29" spans="1:6" x14ac:dyDescent="0.25">
      <c r="A29" s="360">
        <f t="shared" si="5"/>
        <v>41864</v>
      </c>
      <c r="B29" s="359">
        <f t="shared" si="4"/>
        <v>41864</v>
      </c>
      <c r="C29" s="358"/>
      <c r="D29" s="357"/>
      <c r="E29" s="356"/>
      <c r="F29" s="355"/>
    </row>
    <row r="30" spans="1:6" x14ac:dyDescent="0.25">
      <c r="A30" s="360">
        <f t="shared" si="5"/>
        <v>41865</v>
      </c>
      <c r="B30" s="359">
        <f t="shared" si="4"/>
        <v>41865</v>
      </c>
      <c r="C30" s="358"/>
      <c r="D30" s="357"/>
      <c r="E30" s="356"/>
      <c r="F30" s="355"/>
    </row>
    <row r="31" spans="1:6" x14ac:dyDescent="0.25">
      <c r="A31" s="360">
        <f t="shared" si="5"/>
        <v>41866</v>
      </c>
      <c r="B31" s="359">
        <f t="shared" si="4"/>
        <v>41866</v>
      </c>
      <c r="C31" s="358"/>
      <c r="D31" s="357"/>
      <c r="E31" s="356"/>
      <c r="F31" s="355"/>
    </row>
    <row r="32" spans="1:6" x14ac:dyDescent="0.25">
      <c r="A32" s="360">
        <f t="shared" si="5"/>
        <v>41867</v>
      </c>
      <c r="B32" s="359">
        <f t="shared" si="4"/>
        <v>41867</v>
      </c>
      <c r="C32" s="358"/>
      <c r="D32" s="357"/>
      <c r="E32" s="356"/>
      <c r="F32" s="355"/>
    </row>
    <row r="33" spans="1:6" x14ac:dyDescent="0.25">
      <c r="A33" s="360">
        <f t="shared" si="5"/>
        <v>41868</v>
      </c>
      <c r="B33" s="359">
        <f t="shared" si="4"/>
        <v>41868</v>
      </c>
      <c r="C33" s="358"/>
      <c r="D33" s="357"/>
      <c r="E33" s="356"/>
      <c r="F33" s="355"/>
    </row>
    <row r="34" spans="1:6" x14ac:dyDescent="0.25">
      <c r="A34" s="360">
        <f>A33</f>
        <v>41868</v>
      </c>
      <c r="B34" s="359" t="s">
        <v>234</v>
      </c>
      <c r="C34" s="358"/>
      <c r="D34" s="357"/>
      <c r="E34" s="356"/>
      <c r="F34" s="355"/>
    </row>
    <row r="35" spans="1:6" x14ac:dyDescent="0.25">
      <c r="A35" s="360">
        <f>A33</f>
        <v>41868</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41869</v>
      </c>
      <c r="B38" s="365">
        <f t="shared" ref="B38:B44" si="6">A38</f>
        <v>41869</v>
      </c>
      <c r="C38" s="364"/>
      <c r="D38" s="363"/>
      <c r="E38" s="362"/>
      <c r="F38" s="361"/>
    </row>
    <row r="39" spans="1:6" x14ac:dyDescent="0.25">
      <c r="A39" s="360">
        <f t="shared" ref="A39:A44" si="7">A38+1</f>
        <v>41870</v>
      </c>
      <c r="B39" s="359">
        <f t="shared" si="6"/>
        <v>41870</v>
      </c>
      <c r="C39" s="358"/>
      <c r="D39" s="357"/>
      <c r="E39" s="356"/>
      <c r="F39" s="355"/>
    </row>
    <row r="40" spans="1:6" x14ac:dyDescent="0.25">
      <c r="A40" s="360">
        <f t="shared" si="7"/>
        <v>41871</v>
      </c>
      <c r="B40" s="359">
        <f t="shared" si="6"/>
        <v>41871</v>
      </c>
      <c r="C40" s="358"/>
      <c r="D40" s="357"/>
      <c r="E40" s="356"/>
      <c r="F40" s="355"/>
    </row>
    <row r="41" spans="1:6" x14ac:dyDescent="0.25">
      <c r="A41" s="360">
        <f t="shared" si="7"/>
        <v>41872</v>
      </c>
      <c r="B41" s="359">
        <f t="shared" si="6"/>
        <v>41872</v>
      </c>
      <c r="C41" s="358"/>
      <c r="D41" s="357"/>
      <c r="E41" s="356"/>
      <c r="F41" s="355"/>
    </row>
    <row r="42" spans="1:6" x14ac:dyDescent="0.25">
      <c r="A42" s="360">
        <f t="shared" si="7"/>
        <v>41873</v>
      </c>
      <c r="B42" s="359">
        <f t="shared" si="6"/>
        <v>41873</v>
      </c>
      <c r="C42" s="358"/>
      <c r="D42" s="357"/>
      <c r="E42" s="356"/>
      <c r="F42" s="355"/>
    </row>
    <row r="43" spans="1:6" x14ac:dyDescent="0.25">
      <c r="A43" s="360">
        <f t="shared" si="7"/>
        <v>41874</v>
      </c>
      <c r="B43" s="359">
        <f t="shared" si="6"/>
        <v>41874</v>
      </c>
      <c r="C43" s="358"/>
      <c r="D43" s="357"/>
      <c r="E43" s="356"/>
      <c r="F43" s="355"/>
    </row>
    <row r="44" spans="1:6" x14ac:dyDescent="0.25">
      <c r="A44" s="360">
        <f t="shared" si="7"/>
        <v>41875</v>
      </c>
      <c r="B44" s="359">
        <f t="shared" si="6"/>
        <v>41875</v>
      </c>
      <c r="C44" s="358"/>
      <c r="D44" s="357"/>
      <c r="E44" s="356"/>
      <c r="F44" s="355"/>
    </row>
    <row r="45" spans="1:6" x14ac:dyDescent="0.25">
      <c r="A45" s="360">
        <f>A44</f>
        <v>41875</v>
      </c>
      <c r="B45" s="359" t="s">
        <v>234</v>
      </c>
      <c r="C45" s="358"/>
      <c r="D45" s="357"/>
      <c r="E45" s="356"/>
      <c r="F45" s="355"/>
    </row>
    <row r="46" spans="1:6" x14ac:dyDescent="0.25">
      <c r="A46" s="360">
        <f>A44</f>
        <v>41875</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 style="10" customWidth="1"/>
    <col min="15" max="15" width="9.33203125" style="10" customWidth="1"/>
    <col min="16" max="18" width="7.6640625" style="10" customWidth="1"/>
    <col min="19" max="19" width="8.5546875" style="10" customWidth="1"/>
    <col min="20" max="20" width="13.33203125" style="9" customWidth="1"/>
    <col min="21" max="21" width="8.33203125" style="10" customWidth="1"/>
    <col min="22" max="16384" width="9.109375" style="9"/>
  </cols>
  <sheetData>
    <row r="1" spans="1:21" s="10" customFormat="1" ht="13.5" customHeight="1" x14ac:dyDescent="0.25">
      <c r="A1" s="399">
        <f>E1+SalesAug14!$D$1+PurchasesJul14!A1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S1+PurchasesJul14!T1</f>
        <v>0</v>
      </c>
      <c r="U1" s="396">
        <f>SUM(U4:U199)</f>
        <v>0</v>
      </c>
    </row>
    <row r="2" spans="1:21" s="10" customFormat="1" ht="13.5" customHeight="1" x14ac:dyDescent="0.25">
      <c r="A2" s="395">
        <f>U1+PurchasesJul14!A2</f>
        <v>0</v>
      </c>
      <c r="B2" s="131" t="s">
        <v>272</v>
      </c>
      <c r="C2" s="553" t="s">
        <v>271</v>
      </c>
      <c r="D2" s="555" t="s">
        <v>270</v>
      </c>
      <c r="E2" s="553" t="s">
        <v>269</v>
      </c>
      <c r="F2" s="510" t="s">
        <v>268</v>
      </c>
      <c r="G2" s="557" t="s">
        <v>267</v>
      </c>
      <c r="H2" s="558"/>
      <c r="I2" s="559">
        <f>G1+H1+I1+J1+PurchasesJul14!I2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IF((E1&lt;&gt;0),Admin!$B$9,"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IF((A1&lt;Admin!$F$22),((A1-PurchasesJul14!A1)*Admin!$G$21),(A1*Admin!$G$21-(A1-Admin!$F$21)*(Admin!$G$21-Admin!$G$22)-PurchasesJul14!A2))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SalesAug14!A44+1</f>
        <v>41876</v>
      </c>
      <c r="B5" s="365">
        <f t="shared" ref="B5:B11" si="0">A5</f>
        <v>41876</v>
      </c>
      <c r="C5" s="364"/>
      <c r="D5" s="363"/>
      <c r="E5" s="362"/>
      <c r="F5" s="361"/>
    </row>
    <row r="6" spans="1:6" x14ac:dyDescent="0.25">
      <c r="A6" s="360">
        <f t="shared" ref="A6:A11" si="1">A5+1</f>
        <v>41877</v>
      </c>
      <c r="B6" s="359">
        <f t="shared" si="0"/>
        <v>41877</v>
      </c>
      <c r="C6" s="358"/>
      <c r="D6" s="357"/>
      <c r="E6" s="356"/>
      <c r="F6" s="355"/>
    </row>
    <row r="7" spans="1:6" x14ac:dyDescent="0.25">
      <c r="A7" s="360">
        <f t="shared" si="1"/>
        <v>41878</v>
      </c>
      <c r="B7" s="359">
        <f t="shared" si="0"/>
        <v>41878</v>
      </c>
      <c r="C7" s="358"/>
      <c r="D7" s="357"/>
      <c r="E7" s="356"/>
      <c r="F7" s="355"/>
    </row>
    <row r="8" spans="1:6" x14ac:dyDescent="0.25">
      <c r="A8" s="360">
        <f t="shared" si="1"/>
        <v>41879</v>
      </c>
      <c r="B8" s="359">
        <f t="shared" si="0"/>
        <v>41879</v>
      </c>
      <c r="C8" s="358"/>
      <c r="D8" s="357"/>
      <c r="E8" s="356"/>
      <c r="F8" s="355"/>
    </row>
    <row r="9" spans="1:6" x14ac:dyDescent="0.25">
      <c r="A9" s="360">
        <f t="shared" si="1"/>
        <v>41880</v>
      </c>
      <c r="B9" s="359">
        <f t="shared" si="0"/>
        <v>41880</v>
      </c>
      <c r="C9" s="358"/>
      <c r="D9" s="357"/>
      <c r="E9" s="356"/>
      <c r="F9" s="355"/>
    </row>
    <row r="10" spans="1:6" x14ac:dyDescent="0.25">
      <c r="A10" s="360">
        <f t="shared" si="1"/>
        <v>41881</v>
      </c>
      <c r="B10" s="359">
        <f t="shared" si="0"/>
        <v>41881</v>
      </c>
      <c r="C10" s="358"/>
      <c r="D10" s="357"/>
      <c r="E10" s="356"/>
      <c r="F10" s="355"/>
    </row>
    <row r="11" spans="1:6" x14ac:dyDescent="0.25">
      <c r="A11" s="360">
        <f t="shared" si="1"/>
        <v>41882</v>
      </c>
      <c r="B11" s="359">
        <f t="shared" si="0"/>
        <v>41882</v>
      </c>
      <c r="C11" s="358"/>
      <c r="D11" s="357"/>
      <c r="E11" s="356"/>
      <c r="F11" s="355"/>
    </row>
    <row r="12" spans="1:6" x14ac:dyDescent="0.25">
      <c r="A12" s="360">
        <f>A11</f>
        <v>41882</v>
      </c>
      <c r="B12" s="359" t="s">
        <v>234</v>
      </c>
      <c r="C12" s="358"/>
      <c r="D12" s="357"/>
      <c r="E12" s="356"/>
      <c r="F12" s="355"/>
    </row>
    <row r="13" spans="1:6" x14ac:dyDescent="0.25">
      <c r="A13" s="360">
        <f>A11</f>
        <v>41882</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41883</v>
      </c>
      <c r="B16" s="365">
        <f t="shared" ref="B16:B22" si="2">A16</f>
        <v>41883</v>
      </c>
      <c r="C16" s="364"/>
      <c r="D16" s="363"/>
      <c r="E16" s="362"/>
      <c r="F16" s="361"/>
    </row>
    <row r="17" spans="1:6" x14ac:dyDescent="0.25">
      <c r="A17" s="360">
        <f t="shared" ref="A17:A22" si="3">A16+1</f>
        <v>41884</v>
      </c>
      <c r="B17" s="359">
        <f t="shared" si="2"/>
        <v>41884</v>
      </c>
      <c r="C17" s="358"/>
      <c r="D17" s="357"/>
      <c r="E17" s="356"/>
      <c r="F17" s="355"/>
    </row>
    <row r="18" spans="1:6" x14ac:dyDescent="0.25">
      <c r="A18" s="360">
        <f t="shared" si="3"/>
        <v>41885</v>
      </c>
      <c r="B18" s="359">
        <f t="shared" si="2"/>
        <v>41885</v>
      </c>
      <c r="C18" s="358"/>
      <c r="D18" s="357"/>
      <c r="E18" s="356"/>
      <c r="F18" s="355"/>
    </row>
    <row r="19" spans="1:6" x14ac:dyDescent="0.25">
      <c r="A19" s="360">
        <f t="shared" si="3"/>
        <v>41886</v>
      </c>
      <c r="B19" s="359">
        <f t="shared" si="2"/>
        <v>41886</v>
      </c>
      <c r="C19" s="358"/>
      <c r="D19" s="357"/>
      <c r="E19" s="356"/>
      <c r="F19" s="355"/>
    </row>
    <row r="20" spans="1:6" s="358" customFormat="1" x14ac:dyDescent="0.25">
      <c r="A20" s="360">
        <f t="shared" si="3"/>
        <v>41887</v>
      </c>
      <c r="B20" s="359">
        <f t="shared" si="2"/>
        <v>41887</v>
      </c>
      <c r="D20" s="357"/>
      <c r="E20" s="356"/>
      <c r="F20" s="355"/>
    </row>
    <row r="21" spans="1:6" s="358" customFormat="1" x14ac:dyDescent="0.25">
      <c r="A21" s="360">
        <f t="shared" si="3"/>
        <v>41888</v>
      </c>
      <c r="B21" s="359">
        <f t="shared" si="2"/>
        <v>41888</v>
      </c>
      <c r="D21" s="357"/>
      <c r="E21" s="356"/>
      <c r="F21" s="355"/>
    </row>
    <row r="22" spans="1:6" s="358" customFormat="1" x14ac:dyDescent="0.25">
      <c r="A22" s="360">
        <f t="shared" si="3"/>
        <v>41889</v>
      </c>
      <c r="B22" s="359">
        <f t="shared" si="2"/>
        <v>41889</v>
      </c>
      <c r="D22" s="357"/>
      <c r="E22" s="356"/>
      <c r="F22" s="355"/>
    </row>
    <row r="23" spans="1:6" s="358" customFormat="1" x14ac:dyDescent="0.25">
      <c r="A23" s="360">
        <f>A22</f>
        <v>41889</v>
      </c>
      <c r="B23" s="359" t="s">
        <v>234</v>
      </c>
      <c r="D23" s="357"/>
      <c r="E23" s="356"/>
      <c r="F23" s="355"/>
    </row>
    <row r="24" spans="1:6" s="358" customFormat="1" x14ac:dyDescent="0.25">
      <c r="A24" s="360">
        <f>A22</f>
        <v>41889</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41890</v>
      </c>
      <c r="B27" s="365">
        <f t="shared" ref="B27:B33" si="4">A27</f>
        <v>41890</v>
      </c>
      <c r="C27" s="364"/>
      <c r="D27" s="363"/>
      <c r="E27" s="362"/>
      <c r="F27" s="361"/>
    </row>
    <row r="28" spans="1:6" x14ac:dyDescent="0.25">
      <c r="A28" s="360">
        <f t="shared" ref="A28:A33" si="5">A27+1</f>
        <v>41891</v>
      </c>
      <c r="B28" s="359">
        <f t="shared" si="4"/>
        <v>41891</v>
      </c>
      <c r="C28" s="358"/>
      <c r="D28" s="357"/>
      <c r="E28" s="356"/>
      <c r="F28" s="355"/>
    </row>
    <row r="29" spans="1:6" x14ac:dyDescent="0.25">
      <c r="A29" s="360">
        <f t="shared" si="5"/>
        <v>41892</v>
      </c>
      <c r="B29" s="359">
        <f t="shared" si="4"/>
        <v>41892</v>
      </c>
      <c r="C29" s="358"/>
      <c r="D29" s="357"/>
      <c r="E29" s="356"/>
      <c r="F29" s="355"/>
    </row>
    <row r="30" spans="1:6" x14ac:dyDescent="0.25">
      <c r="A30" s="360">
        <f t="shared" si="5"/>
        <v>41893</v>
      </c>
      <c r="B30" s="359">
        <f t="shared" si="4"/>
        <v>41893</v>
      </c>
      <c r="C30" s="358"/>
      <c r="D30" s="357"/>
      <c r="E30" s="356"/>
      <c r="F30" s="355"/>
    </row>
    <row r="31" spans="1:6" x14ac:dyDescent="0.25">
      <c r="A31" s="360">
        <f t="shared" si="5"/>
        <v>41894</v>
      </c>
      <c r="B31" s="359">
        <f t="shared" si="4"/>
        <v>41894</v>
      </c>
      <c r="C31" s="358"/>
      <c r="D31" s="357"/>
      <c r="E31" s="356"/>
      <c r="F31" s="355"/>
    </row>
    <row r="32" spans="1:6" x14ac:dyDescent="0.25">
      <c r="A32" s="360">
        <f t="shared" si="5"/>
        <v>41895</v>
      </c>
      <c r="B32" s="359">
        <f t="shared" si="4"/>
        <v>41895</v>
      </c>
      <c r="C32" s="358"/>
      <c r="D32" s="357"/>
      <c r="E32" s="356"/>
      <c r="F32" s="355"/>
    </row>
    <row r="33" spans="1:6" x14ac:dyDescent="0.25">
      <c r="A33" s="360">
        <f t="shared" si="5"/>
        <v>41896</v>
      </c>
      <c r="B33" s="359">
        <f t="shared" si="4"/>
        <v>41896</v>
      </c>
      <c r="C33" s="358"/>
      <c r="D33" s="357"/>
      <c r="E33" s="356"/>
      <c r="F33" s="355"/>
    </row>
    <row r="34" spans="1:6" x14ac:dyDescent="0.25">
      <c r="A34" s="360">
        <f>A33</f>
        <v>41896</v>
      </c>
      <c r="B34" s="359" t="s">
        <v>234</v>
      </c>
      <c r="C34" s="358"/>
      <c r="D34" s="357"/>
      <c r="E34" s="356"/>
      <c r="F34" s="355"/>
    </row>
    <row r="35" spans="1:6" x14ac:dyDescent="0.25">
      <c r="A35" s="360">
        <f>A33</f>
        <v>41896</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41897</v>
      </c>
      <c r="B38" s="365">
        <f t="shared" ref="B38:B44" si="6">A38</f>
        <v>41897</v>
      </c>
      <c r="C38" s="364"/>
      <c r="D38" s="363"/>
      <c r="E38" s="362"/>
      <c r="F38" s="361"/>
    </row>
    <row r="39" spans="1:6" x14ac:dyDescent="0.25">
      <c r="A39" s="360">
        <f t="shared" ref="A39:A44" si="7">A38+1</f>
        <v>41898</v>
      </c>
      <c r="B39" s="359">
        <f t="shared" si="6"/>
        <v>41898</v>
      </c>
      <c r="C39" s="358"/>
      <c r="D39" s="357"/>
      <c r="E39" s="356"/>
      <c r="F39" s="355"/>
    </row>
    <row r="40" spans="1:6" x14ac:dyDescent="0.25">
      <c r="A40" s="360">
        <f t="shared" si="7"/>
        <v>41899</v>
      </c>
      <c r="B40" s="359">
        <f t="shared" si="6"/>
        <v>41899</v>
      </c>
      <c r="C40" s="358"/>
      <c r="D40" s="357"/>
      <c r="E40" s="356"/>
      <c r="F40" s="355"/>
    </row>
    <row r="41" spans="1:6" x14ac:dyDescent="0.25">
      <c r="A41" s="360">
        <f t="shared" si="7"/>
        <v>41900</v>
      </c>
      <c r="B41" s="359">
        <f t="shared" si="6"/>
        <v>41900</v>
      </c>
      <c r="C41" s="358"/>
      <c r="D41" s="357"/>
      <c r="E41" s="356"/>
      <c r="F41" s="355"/>
    </row>
    <row r="42" spans="1:6" x14ac:dyDescent="0.25">
      <c r="A42" s="360">
        <f t="shared" si="7"/>
        <v>41901</v>
      </c>
      <c r="B42" s="359">
        <f t="shared" si="6"/>
        <v>41901</v>
      </c>
      <c r="C42" s="358"/>
      <c r="D42" s="357"/>
      <c r="E42" s="356"/>
      <c r="F42" s="355"/>
    </row>
    <row r="43" spans="1:6" x14ac:dyDescent="0.25">
      <c r="A43" s="360">
        <f t="shared" si="7"/>
        <v>41902</v>
      </c>
      <c r="B43" s="359">
        <f t="shared" si="6"/>
        <v>41902</v>
      </c>
      <c r="C43" s="358"/>
      <c r="D43" s="357"/>
      <c r="E43" s="356"/>
      <c r="F43" s="355"/>
    </row>
    <row r="44" spans="1:6" x14ac:dyDescent="0.25">
      <c r="A44" s="360">
        <f t="shared" si="7"/>
        <v>41903</v>
      </c>
      <c r="B44" s="359">
        <f t="shared" si="6"/>
        <v>41903</v>
      </c>
      <c r="C44" s="358"/>
      <c r="D44" s="357"/>
      <c r="E44" s="356"/>
      <c r="F44" s="355"/>
    </row>
    <row r="45" spans="1:6" x14ac:dyDescent="0.25">
      <c r="A45" s="360">
        <f>A44</f>
        <v>41903</v>
      </c>
      <c r="B45" s="359" t="s">
        <v>234</v>
      </c>
      <c r="C45" s="358"/>
      <c r="D45" s="357"/>
      <c r="E45" s="356"/>
      <c r="F45" s="355"/>
    </row>
    <row r="46" spans="1:6" x14ac:dyDescent="0.25">
      <c r="A46" s="360">
        <f>A44</f>
        <v>41903</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41904</v>
      </c>
      <c r="B49" s="365">
        <f t="shared" ref="B49:B55" si="8">A49</f>
        <v>41904</v>
      </c>
      <c r="C49" s="364"/>
      <c r="D49" s="363"/>
      <c r="E49" s="362"/>
      <c r="F49" s="361"/>
    </row>
    <row r="50" spans="1:6" x14ac:dyDescent="0.25">
      <c r="A50" s="360">
        <f t="shared" ref="A50:A55" si="9">A49+1</f>
        <v>41905</v>
      </c>
      <c r="B50" s="359">
        <f t="shared" si="8"/>
        <v>41905</v>
      </c>
      <c r="C50" s="358"/>
      <c r="D50" s="357"/>
      <c r="E50" s="356"/>
      <c r="F50" s="355"/>
    </row>
    <row r="51" spans="1:6" x14ac:dyDescent="0.25">
      <c r="A51" s="360">
        <f t="shared" si="9"/>
        <v>41906</v>
      </c>
      <c r="B51" s="359">
        <f t="shared" si="8"/>
        <v>41906</v>
      </c>
      <c r="C51" s="358"/>
      <c r="D51" s="357"/>
      <c r="E51" s="356"/>
      <c r="F51" s="355"/>
    </row>
    <row r="52" spans="1:6" x14ac:dyDescent="0.25">
      <c r="A52" s="360">
        <f t="shared" si="9"/>
        <v>41907</v>
      </c>
      <c r="B52" s="359">
        <f t="shared" si="8"/>
        <v>41907</v>
      </c>
      <c r="C52" s="358"/>
      <c r="D52" s="357"/>
      <c r="E52" s="356"/>
      <c r="F52" s="355"/>
    </row>
    <row r="53" spans="1:6" x14ac:dyDescent="0.25">
      <c r="A53" s="360">
        <f t="shared" si="9"/>
        <v>41908</v>
      </c>
      <c r="B53" s="359">
        <f t="shared" si="8"/>
        <v>41908</v>
      </c>
      <c r="C53" s="358"/>
      <c r="D53" s="357"/>
      <c r="E53" s="356"/>
      <c r="F53" s="355"/>
    </row>
    <row r="54" spans="1:6" x14ac:dyDescent="0.25">
      <c r="A54" s="360">
        <f t="shared" si="9"/>
        <v>41909</v>
      </c>
      <c r="B54" s="359">
        <f t="shared" si="8"/>
        <v>41909</v>
      </c>
      <c r="C54" s="358"/>
      <c r="D54" s="357"/>
      <c r="E54" s="356"/>
      <c r="F54" s="355"/>
    </row>
    <row r="55" spans="1:6" x14ac:dyDescent="0.25">
      <c r="A55" s="360">
        <f t="shared" si="9"/>
        <v>41910</v>
      </c>
      <c r="B55" s="359">
        <f t="shared" si="8"/>
        <v>41910</v>
      </c>
      <c r="C55" s="358"/>
      <c r="D55" s="357"/>
      <c r="E55" s="356"/>
      <c r="F55" s="355"/>
    </row>
    <row r="56" spans="1:6" x14ac:dyDescent="0.25">
      <c r="A56" s="360">
        <f>A55</f>
        <v>41910</v>
      </c>
      <c r="B56" s="359" t="s">
        <v>234</v>
      </c>
      <c r="C56" s="358"/>
      <c r="D56" s="357"/>
      <c r="E56" s="356"/>
      <c r="F56" s="355"/>
    </row>
    <row r="57" spans="1:6" x14ac:dyDescent="0.25">
      <c r="A57" s="360">
        <f>A55</f>
        <v>41910</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44140625" style="10" customWidth="1"/>
    <col min="16" max="18" width="7.6640625" style="10" customWidth="1"/>
    <col min="19" max="19" width="8.5546875" style="10" customWidth="1"/>
    <col min="20" max="20" width="12.88671875" style="9" customWidth="1"/>
    <col min="21" max="21" width="8" style="10" customWidth="1"/>
    <col min="22" max="16384" width="9.109375" style="9"/>
  </cols>
  <sheetData>
    <row r="1" spans="1:21" s="10" customFormat="1" ht="13.5" customHeight="1" x14ac:dyDescent="0.25">
      <c r="A1" s="399">
        <f>E1+SalesSep14!$D$1+PurchasesAug14!A1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S1+PurchasesAug14!T1</f>
        <v>0</v>
      </c>
      <c r="U1" s="396">
        <f>SUM(U4:U199)</f>
        <v>0</v>
      </c>
    </row>
    <row r="2" spans="1:21" s="10" customFormat="1" ht="13.5" customHeight="1" x14ac:dyDescent="0.25">
      <c r="A2" s="395">
        <f>U1+PurchasesAug14!A2</f>
        <v>0</v>
      </c>
      <c r="B2" s="131" t="s">
        <v>272</v>
      </c>
      <c r="C2" s="553" t="s">
        <v>271</v>
      </c>
      <c r="D2" s="555" t="s">
        <v>270</v>
      </c>
      <c r="E2" s="553" t="s">
        <v>269</v>
      </c>
      <c r="F2" s="510" t="s">
        <v>268</v>
      </c>
      <c r="G2" s="557" t="s">
        <v>267</v>
      </c>
      <c r="H2" s="558"/>
      <c r="I2" s="559">
        <f>G1+H1+I1+J1+PurchasesAug14!I2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IF((E1&lt;&gt;0),Admin!$B$10,"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IF((A1&lt;Admin!$F$22),((A1-PurchasesAug14!A1)*Admin!$G$21),(A1*Admin!$G$21-(A1-Admin!$F$21)*(Admin!$G$21-Admin!$G$22)-PurchasesAug14!A2))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ColWidth="9.109375" defaultRowHeight="11.4" x14ac:dyDescent="0.2"/>
  <cols>
    <col min="1" max="1" width="3.6640625" style="205" customWidth="1"/>
    <col min="2" max="2" width="0.88671875" style="205" customWidth="1"/>
    <col min="3" max="3" width="3.6640625" style="205" customWidth="1"/>
    <col min="4" max="4" width="4.6640625" style="205" customWidth="1"/>
    <col min="5" max="5" width="1.6640625" style="205" customWidth="1"/>
    <col min="6" max="6" width="10.6640625" style="205" customWidth="1"/>
    <col min="7" max="7" width="1.6640625" style="205" customWidth="1"/>
    <col min="8" max="9" width="2.5546875" style="205" customWidth="1"/>
    <col min="10" max="11" width="6.6640625" style="205" customWidth="1"/>
    <col min="12" max="12" width="3.6640625" style="205" customWidth="1"/>
    <col min="13" max="13" width="0.88671875" style="205" customWidth="1"/>
    <col min="14" max="15" width="3.6640625" style="205" customWidth="1"/>
    <col min="16" max="17" width="6.6640625" style="205" customWidth="1"/>
    <col min="18" max="18" width="1.6640625" style="205" customWidth="1"/>
    <col min="19" max="20" width="2.5546875" style="205" customWidth="1"/>
    <col min="21" max="21" width="2.6640625" style="205" customWidth="1"/>
    <col min="22" max="22" width="7.6640625" style="205" customWidth="1"/>
    <col min="23" max="23" width="4.6640625" style="205" customWidth="1"/>
    <col min="24" max="16384" width="9.109375" style="205"/>
  </cols>
  <sheetData>
    <row r="1" spans="1:23" ht="15.75" customHeight="1" x14ac:dyDescent="0.2">
      <c r="A1" s="428" t="s">
        <v>133</v>
      </c>
      <c r="B1" s="429"/>
      <c r="C1" s="429"/>
      <c r="D1" s="429"/>
      <c r="E1" s="429"/>
      <c r="F1" s="429"/>
      <c r="G1" s="429"/>
      <c r="H1" s="429"/>
      <c r="I1" s="429"/>
      <c r="J1" s="429"/>
      <c r="K1" s="429"/>
      <c r="L1" s="429"/>
      <c r="M1" s="429"/>
      <c r="N1" s="429"/>
      <c r="O1" s="429"/>
      <c r="P1" s="429"/>
      <c r="Q1" s="429"/>
      <c r="R1" s="429"/>
      <c r="S1" s="429"/>
      <c r="T1" s="429"/>
      <c r="U1" s="429"/>
      <c r="V1" s="429"/>
      <c r="W1" s="430"/>
    </row>
    <row r="2" spans="1:23" ht="3.9"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21"/>
      <c r="D5" s="422"/>
      <c r="E5" s="422"/>
      <c r="F5" s="422"/>
      <c r="G5" s="422"/>
      <c r="H5" s="422"/>
      <c r="I5" s="422"/>
      <c r="J5" s="423"/>
      <c r="K5" s="213"/>
      <c r="L5" s="210"/>
      <c r="M5" s="210"/>
      <c r="N5" s="213"/>
      <c r="O5" s="431"/>
      <c r="P5" s="432"/>
      <c r="Q5" s="213"/>
      <c r="R5" s="431"/>
      <c r="S5" s="433"/>
      <c r="T5" s="434"/>
      <c r="U5" s="435"/>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3.2" x14ac:dyDescent="0.25">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21" t="s">
        <v>213</v>
      </c>
      <c r="D8" s="422"/>
      <c r="E8" s="422"/>
      <c r="F8" s="422"/>
      <c r="G8" s="422"/>
      <c r="H8" s="422"/>
      <c r="I8" s="422"/>
      <c r="J8" s="423"/>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5">
      <c r="A10" s="222"/>
      <c r="B10" s="210"/>
      <c r="C10" s="421"/>
      <c r="D10" s="422"/>
      <c r="E10" s="422"/>
      <c r="F10" s="422"/>
      <c r="G10" s="422"/>
      <c r="H10" s="422"/>
      <c r="I10" s="422"/>
      <c r="J10" s="423"/>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5">
      <c r="A12" s="222"/>
      <c r="B12" s="210"/>
      <c r="C12" s="421"/>
      <c r="D12" s="422"/>
      <c r="E12" s="422"/>
      <c r="F12" s="422"/>
      <c r="G12" s="422"/>
      <c r="H12" s="422"/>
      <c r="I12" s="422"/>
      <c r="J12" s="423"/>
      <c r="K12" s="210"/>
      <c r="L12" s="216">
        <v>5</v>
      </c>
      <c r="M12" s="210"/>
      <c r="N12" s="211" t="s">
        <v>139</v>
      </c>
      <c r="O12" s="211"/>
      <c r="P12" s="211"/>
      <c r="Q12" s="211"/>
      <c r="R12" s="217"/>
      <c r="S12" s="407">
        <f>Admin!B4</f>
        <v>41735</v>
      </c>
      <c r="T12" s="424"/>
      <c r="U12" s="424"/>
      <c r="V12" s="424"/>
      <c r="W12" s="224"/>
    </row>
    <row r="13" spans="1:23" ht="11.25" customHeight="1" x14ac:dyDescent="0.2">
      <c r="A13" s="222"/>
      <c r="B13" s="210"/>
      <c r="C13" s="210"/>
      <c r="D13" s="210"/>
      <c r="E13" s="210"/>
      <c r="F13" s="210"/>
      <c r="G13" s="210"/>
      <c r="H13" s="210"/>
      <c r="I13" s="210"/>
      <c r="J13" s="210"/>
      <c r="K13" s="210"/>
      <c r="L13" s="210"/>
      <c r="M13" s="210"/>
      <c r="N13" s="425" t="s">
        <v>140</v>
      </c>
      <c r="O13" s="425"/>
      <c r="P13" s="425"/>
      <c r="Q13" s="425"/>
      <c r="R13" s="425"/>
      <c r="S13" s="425"/>
      <c r="T13" s="425"/>
      <c r="U13" s="425"/>
      <c r="V13" s="425"/>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3.8" x14ac:dyDescent="0.2">
      <c r="A15" s="216">
        <v>2</v>
      </c>
      <c r="B15" s="210"/>
      <c r="C15" s="211" t="s">
        <v>141</v>
      </c>
      <c r="D15" s="211"/>
      <c r="E15" s="211"/>
      <c r="F15" s="210"/>
      <c r="G15" s="210"/>
      <c r="H15" s="210"/>
      <c r="I15" s="210"/>
      <c r="J15" s="210"/>
      <c r="K15" s="210"/>
      <c r="L15" s="229"/>
      <c r="M15" s="210"/>
      <c r="N15" s="413"/>
      <c r="O15" s="426"/>
      <c r="P15" s="426"/>
      <c r="Q15" s="427"/>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05"/>
      <c r="D17" s="406"/>
      <c r="E17" s="210"/>
      <c r="F17" s="230"/>
      <c r="G17" s="210"/>
      <c r="H17" s="210"/>
      <c r="I17" s="210"/>
      <c r="J17" s="210"/>
      <c r="K17" s="210"/>
      <c r="L17" s="210"/>
      <c r="M17" s="210"/>
      <c r="N17" s="211"/>
      <c r="O17" s="211"/>
      <c r="P17" s="211"/>
      <c r="Q17" s="211"/>
      <c r="R17" s="211"/>
      <c r="S17" s="211"/>
      <c r="T17" s="211"/>
      <c r="U17" s="211"/>
      <c r="V17" s="211"/>
      <c r="W17" s="224"/>
    </row>
    <row r="18" spans="1:23" ht="13.2" x14ac:dyDescent="0.25">
      <c r="A18" s="222"/>
      <c r="B18" s="210"/>
      <c r="C18" s="210"/>
      <c r="D18" s="210"/>
      <c r="E18" s="210"/>
      <c r="F18" s="210"/>
      <c r="G18" s="210"/>
      <c r="H18" s="210"/>
      <c r="I18" s="210"/>
      <c r="J18" s="210"/>
      <c r="K18" s="210"/>
      <c r="L18" s="216">
        <v>6</v>
      </c>
      <c r="M18" s="211"/>
      <c r="N18" s="211" t="s">
        <v>142</v>
      </c>
      <c r="O18" s="231"/>
      <c r="P18" s="211"/>
      <c r="Q18" s="211"/>
      <c r="R18" s="211"/>
      <c r="S18" s="407">
        <f>Admin!B17</f>
        <v>42099</v>
      </c>
      <c r="T18" s="408"/>
      <c r="U18" s="409"/>
      <c r="V18" s="409"/>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3.8" x14ac:dyDescent="0.25">
      <c r="A21" s="222"/>
      <c r="B21" s="210"/>
      <c r="C21" s="223" t="s">
        <v>146</v>
      </c>
      <c r="D21" s="225"/>
      <c r="E21" s="225"/>
      <c r="F21" s="225"/>
      <c r="G21" s="225"/>
      <c r="H21" s="225"/>
      <c r="I21" s="225"/>
      <c r="J21" s="225"/>
      <c r="K21" s="225"/>
      <c r="L21" s="213"/>
      <c r="M21" s="213"/>
      <c r="N21" s="413"/>
      <c r="O21" s="414"/>
      <c r="P21" s="414"/>
      <c r="Q21" s="415"/>
      <c r="R21" s="213"/>
      <c r="S21" s="213"/>
      <c r="T21" s="210"/>
      <c r="U21" s="210"/>
      <c r="V21" s="210"/>
      <c r="W21" s="226"/>
    </row>
    <row r="22" spans="1:23" ht="9.9"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3">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5">
      <c r="A25" s="222"/>
      <c r="B25" s="210"/>
      <c r="C25" s="210"/>
      <c r="D25" s="210"/>
      <c r="E25" s="210"/>
      <c r="F25" s="210"/>
      <c r="G25" s="210"/>
      <c r="H25" s="210"/>
      <c r="I25" s="210"/>
      <c r="J25" s="210"/>
      <c r="K25" s="210"/>
      <c r="L25" s="213"/>
      <c r="M25" s="213"/>
      <c r="N25" s="413">
        <f>Admin!B17</f>
        <v>42099</v>
      </c>
      <c r="O25" s="414"/>
      <c r="P25" s="414"/>
      <c r="Q25" s="415"/>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16"/>
      <c r="E29" s="417"/>
      <c r="F29" s="418"/>
      <c r="G29" s="236" t="s">
        <v>153</v>
      </c>
      <c r="H29" s="237">
        <v>0</v>
      </c>
      <c r="I29" s="237">
        <v>0</v>
      </c>
      <c r="J29" s="210"/>
      <c r="K29" s="210"/>
      <c r="L29" s="211"/>
      <c r="M29" s="210"/>
      <c r="N29" s="235" t="s">
        <v>50</v>
      </c>
      <c r="O29" s="416"/>
      <c r="P29" s="419"/>
      <c r="Q29" s="420"/>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5">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5">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10">
        <f>'SE Short'!O94</f>
        <v>0</v>
      </c>
      <c r="E34" s="411"/>
      <c r="F34" s="412"/>
      <c r="G34" s="236" t="s">
        <v>153</v>
      </c>
      <c r="H34" s="237">
        <v>0</v>
      </c>
      <c r="I34" s="237">
        <v>0</v>
      </c>
      <c r="J34" s="210"/>
      <c r="K34" s="210"/>
      <c r="L34" s="210"/>
      <c r="M34" s="210"/>
      <c r="N34" s="235" t="s">
        <v>50</v>
      </c>
      <c r="O34" s="410">
        <f>D29-D34+'SE Short'!O106</f>
        <v>0</v>
      </c>
      <c r="P34" s="411"/>
      <c r="Q34" s="412"/>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SalesSep14!A57+1</f>
        <v>41911</v>
      </c>
      <c r="B5" s="365">
        <f t="shared" ref="B5:B11" si="0">A5</f>
        <v>41911</v>
      </c>
      <c r="C5" s="364"/>
      <c r="D5" s="363"/>
      <c r="E5" s="362"/>
      <c r="F5" s="361"/>
    </row>
    <row r="6" spans="1:6" x14ac:dyDescent="0.25">
      <c r="A6" s="360">
        <f t="shared" ref="A6:A11" si="1">A5+1</f>
        <v>41912</v>
      </c>
      <c r="B6" s="359">
        <f t="shared" si="0"/>
        <v>41912</v>
      </c>
      <c r="C6" s="358"/>
      <c r="D6" s="357"/>
      <c r="E6" s="356"/>
      <c r="F6" s="355"/>
    </row>
    <row r="7" spans="1:6" x14ac:dyDescent="0.25">
      <c r="A7" s="360">
        <f t="shared" si="1"/>
        <v>41913</v>
      </c>
      <c r="B7" s="359">
        <f t="shared" si="0"/>
        <v>41913</v>
      </c>
      <c r="C7" s="358"/>
      <c r="D7" s="357"/>
      <c r="E7" s="356"/>
      <c r="F7" s="355"/>
    </row>
    <row r="8" spans="1:6" x14ac:dyDescent="0.25">
      <c r="A8" s="360">
        <f t="shared" si="1"/>
        <v>41914</v>
      </c>
      <c r="B8" s="359">
        <f t="shared" si="0"/>
        <v>41914</v>
      </c>
      <c r="C8" s="358"/>
      <c r="D8" s="357"/>
      <c r="E8" s="356"/>
      <c r="F8" s="355"/>
    </row>
    <row r="9" spans="1:6" s="358" customFormat="1" x14ac:dyDescent="0.25">
      <c r="A9" s="360">
        <f t="shared" si="1"/>
        <v>41915</v>
      </c>
      <c r="B9" s="359">
        <f t="shared" si="0"/>
        <v>41915</v>
      </c>
      <c r="D9" s="357"/>
      <c r="E9" s="356"/>
      <c r="F9" s="355"/>
    </row>
    <row r="10" spans="1:6" s="358" customFormat="1" x14ac:dyDescent="0.25">
      <c r="A10" s="360">
        <f t="shared" si="1"/>
        <v>41916</v>
      </c>
      <c r="B10" s="359">
        <f t="shared" si="0"/>
        <v>41916</v>
      </c>
      <c r="D10" s="357"/>
      <c r="E10" s="356"/>
      <c r="F10" s="355"/>
    </row>
    <row r="11" spans="1:6" s="358" customFormat="1" x14ac:dyDescent="0.25">
      <c r="A11" s="360">
        <f t="shared" si="1"/>
        <v>41917</v>
      </c>
      <c r="B11" s="359">
        <f t="shared" si="0"/>
        <v>41917</v>
      </c>
      <c r="D11" s="357"/>
      <c r="E11" s="356"/>
      <c r="F11" s="355"/>
    </row>
    <row r="12" spans="1:6" s="358" customFormat="1" x14ac:dyDescent="0.25">
      <c r="A12" s="360">
        <f>A11</f>
        <v>41917</v>
      </c>
      <c r="B12" s="359" t="s">
        <v>234</v>
      </c>
      <c r="D12" s="357"/>
      <c r="E12" s="356"/>
      <c r="F12" s="355"/>
    </row>
    <row r="13" spans="1:6" s="358" customFormat="1" x14ac:dyDescent="0.25">
      <c r="A13" s="360">
        <f>A11</f>
        <v>41917</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41918</v>
      </c>
      <c r="B16" s="365">
        <f t="shared" ref="B16:B22" si="2">A16</f>
        <v>41918</v>
      </c>
      <c r="C16" s="364"/>
      <c r="D16" s="363"/>
      <c r="E16" s="362"/>
      <c r="F16" s="361"/>
    </row>
    <row r="17" spans="1:6" x14ac:dyDescent="0.25">
      <c r="A17" s="360">
        <f t="shared" ref="A17:A22" si="3">A16+1</f>
        <v>41919</v>
      </c>
      <c r="B17" s="359">
        <f t="shared" si="2"/>
        <v>41919</v>
      </c>
      <c r="C17" s="358"/>
      <c r="D17" s="357"/>
      <c r="E17" s="356"/>
      <c r="F17" s="355"/>
    </row>
    <row r="18" spans="1:6" x14ac:dyDescent="0.25">
      <c r="A18" s="360">
        <f t="shared" si="3"/>
        <v>41920</v>
      </c>
      <c r="B18" s="359">
        <f t="shared" si="2"/>
        <v>41920</v>
      </c>
      <c r="C18" s="358"/>
      <c r="D18" s="357"/>
      <c r="E18" s="356"/>
      <c r="F18" s="355"/>
    </row>
    <row r="19" spans="1:6" x14ac:dyDescent="0.25">
      <c r="A19" s="360">
        <f t="shared" si="3"/>
        <v>41921</v>
      </c>
      <c r="B19" s="359">
        <f t="shared" si="2"/>
        <v>41921</v>
      </c>
      <c r="C19" s="358"/>
      <c r="D19" s="357"/>
      <c r="E19" s="356"/>
      <c r="F19" s="355"/>
    </row>
    <row r="20" spans="1:6" x14ac:dyDescent="0.25">
      <c r="A20" s="360">
        <f t="shared" si="3"/>
        <v>41922</v>
      </c>
      <c r="B20" s="359">
        <f t="shared" si="2"/>
        <v>41922</v>
      </c>
      <c r="C20" s="358"/>
      <c r="D20" s="357"/>
      <c r="E20" s="356"/>
      <c r="F20" s="355"/>
    </row>
    <row r="21" spans="1:6" x14ac:dyDescent="0.25">
      <c r="A21" s="360">
        <f t="shared" si="3"/>
        <v>41923</v>
      </c>
      <c r="B21" s="359">
        <f t="shared" si="2"/>
        <v>41923</v>
      </c>
      <c r="C21" s="358"/>
      <c r="D21" s="357"/>
      <c r="E21" s="356"/>
      <c r="F21" s="355"/>
    </row>
    <row r="22" spans="1:6" x14ac:dyDescent="0.25">
      <c r="A22" s="360">
        <f t="shared" si="3"/>
        <v>41924</v>
      </c>
      <c r="B22" s="359">
        <f t="shared" si="2"/>
        <v>41924</v>
      </c>
      <c r="C22" s="358"/>
      <c r="D22" s="357"/>
      <c r="E22" s="356"/>
      <c r="F22" s="355"/>
    </row>
    <row r="23" spans="1:6" x14ac:dyDescent="0.25">
      <c r="A23" s="360">
        <f>A22</f>
        <v>41924</v>
      </c>
      <c r="B23" s="359" t="s">
        <v>234</v>
      </c>
      <c r="C23" s="358"/>
      <c r="D23" s="357"/>
      <c r="E23" s="356"/>
      <c r="F23" s="355"/>
    </row>
    <row r="24" spans="1:6" x14ac:dyDescent="0.25">
      <c r="A24" s="360">
        <f>A22</f>
        <v>41924</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41925</v>
      </c>
      <c r="B27" s="365">
        <f t="shared" ref="B27:B33" si="4">A27</f>
        <v>41925</v>
      </c>
      <c r="C27" s="364"/>
      <c r="D27" s="363"/>
      <c r="E27" s="362"/>
      <c r="F27" s="361"/>
    </row>
    <row r="28" spans="1:6" x14ac:dyDescent="0.25">
      <c r="A28" s="360">
        <f t="shared" ref="A28:A33" si="5">A27+1</f>
        <v>41926</v>
      </c>
      <c r="B28" s="359">
        <f t="shared" si="4"/>
        <v>41926</v>
      </c>
      <c r="C28" s="358"/>
      <c r="D28" s="357"/>
      <c r="E28" s="356"/>
      <c r="F28" s="355"/>
    </row>
    <row r="29" spans="1:6" x14ac:dyDescent="0.25">
      <c r="A29" s="360">
        <f t="shared" si="5"/>
        <v>41927</v>
      </c>
      <c r="B29" s="359">
        <f t="shared" si="4"/>
        <v>41927</v>
      </c>
      <c r="C29" s="358"/>
      <c r="D29" s="357"/>
      <c r="E29" s="356"/>
      <c r="F29" s="355"/>
    </row>
    <row r="30" spans="1:6" x14ac:dyDescent="0.25">
      <c r="A30" s="360">
        <f t="shared" si="5"/>
        <v>41928</v>
      </c>
      <c r="B30" s="359">
        <f t="shared" si="4"/>
        <v>41928</v>
      </c>
      <c r="C30" s="358"/>
      <c r="D30" s="357"/>
      <c r="E30" s="356"/>
      <c r="F30" s="355"/>
    </row>
    <row r="31" spans="1:6" x14ac:dyDescent="0.25">
      <c r="A31" s="360">
        <f t="shared" si="5"/>
        <v>41929</v>
      </c>
      <c r="B31" s="359">
        <f t="shared" si="4"/>
        <v>41929</v>
      </c>
      <c r="C31" s="358"/>
      <c r="D31" s="357"/>
      <c r="E31" s="356"/>
      <c r="F31" s="355"/>
    </row>
    <row r="32" spans="1:6" x14ac:dyDescent="0.25">
      <c r="A32" s="360">
        <f t="shared" si="5"/>
        <v>41930</v>
      </c>
      <c r="B32" s="359">
        <f t="shared" si="4"/>
        <v>41930</v>
      </c>
      <c r="C32" s="358"/>
      <c r="D32" s="357"/>
      <c r="E32" s="356"/>
      <c r="F32" s="355"/>
    </row>
    <row r="33" spans="1:6" x14ac:dyDescent="0.25">
      <c r="A33" s="360">
        <f t="shared" si="5"/>
        <v>41931</v>
      </c>
      <c r="B33" s="359">
        <f t="shared" si="4"/>
        <v>41931</v>
      </c>
      <c r="C33" s="358"/>
      <c r="D33" s="357"/>
      <c r="E33" s="356"/>
      <c r="F33" s="355"/>
    </row>
    <row r="34" spans="1:6" x14ac:dyDescent="0.25">
      <c r="A34" s="360">
        <f>A33</f>
        <v>41931</v>
      </c>
      <c r="B34" s="359" t="s">
        <v>234</v>
      </c>
      <c r="C34" s="358"/>
      <c r="D34" s="357"/>
      <c r="E34" s="356"/>
      <c r="F34" s="355"/>
    </row>
    <row r="35" spans="1:6" x14ac:dyDescent="0.25">
      <c r="A35" s="360">
        <f>A33</f>
        <v>41931</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SalesOct14!A33+1</f>
        <v>41932</v>
      </c>
      <c r="B38" s="365">
        <f t="shared" ref="B38:B44" si="6">A38</f>
        <v>41932</v>
      </c>
      <c r="C38" s="364"/>
      <c r="D38" s="363"/>
      <c r="E38" s="362"/>
      <c r="F38" s="361"/>
    </row>
    <row r="39" spans="1:6" x14ac:dyDescent="0.25">
      <c r="A39" s="360">
        <f t="shared" ref="A39:A44" si="7">A38+1</f>
        <v>41933</v>
      </c>
      <c r="B39" s="359">
        <f t="shared" si="6"/>
        <v>41933</v>
      </c>
      <c r="C39" s="358"/>
      <c r="D39" s="357"/>
      <c r="E39" s="356"/>
      <c r="F39" s="355"/>
    </row>
    <row r="40" spans="1:6" x14ac:dyDescent="0.25">
      <c r="A40" s="360">
        <f t="shared" si="7"/>
        <v>41934</v>
      </c>
      <c r="B40" s="359">
        <f t="shared" si="6"/>
        <v>41934</v>
      </c>
      <c r="C40" s="358"/>
      <c r="D40" s="357"/>
      <c r="E40" s="356"/>
      <c r="F40" s="355"/>
    </row>
    <row r="41" spans="1:6" x14ac:dyDescent="0.25">
      <c r="A41" s="360">
        <f t="shared" si="7"/>
        <v>41935</v>
      </c>
      <c r="B41" s="359">
        <f t="shared" si="6"/>
        <v>41935</v>
      </c>
      <c r="C41" s="358"/>
      <c r="D41" s="357"/>
      <c r="E41" s="356"/>
      <c r="F41" s="355"/>
    </row>
    <row r="42" spans="1:6" x14ac:dyDescent="0.25">
      <c r="A42" s="360">
        <f t="shared" si="7"/>
        <v>41936</v>
      </c>
      <c r="B42" s="359">
        <f t="shared" si="6"/>
        <v>41936</v>
      </c>
      <c r="C42" s="358"/>
      <c r="D42" s="357"/>
      <c r="E42" s="356"/>
      <c r="F42" s="355"/>
    </row>
    <row r="43" spans="1:6" x14ac:dyDescent="0.25">
      <c r="A43" s="360">
        <f t="shared" si="7"/>
        <v>41937</v>
      </c>
      <c r="B43" s="359">
        <f t="shared" si="6"/>
        <v>41937</v>
      </c>
      <c r="C43" s="358"/>
      <c r="D43" s="357"/>
      <c r="E43" s="356"/>
      <c r="F43" s="355"/>
    </row>
    <row r="44" spans="1:6" x14ac:dyDescent="0.25">
      <c r="A44" s="360">
        <f t="shared" si="7"/>
        <v>41938</v>
      </c>
      <c r="B44" s="359">
        <f t="shared" si="6"/>
        <v>41938</v>
      </c>
      <c r="C44" s="358"/>
      <c r="D44" s="357"/>
      <c r="E44" s="356"/>
      <c r="F44" s="355"/>
    </row>
    <row r="45" spans="1:6" x14ac:dyDescent="0.25">
      <c r="A45" s="360">
        <f>A44</f>
        <v>41938</v>
      </c>
      <c r="B45" s="359" t="s">
        <v>234</v>
      </c>
      <c r="C45" s="358"/>
      <c r="D45" s="357"/>
      <c r="E45" s="356"/>
      <c r="F45" s="355"/>
    </row>
    <row r="46" spans="1:6" x14ac:dyDescent="0.25">
      <c r="A46" s="360">
        <f>A44</f>
        <v>41938</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3" style="9" customWidth="1"/>
    <col min="21" max="21" width="8.109375" style="10" customWidth="1"/>
    <col min="22" max="16384" width="9.109375" style="9"/>
  </cols>
  <sheetData>
    <row r="1" spans="1:21" s="10" customFormat="1" ht="13.5" customHeight="1" x14ac:dyDescent="0.25">
      <c r="A1" s="399">
        <f>E1+SalesOct14!$D$1+PurchasesSep14!A1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S1+PurchasesSep14!T1</f>
        <v>0</v>
      </c>
      <c r="U1" s="396">
        <f>SUM(U4:U199)</f>
        <v>0</v>
      </c>
    </row>
    <row r="2" spans="1:21" s="10" customFormat="1" ht="13.5" customHeight="1" x14ac:dyDescent="0.25">
      <c r="A2" s="395">
        <f>U1+PurchasesSep14!A2</f>
        <v>0</v>
      </c>
      <c r="B2" s="131" t="s">
        <v>272</v>
      </c>
      <c r="C2" s="553" t="s">
        <v>271</v>
      </c>
      <c r="D2" s="555" t="s">
        <v>270</v>
      </c>
      <c r="E2" s="553" t="s">
        <v>269</v>
      </c>
      <c r="F2" s="510" t="s">
        <v>268</v>
      </c>
      <c r="G2" s="557" t="s">
        <v>267</v>
      </c>
      <c r="H2" s="558"/>
      <c r="I2" s="559">
        <f>G1+H1+I1+J1+PurchasesSep14!I2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IF((E1&lt;&gt;0),Admin!$B$11,"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IF((A1&lt;Admin!$F$22),((A1-PurchasesSep14!A1)*Admin!$G$21),(A1*Admin!$G$21-(A1-Admin!$F$21)*(Admin!$G$21-Admin!$G$22)-PurchasesSep14!A2))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SalesOct14!A44+1</f>
        <v>41939</v>
      </c>
      <c r="B5" s="365">
        <f t="shared" ref="B5:B11" si="0">A5</f>
        <v>41939</v>
      </c>
      <c r="C5" s="364"/>
      <c r="D5" s="363"/>
      <c r="E5" s="362"/>
      <c r="F5" s="361"/>
    </row>
    <row r="6" spans="1:6" x14ac:dyDescent="0.25">
      <c r="A6" s="360">
        <f t="shared" ref="A6:A11" si="1">A5+1</f>
        <v>41940</v>
      </c>
      <c r="B6" s="359">
        <f t="shared" si="0"/>
        <v>41940</v>
      </c>
      <c r="C6" s="358"/>
      <c r="D6" s="357"/>
      <c r="E6" s="356"/>
      <c r="F6" s="355"/>
    </row>
    <row r="7" spans="1:6" x14ac:dyDescent="0.25">
      <c r="A7" s="360">
        <f t="shared" si="1"/>
        <v>41941</v>
      </c>
      <c r="B7" s="359">
        <f t="shared" si="0"/>
        <v>41941</v>
      </c>
      <c r="C7" s="358"/>
      <c r="D7" s="357"/>
      <c r="E7" s="356"/>
      <c r="F7" s="355"/>
    </row>
    <row r="8" spans="1:6" x14ac:dyDescent="0.25">
      <c r="A8" s="360">
        <f t="shared" si="1"/>
        <v>41942</v>
      </c>
      <c r="B8" s="359">
        <f t="shared" si="0"/>
        <v>41942</v>
      </c>
      <c r="C8" s="358"/>
      <c r="D8" s="357"/>
      <c r="E8" s="356"/>
      <c r="F8" s="355"/>
    </row>
    <row r="9" spans="1:6" s="358" customFormat="1" x14ac:dyDescent="0.25">
      <c r="A9" s="360">
        <f t="shared" si="1"/>
        <v>41943</v>
      </c>
      <c r="B9" s="359">
        <f t="shared" si="0"/>
        <v>41943</v>
      </c>
      <c r="D9" s="357"/>
      <c r="E9" s="356"/>
      <c r="F9" s="355"/>
    </row>
    <row r="10" spans="1:6" s="358" customFormat="1" x14ac:dyDescent="0.25">
      <c r="A10" s="360">
        <f t="shared" si="1"/>
        <v>41944</v>
      </c>
      <c r="B10" s="359">
        <f t="shared" si="0"/>
        <v>41944</v>
      </c>
      <c r="D10" s="357"/>
      <c r="E10" s="356"/>
      <c r="F10" s="355"/>
    </row>
    <row r="11" spans="1:6" s="358" customFormat="1" x14ac:dyDescent="0.25">
      <c r="A11" s="360">
        <f t="shared" si="1"/>
        <v>41945</v>
      </c>
      <c r="B11" s="359">
        <f t="shared" si="0"/>
        <v>41945</v>
      </c>
      <c r="D11" s="357"/>
      <c r="E11" s="356"/>
      <c r="F11" s="355"/>
    </row>
    <row r="12" spans="1:6" s="358" customFormat="1" x14ac:dyDescent="0.25">
      <c r="A12" s="360">
        <f>A11</f>
        <v>41945</v>
      </c>
      <c r="B12" s="359" t="s">
        <v>234</v>
      </c>
      <c r="D12" s="357"/>
      <c r="E12" s="356"/>
      <c r="F12" s="355"/>
    </row>
    <row r="13" spans="1:6" s="358" customFormat="1" x14ac:dyDescent="0.25">
      <c r="A13" s="360">
        <f>A11</f>
        <v>41945</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41946</v>
      </c>
      <c r="B16" s="365">
        <f t="shared" ref="B16:B22" si="2">A16</f>
        <v>41946</v>
      </c>
      <c r="C16" s="364"/>
      <c r="D16" s="363"/>
      <c r="E16" s="362"/>
      <c r="F16" s="361"/>
    </row>
    <row r="17" spans="1:6" x14ac:dyDescent="0.25">
      <c r="A17" s="360">
        <f t="shared" ref="A17:A22" si="3">A16+1</f>
        <v>41947</v>
      </c>
      <c r="B17" s="359">
        <f t="shared" si="2"/>
        <v>41947</v>
      </c>
      <c r="C17" s="358"/>
      <c r="D17" s="357"/>
      <c r="E17" s="356"/>
      <c r="F17" s="355"/>
    </row>
    <row r="18" spans="1:6" x14ac:dyDescent="0.25">
      <c r="A18" s="360">
        <f t="shared" si="3"/>
        <v>41948</v>
      </c>
      <c r="B18" s="359">
        <f t="shared" si="2"/>
        <v>41948</v>
      </c>
      <c r="C18" s="358"/>
      <c r="D18" s="357"/>
      <c r="E18" s="356"/>
      <c r="F18" s="355"/>
    </row>
    <row r="19" spans="1:6" x14ac:dyDescent="0.25">
      <c r="A19" s="360">
        <f t="shared" si="3"/>
        <v>41949</v>
      </c>
      <c r="B19" s="359">
        <f t="shared" si="2"/>
        <v>41949</v>
      </c>
      <c r="C19" s="358"/>
      <c r="D19" s="357"/>
      <c r="E19" s="356"/>
      <c r="F19" s="355"/>
    </row>
    <row r="20" spans="1:6" x14ac:dyDescent="0.25">
      <c r="A20" s="360">
        <f t="shared" si="3"/>
        <v>41950</v>
      </c>
      <c r="B20" s="359">
        <f t="shared" si="2"/>
        <v>41950</v>
      </c>
      <c r="C20" s="358"/>
      <c r="D20" s="357"/>
      <c r="E20" s="356"/>
      <c r="F20" s="355"/>
    </row>
    <row r="21" spans="1:6" x14ac:dyDescent="0.25">
      <c r="A21" s="360">
        <f t="shared" si="3"/>
        <v>41951</v>
      </c>
      <c r="B21" s="359">
        <f t="shared" si="2"/>
        <v>41951</v>
      </c>
      <c r="C21" s="358"/>
      <c r="D21" s="357"/>
      <c r="E21" s="356"/>
      <c r="F21" s="355"/>
    </row>
    <row r="22" spans="1:6" x14ac:dyDescent="0.25">
      <c r="A22" s="360">
        <f t="shared" si="3"/>
        <v>41952</v>
      </c>
      <c r="B22" s="359">
        <f t="shared" si="2"/>
        <v>41952</v>
      </c>
      <c r="C22" s="358"/>
      <c r="D22" s="357"/>
      <c r="E22" s="356"/>
      <c r="F22" s="355"/>
    </row>
    <row r="23" spans="1:6" x14ac:dyDescent="0.25">
      <c r="A23" s="360">
        <f>A22</f>
        <v>41952</v>
      </c>
      <c r="B23" s="359" t="s">
        <v>234</v>
      </c>
      <c r="C23" s="358"/>
      <c r="D23" s="357"/>
      <c r="E23" s="356"/>
      <c r="F23" s="355"/>
    </row>
    <row r="24" spans="1:6" x14ac:dyDescent="0.25">
      <c r="A24" s="360">
        <f>A22</f>
        <v>41952</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41953</v>
      </c>
      <c r="B27" s="365">
        <f t="shared" ref="B27:B33" si="4">A27</f>
        <v>41953</v>
      </c>
      <c r="C27" s="364"/>
      <c r="D27" s="363"/>
      <c r="E27" s="362"/>
      <c r="F27" s="361"/>
    </row>
    <row r="28" spans="1:6" x14ac:dyDescent="0.25">
      <c r="A28" s="360">
        <f t="shared" ref="A28:A33" si="5">A27+1</f>
        <v>41954</v>
      </c>
      <c r="B28" s="359">
        <f t="shared" si="4"/>
        <v>41954</v>
      </c>
      <c r="C28" s="358"/>
      <c r="D28" s="357"/>
      <c r="E28" s="356"/>
      <c r="F28" s="355"/>
    </row>
    <row r="29" spans="1:6" x14ac:dyDescent="0.25">
      <c r="A29" s="360">
        <f t="shared" si="5"/>
        <v>41955</v>
      </c>
      <c r="B29" s="359">
        <f t="shared" si="4"/>
        <v>41955</v>
      </c>
      <c r="C29" s="358"/>
      <c r="D29" s="357"/>
      <c r="E29" s="356"/>
      <c r="F29" s="355"/>
    </row>
    <row r="30" spans="1:6" x14ac:dyDescent="0.25">
      <c r="A30" s="360">
        <f t="shared" si="5"/>
        <v>41956</v>
      </c>
      <c r="B30" s="359">
        <f t="shared" si="4"/>
        <v>41956</v>
      </c>
      <c r="C30" s="358"/>
      <c r="D30" s="357"/>
      <c r="E30" s="356"/>
      <c r="F30" s="355"/>
    </row>
    <row r="31" spans="1:6" x14ac:dyDescent="0.25">
      <c r="A31" s="360">
        <f t="shared" si="5"/>
        <v>41957</v>
      </c>
      <c r="B31" s="359">
        <f t="shared" si="4"/>
        <v>41957</v>
      </c>
      <c r="C31" s="358"/>
      <c r="D31" s="357"/>
      <c r="E31" s="356"/>
      <c r="F31" s="355"/>
    </row>
    <row r="32" spans="1:6" x14ac:dyDescent="0.25">
      <c r="A32" s="360">
        <f t="shared" si="5"/>
        <v>41958</v>
      </c>
      <c r="B32" s="359">
        <f t="shared" si="4"/>
        <v>41958</v>
      </c>
      <c r="C32" s="358"/>
      <c r="D32" s="357"/>
      <c r="E32" s="356"/>
      <c r="F32" s="355"/>
    </row>
    <row r="33" spans="1:6" x14ac:dyDescent="0.25">
      <c r="A33" s="360">
        <f t="shared" si="5"/>
        <v>41959</v>
      </c>
      <c r="B33" s="359">
        <f t="shared" si="4"/>
        <v>41959</v>
      </c>
      <c r="C33" s="358"/>
      <c r="D33" s="357"/>
      <c r="E33" s="356"/>
      <c r="F33" s="355"/>
    </row>
    <row r="34" spans="1:6" x14ac:dyDescent="0.25">
      <c r="A34" s="360">
        <f>A33</f>
        <v>41959</v>
      </c>
      <c r="B34" s="359" t="s">
        <v>234</v>
      </c>
      <c r="C34" s="358"/>
      <c r="D34" s="357"/>
      <c r="E34" s="356"/>
      <c r="F34" s="355"/>
    </row>
    <row r="35" spans="1:6" x14ac:dyDescent="0.25">
      <c r="A35" s="360">
        <f>A33</f>
        <v>41959</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41960</v>
      </c>
      <c r="B38" s="365">
        <f t="shared" ref="B38:B44" si="6">A38</f>
        <v>41960</v>
      </c>
      <c r="C38" s="364"/>
      <c r="D38" s="363"/>
      <c r="E38" s="362"/>
      <c r="F38" s="361"/>
    </row>
    <row r="39" spans="1:6" x14ac:dyDescent="0.25">
      <c r="A39" s="360">
        <f t="shared" ref="A39:A44" si="7">A38+1</f>
        <v>41961</v>
      </c>
      <c r="B39" s="359">
        <f t="shared" si="6"/>
        <v>41961</v>
      </c>
      <c r="C39" s="358"/>
      <c r="D39" s="357"/>
      <c r="E39" s="356"/>
      <c r="F39" s="355"/>
    </row>
    <row r="40" spans="1:6" x14ac:dyDescent="0.25">
      <c r="A40" s="360">
        <f t="shared" si="7"/>
        <v>41962</v>
      </c>
      <c r="B40" s="359">
        <f t="shared" si="6"/>
        <v>41962</v>
      </c>
      <c r="C40" s="358"/>
      <c r="D40" s="357"/>
      <c r="E40" s="356"/>
      <c r="F40" s="355"/>
    </row>
    <row r="41" spans="1:6" x14ac:dyDescent="0.25">
      <c r="A41" s="360">
        <f t="shared" si="7"/>
        <v>41963</v>
      </c>
      <c r="B41" s="359">
        <f t="shared" si="6"/>
        <v>41963</v>
      </c>
      <c r="C41" s="358"/>
      <c r="D41" s="357"/>
      <c r="E41" s="356"/>
      <c r="F41" s="355"/>
    </row>
    <row r="42" spans="1:6" x14ac:dyDescent="0.25">
      <c r="A42" s="360">
        <f t="shared" si="7"/>
        <v>41964</v>
      </c>
      <c r="B42" s="359">
        <f t="shared" si="6"/>
        <v>41964</v>
      </c>
      <c r="C42" s="358"/>
      <c r="D42" s="357"/>
      <c r="E42" s="356"/>
      <c r="F42" s="355"/>
    </row>
    <row r="43" spans="1:6" x14ac:dyDescent="0.25">
      <c r="A43" s="360">
        <f t="shared" si="7"/>
        <v>41965</v>
      </c>
      <c r="B43" s="359">
        <f t="shared" si="6"/>
        <v>41965</v>
      </c>
      <c r="C43" s="358"/>
      <c r="D43" s="357"/>
      <c r="E43" s="356"/>
      <c r="F43" s="355"/>
    </row>
    <row r="44" spans="1:6" x14ac:dyDescent="0.25">
      <c r="A44" s="360">
        <f t="shared" si="7"/>
        <v>41966</v>
      </c>
      <c r="B44" s="359">
        <f t="shared" si="6"/>
        <v>41966</v>
      </c>
      <c r="C44" s="358"/>
      <c r="D44" s="357"/>
      <c r="E44" s="356"/>
      <c r="F44" s="355"/>
    </row>
    <row r="45" spans="1:6" x14ac:dyDescent="0.25">
      <c r="A45" s="360">
        <f>A44</f>
        <v>41966</v>
      </c>
      <c r="B45" s="359" t="s">
        <v>234</v>
      </c>
      <c r="C45" s="358"/>
      <c r="D45" s="357"/>
      <c r="E45" s="356"/>
      <c r="F45" s="355"/>
    </row>
    <row r="46" spans="1:6" x14ac:dyDescent="0.25">
      <c r="A46" s="360">
        <f>A44</f>
        <v>41966</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41967</v>
      </c>
      <c r="B49" s="365">
        <f t="shared" ref="B49:B55" si="8">A49</f>
        <v>41967</v>
      </c>
      <c r="C49" s="364"/>
      <c r="D49" s="363"/>
      <c r="E49" s="362"/>
      <c r="F49" s="361"/>
    </row>
    <row r="50" spans="1:6" x14ac:dyDescent="0.25">
      <c r="A50" s="360">
        <f t="shared" ref="A50:A55" si="9">A49+1</f>
        <v>41968</v>
      </c>
      <c r="B50" s="359">
        <f t="shared" si="8"/>
        <v>41968</v>
      </c>
      <c r="C50" s="358"/>
      <c r="D50" s="357"/>
      <c r="E50" s="356"/>
      <c r="F50" s="355"/>
    </row>
    <row r="51" spans="1:6" x14ac:dyDescent="0.25">
      <c r="A51" s="360">
        <f t="shared" si="9"/>
        <v>41969</v>
      </c>
      <c r="B51" s="359">
        <f t="shared" si="8"/>
        <v>41969</v>
      </c>
      <c r="C51" s="358"/>
      <c r="D51" s="357"/>
      <c r="E51" s="356"/>
      <c r="F51" s="355"/>
    </row>
    <row r="52" spans="1:6" x14ac:dyDescent="0.25">
      <c r="A52" s="360">
        <f t="shared" si="9"/>
        <v>41970</v>
      </c>
      <c r="B52" s="359">
        <f t="shared" si="8"/>
        <v>41970</v>
      </c>
      <c r="C52" s="358"/>
      <c r="D52" s="357"/>
      <c r="E52" s="356"/>
      <c r="F52" s="355"/>
    </row>
    <row r="53" spans="1:6" x14ac:dyDescent="0.25">
      <c r="A53" s="360">
        <f t="shared" si="9"/>
        <v>41971</v>
      </c>
      <c r="B53" s="359">
        <f t="shared" si="8"/>
        <v>41971</v>
      </c>
      <c r="C53" s="358"/>
      <c r="D53" s="357"/>
      <c r="E53" s="356"/>
      <c r="F53" s="355"/>
    </row>
    <row r="54" spans="1:6" x14ac:dyDescent="0.25">
      <c r="A54" s="360">
        <f t="shared" si="9"/>
        <v>41972</v>
      </c>
      <c r="B54" s="359">
        <f t="shared" si="8"/>
        <v>41972</v>
      </c>
      <c r="C54" s="358"/>
      <c r="D54" s="357"/>
      <c r="E54" s="356"/>
      <c r="F54" s="355"/>
    </row>
    <row r="55" spans="1:6" x14ac:dyDescent="0.25">
      <c r="A55" s="360">
        <f t="shared" si="9"/>
        <v>41973</v>
      </c>
      <c r="B55" s="359">
        <f t="shared" si="8"/>
        <v>41973</v>
      </c>
      <c r="C55" s="358"/>
      <c r="D55" s="357"/>
      <c r="E55" s="356"/>
      <c r="F55" s="355"/>
    </row>
    <row r="56" spans="1:6" x14ac:dyDescent="0.25">
      <c r="A56" s="360">
        <f>A55</f>
        <v>41973</v>
      </c>
      <c r="B56" s="359" t="s">
        <v>234</v>
      </c>
      <c r="C56" s="358"/>
      <c r="D56" s="357"/>
      <c r="E56" s="356"/>
      <c r="F56" s="355"/>
    </row>
    <row r="57" spans="1:6" x14ac:dyDescent="0.25">
      <c r="A57" s="360">
        <f>A55</f>
        <v>41973</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109375" style="10"/>
    <col min="14" max="15" width="9.33203125" style="10" customWidth="1"/>
    <col min="16" max="18" width="7.6640625" style="10" customWidth="1"/>
    <col min="19" max="19" width="8.5546875" style="10" customWidth="1"/>
    <col min="20" max="20" width="13" style="9" customWidth="1"/>
    <col min="21" max="21" width="8" style="10" customWidth="1"/>
    <col min="22" max="16384" width="9.109375" style="9"/>
  </cols>
  <sheetData>
    <row r="1" spans="1:21" s="10" customFormat="1" ht="13.5" customHeight="1" x14ac:dyDescent="0.25">
      <c r="A1" s="399">
        <f>E1+SalesNov14!$D$1+PurchasesOct14!A1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S1+PurchasesOct14!T1</f>
        <v>0</v>
      </c>
      <c r="U1" s="396">
        <f>SUM(U4:U199)</f>
        <v>0</v>
      </c>
    </row>
    <row r="2" spans="1:21" s="10" customFormat="1" ht="13.5" customHeight="1" x14ac:dyDescent="0.25">
      <c r="A2" s="395">
        <f>U1+PurchasesOct14!A2</f>
        <v>0</v>
      </c>
      <c r="B2" s="131" t="s">
        <v>272</v>
      </c>
      <c r="C2" s="553" t="s">
        <v>271</v>
      </c>
      <c r="D2" s="555" t="s">
        <v>270</v>
      </c>
      <c r="E2" s="553" t="s">
        <v>269</v>
      </c>
      <c r="F2" s="510" t="s">
        <v>268</v>
      </c>
      <c r="G2" s="557" t="s">
        <v>267</v>
      </c>
      <c r="H2" s="558"/>
      <c r="I2" s="559">
        <f>G1+H1+I1+J1+PurchasesOct14!I2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IF((E1&lt;&gt;0),Admin!$B$12,"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IF((A1&lt;Admin!$F$22),((A1-PurchasesOct14!A1)*Admin!$G$21),(A1*Admin!$G$21-(A1-Admin!$F$21)*(Admin!$G$21-Admin!$G$22)-PurchasesOct14!A2))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88671875" style="346" customWidth="1"/>
    <col min="2" max="2" width="14.6640625" style="345" customWidth="1"/>
    <col min="3" max="3" width="13.6640625" style="10" customWidth="1"/>
    <col min="4" max="4" width="13.6640625" style="344" customWidth="1"/>
    <col min="5" max="5" width="13.6640625" style="343" customWidth="1"/>
    <col min="6" max="6" width="13.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SalesNov14!A55+1</f>
        <v>41974</v>
      </c>
      <c r="B5" s="365">
        <f t="shared" ref="B5:B11" si="0">A5</f>
        <v>41974</v>
      </c>
      <c r="C5" s="364"/>
      <c r="D5" s="363"/>
      <c r="E5" s="362"/>
      <c r="F5" s="361"/>
    </row>
    <row r="6" spans="1:6" x14ac:dyDescent="0.25">
      <c r="A6" s="360">
        <f t="shared" ref="A6:A11" si="1">A5+1</f>
        <v>41975</v>
      </c>
      <c r="B6" s="359">
        <f t="shared" si="0"/>
        <v>41975</v>
      </c>
      <c r="C6" s="358"/>
      <c r="D6" s="357"/>
      <c r="E6" s="356"/>
      <c r="F6" s="355"/>
    </row>
    <row r="7" spans="1:6" x14ac:dyDescent="0.25">
      <c r="A7" s="360">
        <f t="shared" si="1"/>
        <v>41976</v>
      </c>
      <c r="B7" s="359">
        <f t="shared" si="0"/>
        <v>41976</v>
      </c>
      <c r="C7" s="358"/>
      <c r="D7" s="357"/>
      <c r="E7" s="356"/>
      <c r="F7" s="355"/>
    </row>
    <row r="8" spans="1:6" x14ac:dyDescent="0.25">
      <c r="A8" s="360">
        <f t="shared" si="1"/>
        <v>41977</v>
      </c>
      <c r="B8" s="359">
        <f t="shared" si="0"/>
        <v>41977</v>
      </c>
      <c r="C8" s="358"/>
      <c r="D8" s="357"/>
      <c r="E8" s="356"/>
      <c r="F8" s="355"/>
    </row>
    <row r="9" spans="1:6" s="358" customFormat="1" x14ac:dyDescent="0.25">
      <c r="A9" s="360">
        <f t="shared" si="1"/>
        <v>41978</v>
      </c>
      <c r="B9" s="359">
        <f t="shared" si="0"/>
        <v>41978</v>
      </c>
      <c r="D9" s="357"/>
      <c r="E9" s="356"/>
      <c r="F9" s="355"/>
    </row>
    <row r="10" spans="1:6" s="358" customFormat="1" x14ac:dyDescent="0.25">
      <c r="A10" s="360">
        <f t="shared" si="1"/>
        <v>41979</v>
      </c>
      <c r="B10" s="359">
        <f t="shared" si="0"/>
        <v>41979</v>
      </c>
      <c r="D10" s="357"/>
      <c r="E10" s="356"/>
      <c r="F10" s="355"/>
    </row>
    <row r="11" spans="1:6" s="358" customFormat="1" x14ac:dyDescent="0.25">
      <c r="A11" s="360">
        <f t="shared" si="1"/>
        <v>41980</v>
      </c>
      <c r="B11" s="359">
        <f t="shared" si="0"/>
        <v>41980</v>
      </c>
      <c r="D11" s="357"/>
      <c r="E11" s="356"/>
      <c r="F11" s="355"/>
    </row>
    <row r="12" spans="1:6" s="358" customFormat="1" x14ac:dyDescent="0.25">
      <c r="A12" s="360">
        <f>A11</f>
        <v>41980</v>
      </c>
      <c r="B12" s="359" t="s">
        <v>234</v>
      </c>
      <c r="D12" s="357"/>
      <c r="E12" s="356"/>
      <c r="F12" s="355"/>
    </row>
    <row r="13" spans="1:6" s="358" customFormat="1" x14ac:dyDescent="0.25">
      <c r="A13" s="360">
        <f>A11</f>
        <v>41980</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41981</v>
      </c>
      <c r="B16" s="365">
        <f t="shared" ref="B16:B22" si="2">A16</f>
        <v>41981</v>
      </c>
      <c r="C16" s="364"/>
      <c r="D16" s="363"/>
      <c r="E16" s="362"/>
      <c r="F16" s="361"/>
    </row>
    <row r="17" spans="1:6" x14ac:dyDescent="0.25">
      <c r="A17" s="360">
        <f t="shared" ref="A17:A22" si="3">A16+1</f>
        <v>41982</v>
      </c>
      <c r="B17" s="359">
        <f t="shared" si="2"/>
        <v>41982</v>
      </c>
      <c r="C17" s="358"/>
      <c r="D17" s="357"/>
      <c r="E17" s="356"/>
      <c r="F17" s="355"/>
    </row>
    <row r="18" spans="1:6" x14ac:dyDescent="0.25">
      <c r="A18" s="360">
        <f t="shared" si="3"/>
        <v>41983</v>
      </c>
      <c r="B18" s="359">
        <f t="shared" si="2"/>
        <v>41983</v>
      </c>
      <c r="C18" s="358"/>
      <c r="D18" s="357"/>
      <c r="E18" s="356"/>
      <c r="F18" s="355"/>
    </row>
    <row r="19" spans="1:6" x14ac:dyDescent="0.25">
      <c r="A19" s="360">
        <f t="shared" si="3"/>
        <v>41984</v>
      </c>
      <c r="B19" s="359">
        <f t="shared" si="2"/>
        <v>41984</v>
      </c>
      <c r="C19" s="358"/>
      <c r="D19" s="357"/>
      <c r="E19" s="356"/>
      <c r="F19" s="355"/>
    </row>
    <row r="20" spans="1:6" x14ac:dyDescent="0.25">
      <c r="A20" s="360">
        <f t="shared" si="3"/>
        <v>41985</v>
      </c>
      <c r="B20" s="359">
        <f t="shared" si="2"/>
        <v>41985</v>
      </c>
      <c r="C20" s="358"/>
      <c r="D20" s="357"/>
      <c r="E20" s="356"/>
      <c r="F20" s="355"/>
    </row>
    <row r="21" spans="1:6" x14ac:dyDescent="0.25">
      <c r="A21" s="360">
        <f t="shared" si="3"/>
        <v>41986</v>
      </c>
      <c r="B21" s="359">
        <f t="shared" si="2"/>
        <v>41986</v>
      </c>
      <c r="C21" s="358"/>
      <c r="D21" s="357"/>
      <c r="E21" s="356"/>
      <c r="F21" s="355"/>
    </row>
    <row r="22" spans="1:6" x14ac:dyDescent="0.25">
      <c r="A22" s="360">
        <f t="shared" si="3"/>
        <v>41987</v>
      </c>
      <c r="B22" s="359">
        <f t="shared" si="2"/>
        <v>41987</v>
      </c>
      <c r="C22" s="358"/>
      <c r="D22" s="357"/>
      <c r="E22" s="356"/>
      <c r="F22" s="355"/>
    </row>
    <row r="23" spans="1:6" x14ac:dyDescent="0.25">
      <c r="A23" s="360">
        <f>A22</f>
        <v>41987</v>
      </c>
      <c r="B23" s="359" t="s">
        <v>234</v>
      </c>
      <c r="C23" s="358"/>
      <c r="D23" s="357"/>
      <c r="E23" s="356"/>
      <c r="F23" s="355"/>
    </row>
    <row r="24" spans="1:6" x14ac:dyDescent="0.25">
      <c r="A24" s="360">
        <f>A22</f>
        <v>41987</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41988</v>
      </c>
      <c r="B27" s="365">
        <f t="shared" ref="B27:B33" si="4">A27</f>
        <v>41988</v>
      </c>
      <c r="C27" s="364"/>
      <c r="D27" s="363"/>
      <c r="E27" s="362"/>
      <c r="F27" s="361"/>
    </row>
    <row r="28" spans="1:6" x14ac:dyDescent="0.25">
      <c r="A28" s="360">
        <f t="shared" ref="A28:A33" si="5">A27+1</f>
        <v>41989</v>
      </c>
      <c r="B28" s="359">
        <f t="shared" si="4"/>
        <v>41989</v>
      </c>
      <c r="C28" s="358"/>
      <c r="D28" s="357"/>
      <c r="E28" s="356"/>
      <c r="F28" s="355"/>
    </row>
    <row r="29" spans="1:6" x14ac:dyDescent="0.25">
      <c r="A29" s="360">
        <f t="shared" si="5"/>
        <v>41990</v>
      </c>
      <c r="B29" s="359">
        <f t="shared" si="4"/>
        <v>41990</v>
      </c>
      <c r="C29" s="358"/>
      <c r="D29" s="357"/>
      <c r="E29" s="356"/>
      <c r="F29" s="355"/>
    </row>
    <row r="30" spans="1:6" x14ac:dyDescent="0.25">
      <c r="A30" s="360">
        <f t="shared" si="5"/>
        <v>41991</v>
      </c>
      <c r="B30" s="359">
        <f t="shared" si="4"/>
        <v>41991</v>
      </c>
      <c r="C30" s="358"/>
      <c r="D30" s="357"/>
      <c r="E30" s="356"/>
      <c r="F30" s="355"/>
    </row>
    <row r="31" spans="1:6" x14ac:dyDescent="0.25">
      <c r="A31" s="360">
        <f t="shared" si="5"/>
        <v>41992</v>
      </c>
      <c r="B31" s="359">
        <f t="shared" si="4"/>
        <v>41992</v>
      </c>
      <c r="C31" s="358"/>
      <c r="D31" s="357"/>
      <c r="E31" s="356"/>
      <c r="F31" s="355"/>
    </row>
    <row r="32" spans="1:6" x14ac:dyDescent="0.25">
      <c r="A32" s="360">
        <f t="shared" si="5"/>
        <v>41993</v>
      </c>
      <c r="B32" s="359">
        <f t="shared" si="4"/>
        <v>41993</v>
      </c>
      <c r="C32" s="358"/>
      <c r="D32" s="357"/>
      <c r="E32" s="356"/>
      <c r="F32" s="355"/>
    </row>
    <row r="33" spans="1:6" x14ac:dyDescent="0.25">
      <c r="A33" s="360">
        <f t="shared" si="5"/>
        <v>41994</v>
      </c>
      <c r="B33" s="359">
        <f t="shared" si="4"/>
        <v>41994</v>
      </c>
      <c r="C33" s="358"/>
      <c r="D33" s="357"/>
      <c r="E33" s="356"/>
      <c r="F33" s="355"/>
    </row>
    <row r="34" spans="1:6" x14ac:dyDescent="0.25">
      <c r="A34" s="360">
        <f>A33</f>
        <v>41994</v>
      </c>
      <c r="B34" s="359" t="s">
        <v>234</v>
      </c>
      <c r="C34" s="358"/>
      <c r="D34" s="357"/>
      <c r="E34" s="356"/>
      <c r="F34" s="355"/>
    </row>
    <row r="35" spans="1:6" x14ac:dyDescent="0.25">
      <c r="A35" s="360">
        <f>A33</f>
        <v>41994</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41995</v>
      </c>
      <c r="B38" s="365">
        <f t="shared" ref="B38:B44" si="6">A38</f>
        <v>41995</v>
      </c>
      <c r="C38" s="364"/>
      <c r="D38" s="363"/>
      <c r="E38" s="362"/>
      <c r="F38" s="361"/>
    </row>
    <row r="39" spans="1:6" x14ac:dyDescent="0.25">
      <c r="A39" s="360">
        <f t="shared" ref="A39:A44" si="7">A38+1</f>
        <v>41996</v>
      </c>
      <c r="B39" s="359">
        <f t="shared" si="6"/>
        <v>41996</v>
      </c>
      <c r="C39" s="358"/>
      <c r="D39" s="357"/>
      <c r="E39" s="356"/>
      <c r="F39" s="355"/>
    </row>
    <row r="40" spans="1:6" x14ac:dyDescent="0.25">
      <c r="A40" s="360">
        <f t="shared" si="7"/>
        <v>41997</v>
      </c>
      <c r="B40" s="359">
        <f t="shared" si="6"/>
        <v>41997</v>
      </c>
      <c r="C40" s="358"/>
      <c r="D40" s="357"/>
      <c r="E40" s="356"/>
      <c r="F40" s="355"/>
    </row>
    <row r="41" spans="1:6" x14ac:dyDescent="0.25">
      <c r="A41" s="360">
        <f t="shared" si="7"/>
        <v>41998</v>
      </c>
      <c r="B41" s="359">
        <f t="shared" si="6"/>
        <v>41998</v>
      </c>
      <c r="C41" s="358"/>
      <c r="D41" s="357"/>
      <c r="E41" s="356"/>
      <c r="F41" s="355"/>
    </row>
    <row r="42" spans="1:6" x14ac:dyDescent="0.25">
      <c r="A42" s="360">
        <f t="shared" si="7"/>
        <v>41999</v>
      </c>
      <c r="B42" s="359">
        <f t="shared" si="6"/>
        <v>41999</v>
      </c>
      <c r="C42" s="358"/>
      <c r="D42" s="357"/>
      <c r="E42" s="356"/>
      <c r="F42" s="355"/>
    </row>
    <row r="43" spans="1:6" x14ac:dyDescent="0.25">
      <c r="A43" s="360">
        <f t="shared" si="7"/>
        <v>42000</v>
      </c>
      <c r="B43" s="359">
        <f t="shared" si="6"/>
        <v>42000</v>
      </c>
      <c r="C43" s="358"/>
      <c r="D43" s="357"/>
      <c r="E43" s="356"/>
      <c r="F43" s="355"/>
    </row>
    <row r="44" spans="1:6" x14ac:dyDescent="0.25">
      <c r="A44" s="360">
        <f t="shared" si="7"/>
        <v>42001</v>
      </c>
      <c r="B44" s="359">
        <f t="shared" si="6"/>
        <v>42001</v>
      </c>
      <c r="C44" s="358"/>
      <c r="D44" s="357"/>
      <c r="E44" s="356"/>
      <c r="F44" s="355"/>
    </row>
    <row r="45" spans="1:6" x14ac:dyDescent="0.25">
      <c r="A45" s="360">
        <f>A44</f>
        <v>42001</v>
      </c>
      <c r="B45" s="359" t="s">
        <v>234</v>
      </c>
      <c r="C45" s="358"/>
      <c r="D45" s="357"/>
      <c r="E45" s="356"/>
      <c r="F45" s="355"/>
    </row>
    <row r="46" spans="1:6" x14ac:dyDescent="0.25">
      <c r="A46" s="360">
        <f>A44</f>
        <v>42001</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6640625" style="10" customWidth="1"/>
    <col min="20" max="20" width="12.88671875" style="9" customWidth="1"/>
    <col min="21" max="21" width="8.44140625" style="10" customWidth="1"/>
    <col min="22" max="16384" width="9.109375" style="9"/>
  </cols>
  <sheetData>
    <row r="1" spans="1:21" s="10" customFormat="1" ht="13.5" customHeight="1" x14ac:dyDescent="0.25">
      <c r="A1" s="399">
        <f>E1+SalesDec14!$D$1+PurchasesNov14!A1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S1+PurchasesNov14!T1</f>
        <v>0</v>
      </c>
      <c r="U1" s="396">
        <f>SUM(U4:U199)</f>
        <v>0</v>
      </c>
    </row>
    <row r="2" spans="1:21" s="10" customFormat="1" ht="13.5" customHeight="1" x14ac:dyDescent="0.25">
      <c r="A2" s="395">
        <f>U1+PurchasesNov14!A2</f>
        <v>0</v>
      </c>
      <c r="B2" s="131" t="s">
        <v>272</v>
      </c>
      <c r="C2" s="553" t="s">
        <v>271</v>
      </c>
      <c r="D2" s="555" t="s">
        <v>270</v>
      </c>
      <c r="E2" s="553" t="s">
        <v>269</v>
      </c>
      <c r="F2" s="510" t="s">
        <v>268</v>
      </c>
      <c r="G2" s="557" t="s">
        <v>267</v>
      </c>
      <c r="H2" s="558"/>
      <c r="I2" s="559">
        <f>G1+H1+I1+J1+PurchasesNov14!I2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IF((E1&lt;&gt;0),Admin!$B$13,"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IF((A1&lt;Admin!$F$22),((A1-PurchasesNov14!A1)*Admin!$G$21),(A1*Admin!$G$21-(A1-Admin!$F$21)*(Admin!$G$21-Admin!$G$22)-PurchasesNov14!A2))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SalesDec14!A44+1</f>
        <v>42002</v>
      </c>
      <c r="B5" s="365">
        <f t="shared" ref="B5:B11" si="0">A5</f>
        <v>42002</v>
      </c>
      <c r="C5" s="364"/>
      <c r="D5" s="363"/>
      <c r="E5" s="362"/>
      <c r="F5" s="361"/>
    </row>
    <row r="6" spans="1:6" x14ac:dyDescent="0.25">
      <c r="A6" s="360">
        <f t="shared" ref="A6:A11" si="1">A5+1</f>
        <v>42003</v>
      </c>
      <c r="B6" s="359">
        <f t="shared" si="0"/>
        <v>42003</v>
      </c>
      <c r="C6" s="358"/>
      <c r="D6" s="357"/>
      <c r="E6" s="356"/>
      <c r="F6" s="355"/>
    </row>
    <row r="7" spans="1:6" x14ac:dyDescent="0.25">
      <c r="A7" s="360">
        <f t="shared" si="1"/>
        <v>42004</v>
      </c>
      <c r="B7" s="359">
        <f t="shared" si="0"/>
        <v>42004</v>
      </c>
      <c r="C7" s="358"/>
      <c r="D7" s="357"/>
      <c r="E7" s="356"/>
      <c r="F7" s="355"/>
    </row>
    <row r="8" spans="1:6" x14ac:dyDescent="0.25">
      <c r="A8" s="360">
        <f t="shared" si="1"/>
        <v>42005</v>
      </c>
      <c r="B8" s="359">
        <f t="shared" si="0"/>
        <v>42005</v>
      </c>
      <c r="C8" s="358"/>
      <c r="D8" s="357"/>
      <c r="E8" s="356"/>
      <c r="F8" s="355"/>
    </row>
    <row r="9" spans="1:6" s="358" customFormat="1" x14ac:dyDescent="0.25">
      <c r="A9" s="360">
        <f t="shared" si="1"/>
        <v>42006</v>
      </c>
      <c r="B9" s="359">
        <f t="shared" si="0"/>
        <v>42006</v>
      </c>
      <c r="D9" s="357"/>
      <c r="E9" s="356"/>
      <c r="F9" s="355"/>
    </row>
    <row r="10" spans="1:6" s="358" customFormat="1" x14ac:dyDescent="0.25">
      <c r="A10" s="360">
        <f t="shared" si="1"/>
        <v>42007</v>
      </c>
      <c r="B10" s="359">
        <f t="shared" si="0"/>
        <v>42007</v>
      </c>
      <c r="D10" s="357"/>
      <c r="E10" s="356"/>
      <c r="F10" s="355"/>
    </row>
    <row r="11" spans="1:6" s="358" customFormat="1" x14ac:dyDescent="0.25">
      <c r="A11" s="360">
        <f t="shared" si="1"/>
        <v>42008</v>
      </c>
      <c r="B11" s="359">
        <f t="shared" si="0"/>
        <v>42008</v>
      </c>
      <c r="D11" s="357"/>
      <c r="E11" s="356"/>
      <c r="F11" s="355"/>
    </row>
    <row r="12" spans="1:6" s="358" customFormat="1" x14ac:dyDescent="0.25">
      <c r="A12" s="360">
        <f>A11</f>
        <v>42008</v>
      </c>
      <c r="B12" s="359" t="s">
        <v>234</v>
      </c>
      <c r="D12" s="357"/>
      <c r="E12" s="356"/>
      <c r="F12" s="355"/>
    </row>
    <row r="13" spans="1:6" s="358" customFormat="1" x14ac:dyDescent="0.25">
      <c r="A13" s="360">
        <f>A11</f>
        <v>42008</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42009</v>
      </c>
      <c r="B16" s="365">
        <f t="shared" ref="B16:B22" si="2">A16</f>
        <v>42009</v>
      </c>
      <c r="C16" s="364"/>
      <c r="D16" s="363"/>
      <c r="E16" s="362"/>
      <c r="F16" s="361"/>
    </row>
    <row r="17" spans="1:6" x14ac:dyDescent="0.25">
      <c r="A17" s="360">
        <f t="shared" ref="A17:A22" si="3">A16+1</f>
        <v>42010</v>
      </c>
      <c r="B17" s="359">
        <f t="shared" si="2"/>
        <v>42010</v>
      </c>
      <c r="C17" s="358"/>
      <c r="D17" s="357"/>
      <c r="E17" s="356"/>
      <c r="F17" s="355"/>
    </row>
    <row r="18" spans="1:6" x14ac:dyDescent="0.25">
      <c r="A18" s="360">
        <f t="shared" si="3"/>
        <v>42011</v>
      </c>
      <c r="B18" s="359">
        <f t="shared" si="2"/>
        <v>42011</v>
      </c>
      <c r="C18" s="358"/>
      <c r="D18" s="357"/>
      <c r="E18" s="356"/>
      <c r="F18" s="355"/>
    </row>
    <row r="19" spans="1:6" x14ac:dyDescent="0.25">
      <c r="A19" s="360">
        <f t="shared" si="3"/>
        <v>42012</v>
      </c>
      <c r="B19" s="359">
        <f t="shared" si="2"/>
        <v>42012</v>
      </c>
      <c r="C19" s="358"/>
      <c r="D19" s="357"/>
      <c r="E19" s="356"/>
      <c r="F19" s="355"/>
    </row>
    <row r="20" spans="1:6" x14ac:dyDescent="0.25">
      <c r="A20" s="360">
        <f t="shared" si="3"/>
        <v>42013</v>
      </c>
      <c r="B20" s="359">
        <f t="shared" si="2"/>
        <v>42013</v>
      </c>
      <c r="C20" s="358"/>
      <c r="D20" s="357"/>
      <c r="E20" s="356"/>
      <c r="F20" s="355"/>
    </row>
    <row r="21" spans="1:6" x14ac:dyDescent="0.25">
      <c r="A21" s="360">
        <f t="shared" si="3"/>
        <v>42014</v>
      </c>
      <c r="B21" s="359">
        <f t="shared" si="2"/>
        <v>42014</v>
      </c>
      <c r="C21" s="358"/>
      <c r="D21" s="357"/>
      <c r="E21" s="356"/>
      <c r="F21" s="355"/>
    </row>
    <row r="22" spans="1:6" x14ac:dyDescent="0.25">
      <c r="A22" s="360">
        <f t="shared" si="3"/>
        <v>42015</v>
      </c>
      <c r="B22" s="359">
        <f t="shared" si="2"/>
        <v>42015</v>
      </c>
      <c r="C22" s="358"/>
      <c r="D22" s="357"/>
      <c r="E22" s="356"/>
      <c r="F22" s="355"/>
    </row>
    <row r="23" spans="1:6" x14ac:dyDescent="0.25">
      <c r="A23" s="360">
        <f>A22</f>
        <v>42015</v>
      </c>
      <c r="B23" s="359" t="s">
        <v>234</v>
      </c>
      <c r="C23" s="358"/>
      <c r="D23" s="357"/>
      <c r="E23" s="356"/>
      <c r="F23" s="355"/>
    </row>
    <row r="24" spans="1:6" x14ac:dyDescent="0.25">
      <c r="A24" s="360">
        <f>A22</f>
        <v>42015</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42016</v>
      </c>
      <c r="B27" s="365">
        <f t="shared" ref="B27:B33" si="4">A27</f>
        <v>42016</v>
      </c>
      <c r="C27" s="364"/>
      <c r="D27" s="363"/>
      <c r="E27" s="362"/>
      <c r="F27" s="361"/>
    </row>
    <row r="28" spans="1:6" x14ac:dyDescent="0.25">
      <c r="A28" s="360">
        <f t="shared" ref="A28:A33" si="5">A27+1</f>
        <v>42017</v>
      </c>
      <c r="B28" s="359">
        <f t="shared" si="4"/>
        <v>42017</v>
      </c>
      <c r="C28" s="358"/>
      <c r="D28" s="357"/>
      <c r="E28" s="356"/>
      <c r="F28" s="355"/>
    </row>
    <row r="29" spans="1:6" x14ac:dyDescent="0.25">
      <c r="A29" s="360">
        <f t="shared" si="5"/>
        <v>42018</v>
      </c>
      <c r="B29" s="359">
        <f t="shared" si="4"/>
        <v>42018</v>
      </c>
      <c r="C29" s="358"/>
      <c r="D29" s="357"/>
      <c r="E29" s="356"/>
      <c r="F29" s="355"/>
    </row>
    <row r="30" spans="1:6" x14ac:dyDescent="0.25">
      <c r="A30" s="360">
        <f t="shared" si="5"/>
        <v>42019</v>
      </c>
      <c r="B30" s="359">
        <f t="shared" si="4"/>
        <v>42019</v>
      </c>
      <c r="C30" s="358"/>
      <c r="D30" s="357"/>
      <c r="E30" s="356"/>
      <c r="F30" s="355"/>
    </row>
    <row r="31" spans="1:6" x14ac:dyDescent="0.25">
      <c r="A31" s="360">
        <f t="shared" si="5"/>
        <v>42020</v>
      </c>
      <c r="B31" s="359">
        <f t="shared" si="4"/>
        <v>42020</v>
      </c>
      <c r="C31" s="358"/>
      <c r="D31" s="357"/>
      <c r="E31" s="356"/>
      <c r="F31" s="355"/>
    </row>
    <row r="32" spans="1:6" x14ac:dyDescent="0.25">
      <c r="A32" s="360">
        <f t="shared" si="5"/>
        <v>42021</v>
      </c>
      <c r="B32" s="359">
        <f t="shared" si="4"/>
        <v>42021</v>
      </c>
      <c r="C32" s="358"/>
      <c r="D32" s="357"/>
      <c r="E32" s="356"/>
      <c r="F32" s="355"/>
    </row>
    <row r="33" spans="1:6" x14ac:dyDescent="0.25">
      <c r="A33" s="360">
        <f t="shared" si="5"/>
        <v>42022</v>
      </c>
      <c r="B33" s="359">
        <f t="shared" si="4"/>
        <v>42022</v>
      </c>
      <c r="C33" s="358"/>
      <c r="D33" s="357"/>
      <c r="E33" s="356"/>
      <c r="F33" s="355"/>
    </row>
    <row r="34" spans="1:6" x14ac:dyDescent="0.25">
      <c r="A34" s="360">
        <f>A33</f>
        <v>42022</v>
      </c>
      <c r="B34" s="359" t="s">
        <v>234</v>
      </c>
      <c r="C34" s="358"/>
      <c r="D34" s="357"/>
      <c r="E34" s="356"/>
      <c r="F34" s="355"/>
    </row>
    <row r="35" spans="1:6" x14ac:dyDescent="0.25">
      <c r="A35" s="360">
        <f>A33</f>
        <v>42022</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42023</v>
      </c>
      <c r="B38" s="365">
        <f t="shared" ref="B38:B44" si="6">A38</f>
        <v>42023</v>
      </c>
      <c r="C38" s="364"/>
      <c r="D38" s="363"/>
      <c r="E38" s="362"/>
      <c r="F38" s="361"/>
    </row>
    <row r="39" spans="1:6" x14ac:dyDescent="0.25">
      <c r="A39" s="360">
        <f t="shared" ref="A39:A44" si="7">A38+1</f>
        <v>42024</v>
      </c>
      <c r="B39" s="359">
        <f t="shared" si="6"/>
        <v>42024</v>
      </c>
      <c r="C39" s="358"/>
      <c r="D39" s="357"/>
      <c r="E39" s="356"/>
      <c r="F39" s="355"/>
    </row>
    <row r="40" spans="1:6" x14ac:dyDescent="0.25">
      <c r="A40" s="360">
        <f t="shared" si="7"/>
        <v>42025</v>
      </c>
      <c r="B40" s="359">
        <f t="shared" si="6"/>
        <v>42025</v>
      </c>
      <c r="C40" s="358"/>
      <c r="D40" s="357"/>
      <c r="E40" s="356"/>
      <c r="F40" s="355"/>
    </row>
    <row r="41" spans="1:6" x14ac:dyDescent="0.25">
      <c r="A41" s="360">
        <f t="shared" si="7"/>
        <v>42026</v>
      </c>
      <c r="B41" s="359">
        <f t="shared" si="6"/>
        <v>42026</v>
      </c>
      <c r="C41" s="358"/>
      <c r="D41" s="357"/>
      <c r="E41" s="356"/>
      <c r="F41" s="355"/>
    </row>
    <row r="42" spans="1:6" x14ac:dyDescent="0.25">
      <c r="A42" s="360">
        <f t="shared" si="7"/>
        <v>42027</v>
      </c>
      <c r="B42" s="359">
        <f t="shared" si="6"/>
        <v>42027</v>
      </c>
      <c r="C42" s="358"/>
      <c r="D42" s="357"/>
      <c r="E42" s="356"/>
      <c r="F42" s="355"/>
    </row>
    <row r="43" spans="1:6" x14ac:dyDescent="0.25">
      <c r="A43" s="360">
        <f t="shared" si="7"/>
        <v>42028</v>
      </c>
      <c r="B43" s="359">
        <f t="shared" si="6"/>
        <v>42028</v>
      </c>
      <c r="C43" s="358"/>
      <c r="D43" s="357"/>
      <c r="E43" s="356"/>
      <c r="F43" s="355"/>
    </row>
    <row r="44" spans="1:6" x14ac:dyDescent="0.25">
      <c r="A44" s="360">
        <f t="shared" si="7"/>
        <v>42029</v>
      </c>
      <c r="B44" s="359">
        <f t="shared" si="6"/>
        <v>42029</v>
      </c>
      <c r="C44" s="358"/>
      <c r="D44" s="357"/>
      <c r="E44" s="356"/>
      <c r="F44" s="355"/>
    </row>
    <row r="45" spans="1:6" x14ac:dyDescent="0.25">
      <c r="A45" s="360">
        <f>A44</f>
        <v>42029</v>
      </c>
      <c r="B45" s="359" t="s">
        <v>234</v>
      </c>
      <c r="C45" s="358"/>
      <c r="D45" s="357"/>
      <c r="E45" s="356"/>
      <c r="F45" s="355"/>
    </row>
    <row r="46" spans="1:6" x14ac:dyDescent="0.25">
      <c r="A46" s="360">
        <f>A44</f>
        <v>42029</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2.88671875" style="9" customWidth="1"/>
    <col min="21" max="21" width="8.109375" style="10" customWidth="1"/>
    <col min="22" max="16384" width="9.109375" style="9"/>
  </cols>
  <sheetData>
    <row r="1" spans="1:21" s="10" customFormat="1" ht="13.5" customHeight="1" x14ac:dyDescent="0.25">
      <c r="A1" s="399">
        <f>E1+SalesJan15!$D$1+PurchasesDec14!A1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S1+PurchasesDec14!T1</f>
        <v>0</v>
      </c>
      <c r="U1" s="396">
        <f>SUM(U4:U199)</f>
        <v>0</v>
      </c>
    </row>
    <row r="2" spans="1:21" s="10" customFormat="1" ht="13.5" customHeight="1" x14ac:dyDescent="0.25">
      <c r="A2" s="395">
        <f>U1+PurchasesDec14!A2</f>
        <v>0</v>
      </c>
      <c r="B2" s="131" t="s">
        <v>272</v>
      </c>
      <c r="C2" s="553" t="s">
        <v>271</v>
      </c>
      <c r="D2" s="555" t="s">
        <v>270</v>
      </c>
      <c r="E2" s="553" t="s">
        <v>269</v>
      </c>
      <c r="F2" s="510" t="s">
        <v>268</v>
      </c>
      <c r="G2" s="557" t="s">
        <v>267</v>
      </c>
      <c r="H2" s="558"/>
      <c r="I2" s="559">
        <f>G1+H1+I1+J1+PurchasesDec14!I2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IF((E1&lt;&gt;0),Admin!$B$14,"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IF((A1&lt;Admin!$F$22),((A1-PurchasesDec14!A1)*Admin!$G$21),(A1*Admin!$G$21-(A1-Admin!$F$21)*(Admin!$G$21-Admin!$G$22)-PurchasesDec14!A2))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SalesJan15!A44+1</f>
        <v>42030</v>
      </c>
      <c r="B5" s="365">
        <f t="shared" ref="B5:B11" si="0">A5</f>
        <v>42030</v>
      </c>
      <c r="C5" s="364"/>
      <c r="D5" s="363"/>
      <c r="E5" s="362"/>
      <c r="F5" s="361"/>
    </row>
    <row r="6" spans="1:6" x14ac:dyDescent="0.25">
      <c r="A6" s="360">
        <f t="shared" ref="A6:A11" si="1">A5+1</f>
        <v>42031</v>
      </c>
      <c r="B6" s="359">
        <f t="shared" si="0"/>
        <v>42031</v>
      </c>
      <c r="C6" s="358"/>
      <c r="D6" s="357"/>
      <c r="E6" s="356"/>
      <c r="F6" s="355"/>
    </row>
    <row r="7" spans="1:6" x14ac:dyDescent="0.25">
      <c r="A7" s="360">
        <f t="shared" si="1"/>
        <v>42032</v>
      </c>
      <c r="B7" s="359">
        <f t="shared" si="0"/>
        <v>42032</v>
      </c>
      <c r="C7" s="358"/>
      <c r="D7" s="357"/>
      <c r="E7" s="356"/>
      <c r="F7" s="355"/>
    </row>
    <row r="8" spans="1:6" x14ac:dyDescent="0.25">
      <c r="A8" s="360">
        <f t="shared" si="1"/>
        <v>42033</v>
      </c>
      <c r="B8" s="359">
        <f t="shared" si="0"/>
        <v>42033</v>
      </c>
      <c r="C8" s="358"/>
      <c r="D8" s="357"/>
      <c r="E8" s="356"/>
      <c r="F8" s="355"/>
    </row>
    <row r="9" spans="1:6" x14ac:dyDescent="0.25">
      <c r="A9" s="360">
        <f t="shared" si="1"/>
        <v>42034</v>
      </c>
      <c r="B9" s="359">
        <f t="shared" si="0"/>
        <v>42034</v>
      </c>
      <c r="C9" s="358"/>
      <c r="D9" s="357"/>
      <c r="E9" s="356"/>
      <c r="F9" s="355"/>
    </row>
    <row r="10" spans="1:6" x14ac:dyDescent="0.25">
      <c r="A10" s="360">
        <f t="shared" si="1"/>
        <v>42035</v>
      </c>
      <c r="B10" s="359">
        <f t="shared" si="0"/>
        <v>42035</v>
      </c>
      <c r="C10" s="358"/>
      <c r="D10" s="357"/>
      <c r="E10" s="356"/>
      <c r="F10" s="355"/>
    </row>
    <row r="11" spans="1:6" x14ac:dyDescent="0.25">
      <c r="A11" s="360">
        <f t="shared" si="1"/>
        <v>42036</v>
      </c>
      <c r="B11" s="359">
        <f t="shared" si="0"/>
        <v>42036</v>
      </c>
      <c r="C11" s="358"/>
      <c r="D11" s="357"/>
      <c r="E11" s="356"/>
      <c r="F11" s="355"/>
    </row>
    <row r="12" spans="1:6" x14ac:dyDescent="0.25">
      <c r="A12" s="360">
        <f>A11</f>
        <v>42036</v>
      </c>
      <c r="B12" s="359" t="s">
        <v>234</v>
      </c>
      <c r="C12" s="358"/>
      <c r="D12" s="357"/>
      <c r="E12" s="356"/>
      <c r="F12" s="355"/>
    </row>
    <row r="13" spans="1:6" x14ac:dyDescent="0.25">
      <c r="A13" s="360">
        <f>A11</f>
        <v>42036</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42037</v>
      </c>
      <c r="B16" s="365">
        <f t="shared" ref="B16:B22" si="2">A16</f>
        <v>42037</v>
      </c>
      <c r="C16" s="364"/>
      <c r="D16" s="363"/>
      <c r="E16" s="362"/>
      <c r="F16" s="361"/>
    </row>
    <row r="17" spans="1:6" x14ac:dyDescent="0.25">
      <c r="A17" s="360">
        <f t="shared" ref="A17:A22" si="3">A16+1</f>
        <v>42038</v>
      </c>
      <c r="B17" s="359">
        <f t="shared" si="2"/>
        <v>42038</v>
      </c>
      <c r="C17" s="358"/>
      <c r="D17" s="357"/>
      <c r="E17" s="356"/>
      <c r="F17" s="355"/>
    </row>
    <row r="18" spans="1:6" x14ac:dyDescent="0.25">
      <c r="A18" s="360">
        <f t="shared" si="3"/>
        <v>42039</v>
      </c>
      <c r="B18" s="359">
        <f t="shared" si="2"/>
        <v>42039</v>
      </c>
      <c r="C18" s="358"/>
      <c r="D18" s="357"/>
      <c r="E18" s="356"/>
      <c r="F18" s="355"/>
    </row>
    <row r="19" spans="1:6" x14ac:dyDescent="0.25">
      <c r="A19" s="360">
        <f t="shared" si="3"/>
        <v>42040</v>
      </c>
      <c r="B19" s="359">
        <f t="shared" si="2"/>
        <v>42040</v>
      </c>
      <c r="C19" s="358"/>
      <c r="D19" s="357"/>
      <c r="E19" s="356"/>
      <c r="F19" s="355"/>
    </row>
    <row r="20" spans="1:6" s="358" customFormat="1" x14ac:dyDescent="0.25">
      <c r="A20" s="360">
        <f t="shared" si="3"/>
        <v>42041</v>
      </c>
      <c r="B20" s="359">
        <f t="shared" si="2"/>
        <v>42041</v>
      </c>
      <c r="D20" s="357"/>
      <c r="E20" s="356"/>
      <c r="F20" s="355"/>
    </row>
    <row r="21" spans="1:6" s="358" customFormat="1" x14ac:dyDescent="0.25">
      <c r="A21" s="360">
        <f t="shared" si="3"/>
        <v>42042</v>
      </c>
      <c r="B21" s="359">
        <f t="shared" si="2"/>
        <v>42042</v>
      </c>
      <c r="D21" s="357"/>
      <c r="E21" s="356"/>
      <c r="F21" s="355"/>
    </row>
    <row r="22" spans="1:6" s="358" customFormat="1" x14ac:dyDescent="0.25">
      <c r="A22" s="360">
        <f t="shared" si="3"/>
        <v>42043</v>
      </c>
      <c r="B22" s="359">
        <f t="shared" si="2"/>
        <v>42043</v>
      </c>
      <c r="D22" s="357"/>
      <c r="E22" s="356"/>
      <c r="F22" s="355"/>
    </row>
    <row r="23" spans="1:6" s="358" customFormat="1" x14ac:dyDescent="0.25">
      <c r="A23" s="360">
        <f>A22</f>
        <v>42043</v>
      </c>
      <c r="B23" s="359" t="s">
        <v>234</v>
      </c>
      <c r="D23" s="357"/>
      <c r="E23" s="356"/>
      <c r="F23" s="355"/>
    </row>
    <row r="24" spans="1:6" s="358" customFormat="1" x14ac:dyDescent="0.25">
      <c r="A24" s="360">
        <f>A22</f>
        <v>42043</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42044</v>
      </c>
      <c r="B27" s="365">
        <f t="shared" ref="B27:B33" si="4">A27</f>
        <v>42044</v>
      </c>
      <c r="C27" s="364"/>
      <c r="D27" s="363"/>
      <c r="E27" s="362"/>
      <c r="F27" s="361"/>
    </row>
    <row r="28" spans="1:6" x14ac:dyDescent="0.25">
      <c r="A28" s="360">
        <f t="shared" ref="A28:A33" si="5">A27+1</f>
        <v>42045</v>
      </c>
      <c r="B28" s="359">
        <f t="shared" si="4"/>
        <v>42045</v>
      </c>
      <c r="C28" s="358"/>
      <c r="D28" s="357"/>
      <c r="E28" s="356"/>
      <c r="F28" s="355"/>
    </row>
    <row r="29" spans="1:6" x14ac:dyDescent="0.25">
      <c r="A29" s="360">
        <f t="shared" si="5"/>
        <v>42046</v>
      </c>
      <c r="B29" s="359">
        <f t="shared" si="4"/>
        <v>42046</v>
      </c>
      <c r="C29" s="358"/>
      <c r="D29" s="357"/>
      <c r="E29" s="356"/>
      <c r="F29" s="355"/>
    </row>
    <row r="30" spans="1:6" x14ac:dyDescent="0.25">
      <c r="A30" s="360">
        <f t="shared" si="5"/>
        <v>42047</v>
      </c>
      <c r="B30" s="359">
        <f t="shared" si="4"/>
        <v>42047</v>
      </c>
      <c r="C30" s="358"/>
      <c r="D30" s="357"/>
      <c r="E30" s="356"/>
      <c r="F30" s="355"/>
    </row>
    <row r="31" spans="1:6" x14ac:dyDescent="0.25">
      <c r="A31" s="360">
        <f t="shared" si="5"/>
        <v>42048</v>
      </c>
      <c r="B31" s="359">
        <f t="shared" si="4"/>
        <v>42048</v>
      </c>
      <c r="C31" s="358"/>
      <c r="D31" s="357"/>
      <c r="E31" s="356"/>
      <c r="F31" s="355"/>
    </row>
    <row r="32" spans="1:6" x14ac:dyDescent="0.25">
      <c r="A32" s="360">
        <f t="shared" si="5"/>
        <v>42049</v>
      </c>
      <c r="B32" s="359">
        <f t="shared" si="4"/>
        <v>42049</v>
      </c>
      <c r="C32" s="358"/>
      <c r="D32" s="357"/>
      <c r="E32" s="356"/>
      <c r="F32" s="355"/>
    </row>
    <row r="33" spans="1:6" x14ac:dyDescent="0.25">
      <c r="A33" s="360">
        <f t="shared" si="5"/>
        <v>42050</v>
      </c>
      <c r="B33" s="359">
        <f t="shared" si="4"/>
        <v>42050</v>
      </c>
      <c r="C33" s="358"/>
      <c r="D33" s="357"/>
      <c r="E33" s="356"/>
      <c r="F33" s="355"/>
    </row>
    <row r="34" spans="1:6" x14ac:dyDescent="0.25">
      <c r="A34" s="360">
        <f>A33</f>
        <v>42050</v>
      </c>
      <c r="B34" s="359" t="s">
        <v>234</v>
      </c>
      <c r="C34" s="358"/>
      <c r="D34" s="357"/>
      <c r="E34" s="356"/>
      <c r="F34" s="355"/>
    </row>
    <row r="35" spans="1:6" x14ac:dyDescent="0.25">
      <c r="A35" s="360">
        <f>A33</f>
        <v>42050</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42051</v>
      </c>
      <c r="B38" s="365">
        <f t="shared" ref="B38:B44" si="6">A38</f>
        <v>42051</v>
      </c>
      <c r="C38" s="364"/>
      <c r="D38" s="363"/>
      <c r="E38" s="362"/>
      <c r="F38" s="361"/>
    </row>
    <row r="39" spans="1:6" x14ac:dyDescent="0.25">
      <c r="A39" s="360">
        <f t="shared" ref="A39:A44" si="7">A38+1</f>
        <v>42052</v>
      </c>
      <c r="B39" s="359">
        <f t="shared" si="6"/>
        <v>42052</v>
      </c>
      <c r="C39" s="358"/>
      <c r="D39" s="357"/>
      <c r="E39" s="356"/>
      <c r="F39" s="355"/>
    </row>
    <row r="40" spans="1:6" x14ac:dyDescent="0.25">
      <c r="A40" s="360">
        <f t="shared" si="7"/>
        <v>42053</v>
      </c>
      <c r="B40" s="359">
        <f t="shared" si="6"/>
        <v>42053</v>
      </c>
      <c r="C40" s="358"/>
      <c r="D40" s="357"/>
      <c r="E40" s="356"/>
      <c r="F40" s="355"/>
    </row>
    <row r="41" spans="1:6" x14ac:dyDescent="0.25">
      <c r="A41" s="360">
        <f t="shared" si="7"/>
        <v>42054</v>
      </c>
      <c r="B41" s="359">
        <f t="shared" si="6"/>
        <v>42054</v>
      </c>
      <c r="C41" s="358"/>
      <c r="D41" s="357"/>
      <c r="E41" s="356"/>
      <c r="F41" s="355"/>
    </row>
    <row r="42" spans="1:6" x14ac:dyDescent="0.25">
      <c r="A42" s="360">
        <f t="shared" si="7"/>
        <v>42055</v>
      </c>
      <c r="B42" s="359">
        <f t="shared" si="6"/>
        <v>42055</v>
      </c>
      <c r="C42" s="358"/>
      <c r="D42" s="357"/>
      <c r="E42" s="356"/>
      <c r="F42" s="355"/>
    </row>
    <row r="43" spans="1:6" x14ac:dyDescent="0.25">
      <c r="A43" s="360">
        <f t="shared" si="7"/>
        <v>42056</v>
      </c>
      <c r="B43" s="359">
        <f t="shared" si="6"/>
        <v>42056</v>
      </c>
      <c r="C43" s="358"/>
      <c r="D43" s="357"/>
      <c r="E43" s="356"/>
      <c r="F43" s="355"/>
    </row>
    <row r="44" spans="1:6" x14ac:dyDescent="0.25">
      <c r="A44" s="360">
        <f t="shared" si="7"/>
        <v>42057</v>
      </c>
      <c r="B44" s="359">
        <f t="shared" si="6"/>
        <v>42057</v>
      </c>
      <c r="C44" s="358"/>
      <c r="D44" s="357"/>
      <c r="E44" s="356"/>
      <c r="F44" s="355"/>
    </row>
    <row r="45" spans="1:6" x14ac:dyDescent="0.25">
      <c r="A45" s="360">
        <f>A44</f>
        <v>42057</v>
      </c>
      <c r="B45" s="359" t="s">
        <v>234</v>
      </c>
      <c r="C45" s="358"/>
      <c r="D45" s="357"/>
      <c r="E45" s="356"/>
      <c r="F45" s="355"/>
    </row>
    <row r="46" spans="1:6" x14ac:dyDescent="0.25">
      <c r="A46" s="360">
        <f>A44</f>
        <v>42057</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109375" style="10"/>
    <col min="15" max="15" width="9.33203125" style="10" customWidth="1"/>
    <col min="16" max="18" width="7.6640625" style="10" customWidth="1"/>
    <col min="19" max="19" width="8.109375" style="10" customWidth="1"/>
    <col min="20" max="20" width="12.44140625" style="9" customWidth="1"/>
    <col min="21" max="21" width="8.109375" style="10" customWidth="1"/>
    <col min="22" max="16384" width="9.109375" style="9"/>
  </cols>
  <sheetData>
    <row r="1" spans="1:21" s="10" customFormat="1" ht="13.5" customHeight="1" x14ac:dyDescent="0.25">
      <c r="A1" s="399">
        <f>E1+SalesFeb15!$D$1+PurchasesJan15!A1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S1+PurchasesJan15!T1</f>
        <v>0</v>
      </c>
      <c r="U1" s="396">
        <f>SUM(U4:U199)</f>
        <v>0</v>
      </c>
    </row>
    <row r="2" spans="1:21" s="10" customFormat="1" ht="13.5" customHeight="1" x14ac:dyDescent="0.25">
      <c r="A2" s="395">
        <f>U1+PurchasesJan15!A2</f>
        <v>0</v>
      </c>
      <c r="B2" s="131" t="s">
        <v>272</v>
      </c>
      <c r="C2" s="553" t="s">
        <v>271</v>
      </c>
      <c r="D2" s="555" t="s">
        <v>270</v>
      </c>
      <c r="E2" s="553" t="s">
        <v>269</v>
      </c>
      <c r="F2" s="510" t="s">
        <v>268</v>
      </c>
      <c r="G2" s="557" t="s">
        <v>267</v>
      </c>
      <c r="H2" s="558"/>
      <c r="I2" s="559">
        <f>G1+H1+I1+J1+PurchasesJan15!I2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IF((A1&lt;Admin!$F$22),((A1-PurchasesJan15!A1)*Admin!$G$21),(A1*Admin!$G$21-(A1-Admin!$F$21)*(Admin!$G$21-Admin!$G$22)-PurchasesJan15!A2))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G1" sqref="G1:N2"/>
    </sheetView>
  </sheetViews>
  <sheetFormatPr defaultColWidth="9.109375" defaultRowHeight="11.4" x14ac:dyDescent="0.2"/>
  <cols>
    <col min="1" max="1" width="3.6640625" style="195" customWidth="1"/>
    <col min="2" max="2" width="0.88671875" style="195" customWidth="1"/>
    <col min="3" max="3" width="3.6640625" style="195" customWidth="1"/>
    <col min="4" max="4" width="4.6640625" style="195" customWidth="1"/>
    <col min="5" max="5" width="1.6640625" style="195" customWidth="1"/>
    <col min="6" max="6" width="10.6640625" style="195" customWidth="1"/>
    <col min="7" max="7" width="1.6640625" style="195" customWidth="1"/>
    <col min="8" max="9" width="2.5546875" style="195" customWidth="1"/>
    <col min="10" max="11" width="6.6640625" style="195" customWidth="1"/>
    <col min="12" max="12" width="3.6640625" style="195" customWidth="1"/>
    <col min="13" max="13" width="0.88671875" style="195" customWidth="1"/>
    <col min="14" max="15" width="3.6640625" style="195" customWidth="1"/>
    <col min="16" max="17" width="6.6640625" style="195" customWidth="1"/>
    <col min="18" max="18" width="1.6640625" style="195" customWidth="1"/>
    <col min="19" max="20" width="2.5546875" style="195" customWidth="1"/>
    <col min="21" max="21" width="2.6640625" style="195" customWidth="1"/>
    <col min="22" max="22" width="7.6640625" style="195" customWidth="1"/>
    <col min="23" max="23" width="4.6640625" style="195" customWidth="1"/>
    <col min="24" max="16384" width="9.109375" style="195"/>
  </cols>
  <sheetData>
    <row r="1" spans="1:23" ht="30" customHeight="1" x14ac:dyDescent="0.2">
      <c r="A1" s="465" t="s">
        <v>157</v>
      </c>
      <c r="B1" s="465"/>
      <c r="C1" s="465"/>
      <c r="D1" s="465"/>
      <c r="E1" s="465"/>
      <c r="F1" s="465"/>
      <c r="G1" s="466" t="s">
        <v>280</v>
      </c>
      <c r="H1" s="466"/>
      <c r="I1" s="466"/>
      <c r="J1" s="466"/>
      <c r="K1" s="466"/>
      <c r="L1" s="466"/>
      <c r="M1" s="466"/>
      <c r="N1" s="466"/>
      <c r="O1" s="467" t="s">
        <v>158</v>
      </c>
      <c r="P1" s="467"/>
      <c r="Q1" s="467"/>
      <c r="R1" s="467"/>
      <c r="S1" s="467"/>
      <c r="T1" s="467"/>
      <c r="U1" s="467"/>
      <c r="V1" s="467"/>
      <c r="W1" s="467"/>
    </row>
    <row r="2" spans="1:23" ht="30" customHeight="1" x14ac:dyDescent="0.2">
      <c r="A2" s="465"/>
      <c r="B2" s="465"/>
      <c r="C2" s="465"/>
      <c r="D2" s="465"/>
      <c r="E2" s="465"/>
      <c r="F2" s="465"/>
      <c r="G2" s="466"/>
      <c r="H2" s="466"/>
      <c r="I2" s="466"/>
      <c r="J2" s="466"/>
      <c r="K2" s="466"/>
      <c r="L2" s="466"/>
      <c r="M2" s="466"/>
      <c r="N2" s="466"/>
      <c r="O2" s="468" t="s">
        <v>159</v>
      </c>
      <c r="P2" s="468"/>
      <c r="Q2" s="469">
        <f>Admin!B4</f>
        <v>41735</v>
      </c>
      <c r="R2" s="469"/>
      <c r="S2" s="469"/>
      <c r="T2" s="469"/>
      <c r="U2" s="247" t="s">
        <v>160</v>
      </c>
      <c r="V2" s="469">
        <f>Admin!B17</f>
        <v>42099</v>
      </c>
      <c r="W2" s="469"/>
    </row>
    <row r="3" spans="1:23" ht="8.25" customHeight="1" x14ac:dyDescent="0.2">
      <c r="A3" s="460"/>
      <c r="B3" s="460"/>
      <c r="C3" s="460"/>
      <c r="D3" s="460"/>
      <c r="E3" s="460"/>
      <c r="F3" s="460"/>
      <c r="G3" s="460"/>
      <c r="H3" s="460"/>
      <c r="I3" s="460"/>
      <c r="J3" s="460"/>
      <c r="K3" s="460"/>
      <c r="L3" s="460"/>
      <c r="M3" s="460"/>
      <c r="N3" s="460"/>
      <c r="O3" s="460"/>
      <c r="P3" s="460"/>
      <c r="Q3" s="460"/>
      <c r="R3" s="460"/>
      <c r="S3" s="460"/>
      <c r="T3" s="460"/>
      <c r="U3" s="460"/>
      <c r="V3" s="460"/>
      <c r="W3" s="460"/>
    </row>
    <row r="4" spans="1:23" ht="9.9" customHeight="1" x14ac:dyDescent="0.2">
      <c r="A4" s="461"/>
      <c r="B4" s="461"/>
      <c r="C4" s="461"/>
      <c r="D4" s="461"/>
      <c r="E4" s="461"/>
      <c r="F4" s="461"/>
      <c r="G4" s="461"/>
      <c r="H4" s="461"/>
      <c r="I4" s="461"/>
      <c r="J4" s="461"/>
      <c r="K4" s="461"/>
      <c r="L4" s="461"/>
      <c r="M4" s="461"/>
      <c r="N4" s="461"/>
      <c r="O4" s="461"/>
      <c r="P4" s="461"/>
      <c r="Q4" s="461"/>
      <c r="R4" s="461"/>
      <c r="S4" s="461"/>
      <c r="T4" s="461"/>
      <c r="U4" s="461"/>
      <c r="V4" s="461"/>
      <c r="W4" s="461"/>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7" t="str">
        <f>IF('Business Details'!C5&gt;0,'Business Details'!C5," ")</f>
        <v xml:space="preserve"> </v>
      </c>
      <c r="D8" s="458"/>
      <c r="E8" s="458"/>
      <c r="F8" s="458"/>
      <c r="G8" s="458"/>
      <c r="H8" s="458"/>
      <c r="I8" s="458"/>
      <c r="J8" s="459"/>
      <c r="K8" s="304"/>
      <c r="L8" s="305"/>
      <c r="M8" s="305"/>
      <c r="N8" s="304"/>
      <c r="O8" s="462" t="str">
        <f>IF('Business Details'!O5&gt;0,'Business Details'!O5," ")</f>
        <v xml:space="preserve"> </v>
      </c>
      <c r="P8" s="463"/>
      <c r="Q8" s="304"/>
      <c r="R8" s="462" t="str">
        <f>IF('Business Details'!R5&gt;0,'Business Details'!R5," ")</f>
        <v xml:space="preserve"> </v>
      </c>
      <c r="S8" s="464"/>
      <c r="T8" s="464"/>
      <c r="U8" s="463"/>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 customHeight="1" x14ac:dyDescent="0.2">
      <c r="A10" s="456" t="s">
        <v>33</v>
      </c>
      <c r="B10" s="456"/>
      <c r="C10" s="456"/>
      <c r="D10" s="456"/>
      <c r="E10" s="456"/>
      <c r="F10" s="456"/>
      <c r="G10" s="456"/>
      <c r="H10" s="456"/>
      <c r="I10" s="456"/>
      <c r="J10" s="456"/>
      <c r="K10" s="456"/>
      <c r="L10" s="456"/>
      <c r="M10" s="456"/>
      <c r="N10" s="456"/>
      <c r="O10" s="456"/>
      <c r="P10" s="456"/>
      <c r="Q10" s="456"/>
      <c r="R10" s="456"/>
      <c r="S10" s="456"/>
      <c r="T10" s="456"/>
      <c r="U10" s="456"/>
      <c r="V10" s="456"/>
      <c r="W10" s="456"/>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3.2" x14ac:dyDescent="0.25">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7" t="str">
        <f>IF('Business Details'!C8&gt;0,'Business Details'!C8," ")</f>
        <v>Taxi Driver</v>
      </c>
      <c r="D13" s="458"/>
      <c r="E13" s="458"/>
      <c r="F13" s="458"/>
      <c r="G13" s="458"/>
      <c r="H13" s="458"/>
      <c r="I13" s="458"/>
      <c r="J13" s="459"/>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7" t="str">
        <f>IF('Business Details'!C10&gt;0,'Business Details'!C10," ")</f>
        <v xml:space="preserve"> </v>
      </c>
      <c r="D15" s="458"/>
      <c r="E15" s="458"/>
      <c r="F15" s="458"/>
      <c r="G15" s="458"/>
      <c r="H15" s="458"/>
      <c r="I15" s="458"/>
      <c r="J15" s="459"/>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7" t="str">
        <f>IF('Business Details'!C12&gt;0,'Business Details'!C12," ")</f>
        <v xml:space="preserve"> </v>
      </c>
      <c r="D17" s="458"/>
      <c r="E17" s="458"/>
      <c r="F17" s="458"/>
      <c r="G17" s="458"/>
      <c r="H17" s="458"/>
      <c r="I17" s="458"/>
      <c r="J17" s="459"/>
      <c r="K17" s="252"/>
      <c r="L17" s="264">
        <v>5</v>
      </c>
      <c r="M17" s="252"/>
      <c r="N17" s="253" t="s">
        <v>139</v>
      </c>
      <c r="O17" s="253"/>
      <c r="P17" s="253"/>
      <c r="Q17" s="253"/>
      <c r="R17" s="265"/>
      <c r="S17" s="455">
        <f>Admin!B4</f>
        <v>41735</v>
      </c>
      <c r="T17" s="455"/>
      <c r="U17" s="455"/>
      <c r="V17" s="455"/>
      <c r="W17" s="272"/>
    </row>
    <row r="18" spans="1:23" ht="12" customHeight="1" x14ac:dyDescent="0.2">
      <c r="A18" s="270"/>
      <c r="B18" s="252"/>
      <c r="C18" s="252"/>
      <c r="D18" s="252"/>
      <c r="E18" s="252"/>
      <c r="F18" s="252"/>
      <c r="G18" s="252"/>
      <c r="H18" s="252"/>
      <c r="I18" s="252"/>
      <c r="J18" s="252"/>
      <c r="K18" s="252"/>
      <c r="L18" s="252"/>
      <c r="M18" s="252"/>
      <c r="N18" s="452" t="s">
        <v>161</v>
      </c>
      <c r="O18" s="452"/>
      <c r="P18" s="452"/>
      <c r="Q18" s="452"/>
      <c r="R18" s="452"/>
      <c r="S18" s="452"/>
      <c r="T18" s="452"/>
      <c r="U18" s="452"/>
      <c r="V18" s="452"/>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3.8" x14ac:dyDescent="0.2">
      <c r="A20" s="264">
        <v>2</v>
      </c>
      <c r="B20" s="252"/>
      <c r="C20" s="253" t="s">
        <v>141</v>
      </c>
      <c r="D20" s="253"/>
      <c r="E20" s="253"/>
      <c r="F20" s="252"/>
      <c r="G20" s="252"/>
      <c r="H20" s="252"/>
      <c r="I20" s="252"/>
      <c r="J20" s="252"/>
      <c r="K20" s="252"/>
      <c r="L20" s="194"/>
      <c r="M20" s="252"/>
      <c r="N20" s="448" t="str">
        <f>IF('Business Details'!N15&gt;0,'Business Details'!N15," ")</f>
        <v xml:space="preserve"> </v>
      </c>
      <c r="O20" s="449"/>
      <c r="P20" s="449"/>
      <c r="Q20" s="450"/>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53" t="str">
        <f>IF('Business Details'!C17&gt;0,'Business Details'!C17," ")</f>
        <v xml:space="preserve"> </v>
      </c>
      <c r="D22" s="454"/>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55">
        <f>Admin!B17</f>
        <v>42099</v>
      </c>
      <c r="T23" s="455"/>
      <c r="U23" s="455"/>
      <c r="V23" s="455"/>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3.8" x14ac:dyDescent="0.2">
      <c r="A26" s="270"/>
      <c r="B26" s="252"/>
      <c r="C26" s="271" t="s">
        <v>146</v>
      </c>
      <c r="D26" s="273"/>
      <c r="E26" s="273"/>
      <c r="F26" s="273"/>
      <c r="G26" s="273"/>
      <c r="H26" s="273"/>
      <c r="I26" s="273"/>
      <c r="J26" s="273"/>
      <c r="K26" s="273"/>
      <c r="L26" s="255"/>
      <c r="M26" s="255"/>
      <c r="N26" s="448" t="str">
        <f>IF('Business Details'!N21&gt;0,'Business Details'!N21," ")</f>
        <v xml:space="preserve"> </v>
      </c>
      <c r="O26" s="449"/>
      <c r="P26" s="449"/>
      <c r="Q26" s="450"/>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3.8" x14ac:dyDescent="0.2">
      <c r="A31" s="270"/>
      <c r="B31" s="252"/>
      <c r="C31" s="252"/>
      <c r="D31" s="252"/>
      <c r="E31" s="252"/>
      <c r="F31" s="252"/>
      <c r="G31" s="252"/>
      <c r="H31" s="252"/>
      <c r="I31" s="252"/>
      <c r="J31" s="252"/>
      <c r="K31" s="252"/>
      <c r="L31" s="255"/>
      <c r="M31" s="255"/>
      <c r="N31" s="448">
        <f>Admin!B17</f>
        <v>42099</v>
      </c>
      <c r="O31" s="449"/>
      <c r="P31" s="449"/>
      <c r="Q31" s="450"/>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 customHeight="1" x14ac:dyDescent="0.2">
      <c r="A33" s="451" t="str">
        <f>"Business income - if your annual turnover was below £"&amp;Admin!F26&amp;" VAT threshold"</f>
        <v>Business income - if your annual turnover was below £79000 VAT threshold</v>
      </c>
      <c r="B33" s="451"/>
      <c r="C33" s="451"/>
      <c r="D33" s="451"/>
      <c r="E33" s="451"/>
      <c r="F33" s="451"/>
      <c r="G33" s="451"/>
      <c r="H33" s="451"/>
      <c r="I33" s="451"/>
      <c r="J33" s="451"/>
      <c r="K33" s="451"/>
      <c r="L33" s="451"/>
      <c r="M33" s="451"/>
      <c r="N33" s="451"/>
      <c r="O33" s="451"/>
      <c r="P33" s="451"/>
      <c r="Q33" s="451"/>
      <c r="R33" s="451"/>
      <c r="S33" s="451"/>
      <c r="T33" s="451"/>
      <c r="U33" s="451"/>
      <c r="V33" s="451"/>
      <c r="W33" s="451"/>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6" x14ac:dyDescent="0.2">
      <c r="A38" s="270"/>
      <c r="B38" s="252"/>
      <c r="C38" s="281" t="s">
        <v>50</v>
      </c>
      <c r="D38" s="437">
        <f>'Profit &amp; Loss Acc'!B5</f>
        <v>0</v>
      </c>
      <c r="E38" s="443"/>
      <c r="F38" s="444"/>
      <c r="G38" s="282" t="s">
        <v>153</v>
      </c>
      <c r="H38" s="283">
        <v>0</v>
      </c>
      <c r="I38" s="283">
        <v>0</v>
      </c>
      <c r="J38" s="252"/>
      <c r="K38" s="252"/>
      <c r="L38" s="252"/>
      <c r="M38" s="252"/>
      <c r="N38" s="281" t="s">
        <v>50</v>
      </c>
      <c r="O38" s="437"/>
      <c r="P38" s="443"/>
      <c r="Q38" s="444"/>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 customHeight="1" x14ac:dyDescent="0.2">
      <c r="A40" s="440" t="s">
        <v>166</v>
      </c>
      <c r="B40" s="440"/>
      <c r="C40" s="440"/>
      <c r="D40" s="440"/>
      <c r="E40" s="440"/>
      <c r="F40" s="440"/>
      <c r="G40" s="440"/>
      <c r="H40" s="440"/>
      <c r="I40" s="440"/>
      <c r="J40" s="440"/>
      <c r="K40" s="440"/>
      <c r="L40" s="440"/>
      <c r="M40" s="440"/>
      <c r="N40" s="440"/>
      <c r="O40" s="440"/>
      <c r="P40" s="440"/>
      <c r="Q40" s="440"/>
      <c r="R40" s="440"/>
      <c r="S40" s="440"/>
      <c r="T40" s="440"/>
      <c r="U40" s="440"/>
      <c r="V40" s="440"/>
      <c r="W40" s="440"/>
    </row>
    <row r="41" spans="1:23" s="286" customFormat="1" ht="14.1" customHeight="1" x14ac:dyDescent="0.25">
      <c r="A41" s="442" t="s">
        <v>167</v>
      </c>
      <c r="B41" s="442"/>
      <c r="C41" s="442"/>
      <c r="D41" s="442"/>
      <c r="E41" s="442"/>
      <c r="F41" s="442"/>
      <c r="G41" s="442"/>
      <c r="H41" s="442"/>
      <c r="I41" s="442"/>
      <c r="J41" s="442"/>
      <c r="K41" s="442"/>
      <c r="L41" s="442"/>
      <c r="M41" s="442"/>
      <c r="N41" s="442"/>
      <c r="O41" s="442"/>
      <c r="P41" s="442"/>
      <c r="Q41" s="442"/>
      <c r="R41" s="442"/>
      <c r="S41" s="442"/>
      <c r="T41" s="442"/>
      <c r="U41" s="442"/>
      <c r="V41" s="442"/>
      <c r="W41" s="442"/>
    </row>
    <row r="42" spans="1:23" s="286" customFormat="1" ht="14.1" customHeight="1" x14ac:dyDescent="0.25">
      <c r="A42" s="447" t="s">
        <v>168</v>
      </c>
      <c r="B42" s="447"/>
      <c r="C42" s="447"/>
      <c r="D42" s="447"/>
      <c r="E42" s="447"/>
      <c r="F42" s="447"/>
      <c r="G42" s="447"/>
      <c r="H42" s="447"/>
      <c r="I42" s="447"/>
      <c r="J42" s="447"/>
      <c r="K42" s="447"/>
      <c r="L42" s="447"/>
      <c r="M42" s="447"/>
      <c r="N42" s="447"/>
      <c r="O42" s="447"/>
      <c r="P42" s="447"/>
      <c r="Q42" s="447"/>
      <c r="R42" s="447"/>
      <c r="S42" s="447"/>
      <c r="T42" s="447"/>
      <c r="U42" s="447"/>
      <c r="V42" s="447"/>
      <c r="W42" s="447"/>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6" x14ac:dyDescent="0.2">
      <c r="A46" s="270"/>
      <c r="B46" s="252"/>
      <c r="C46" s="281" t="s">
        <v>50</v>
      </c>
      <c r="D46" s="437" t="str">
        <f>IF(('Profit &amp; Loss Acc'!B5&lt;30000)," ",'Profit &amp; Loss Acc'!B12-'Profit &amp; Loss Acc'!B10)</f>
        <v xml:space="preserve"> </v>
      </c>
      <c r="E46" s="443"/>
      <c r="F46" s="444"/>
      <c r="G46" s="282" t="s">
        <v>153</v>
      </c>
      <c r="H46" s="283">
        <v>0</v>
      </c>
      <c r="I46" s="283">
        <v>0</v>
      </c>
      <c r="J46" s="252"/>
      <c r="K46" s="252"/>
      <c r="L46" s="252"/>
      <c r="M46" s="252"/>
      <c r="N46" s="281" t="s">
        <v>50</v>
      </c>
      <c r="O46" s="437" t="str">
        <f>IF(('Profit &amp; Loss Acc'!B5&lt;30000)," ",'Profit &amp; Loss Acc'!B18)</f>
        <v xml:space="preserve"> </v>
      </c>
      <c r="P46" s="443"/>
      <c r="Q46" s="444"/>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6" x14ac:dyDescent="0.2">
      <c r="A51" s="270"/>
      <c r="B51" s="252"/>
      <c r="C51" s="281" t="s">
        <v>50</v>
      </c>
      <c r="D51" s="437"/>
      <c r="E51" s="443"/>
      <c r="F51" s="444"/>
      <c r="G51" s="282" t="s">
        <v>153</v>
      </c>
      <c r="H51" s="283">
        <v>0</v>
      </c>
      <c r="I51" s="283">
        <v>0</v>
      </c>
      <c r="J51" s="252"/>
      <c r="K51" s="252"/>
      <c r="L51" s="252"/>
      <c r="M51" s="252"/>
      <c r="N51" s="281" t="s">
        <v>50</v>
      </c>
      <c r="O51" s="437" t="str">
        <f>IF(('Profit &amp; Loss Acc'!B5&lt;30000)," ",'Profit &amp; Loss Acc'!B19+'Profit &amp; Loss Acc'!B20)</f>
        <v xml:space="preserve"> </v>
      </c>
      <c r="P51" s="443"/>
      <c r="Q51" s="444"/>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6" x14ac:dyDescent="0.2">
      <c r="A55" s="270"/>
      <c r="B55" s="252"/>
      <c r="C55" s="281" t="s">
        <v>50</v>
      </c>
      <c r="D55" s="437" t="str">
        <f>IF(('Profit &amp; Loss Acc'!B5&lt;30000)," ",'Profit &amp; Loss Acc'!B14)</f>
        <v xml:space="preserve"> </v>
      </c>
      <c r="E55" s="443"/>
      <c r="F55" s="444"/>
      <c r="G55" s="282" t="s">
        <v>153</v>
      </c>
      <c r="H55" s="283">
        <v>0</v>
      </c>
      <c r="I55" s="283">
        <v>0</v>
      </c>
      <c r="J55" s="252"/>
      <c r="K55" s="252"/>
      <c r="L55" s="252"/>
      <c r="M55" s="252"/>
      <c r="N55" s="281" t="s">
        <v>50</v>
      </c>
      <c r="O55" s="437" t="str">
        <f>IF(('Profit &amp; Loss Acc'!B5&lt;30000)," ",'Profit &amp; Loss Acc'!B16)</f>
        <v xml:space="preserve"> </v>
      </c>
      <c r="P55" s="443"/>
      <c r="Q55" s="444"/>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6" x14ac:dyDescent="0.2">
      <c r="A60" s="270"/>
      <c r="B60" s="252"/>
      <c r="C60" s="281" t="s">
        <v>50</v>
      </c>
      <c r="D60" s="437" t="str">
        <f>IF(('Profit &amp; Loss Acc'!B5&lt;30000)," ",'Profit &amp; Loss Acc'!B15)</f>
        <v xml:space="preserve"> </v>
      </c>
      <c r="E60" s="443"/>
      <c r="F60" s="444"/>
      <c r="G60" s="282" t="s">
        <v>153</v>
      </c>
      <c r="H60" s="283">
        <v>0</v>
      </c>
      <c r="I60" s="283">
        <v>0</v>
      </c>
      <c r="J60" s="252"/>
      <c r="K60" s="252"/>
      <c r="L60" s="252"/>
      <c r="M60" s="252"/>
      <c r="N60" s="281" t="s">
        <v>50</v>
      </c>
      <c r="O60" s="437" t="str">
        <f>IF(('Profit &amp; Loss Acc'!B5&lt;30000)," ",'Profit &amp; Loss Acc'!B17+'Profit &amp; Loss Acc'!B21)</f>
        <v xml:space="preserve"> </v>
      </c>
      <c r="P60" s="443"/>
      <c r="Q60" s="444"/>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6" x14ac:dyDescent="0.2">
      <c r="A64" s="270"/>
      <c r="B64" s="252"/>
      <c r="C64" s="281" t="s">
        <v>50</v>
      </c>
      <c r="D64" s="437"/>
      <c r="E64" s="443"/>
      <c r="F64" s="444"/>
      <c r="G64" s="282" t="s">
        <v>153</v>
      </c>
      <c r="H64" s="283">
        <v>0</v>
      </c>
      <c r="I64" s="283">
        <v>0</v>
      </c>
      <c r="J64" s="252"/>
      <c r="K64" s="252"/>
      <c r="L64" s="252"/>
      <c r="M64" s="252"/>
      <c r="N64" s="281" t="s">
        <v>50</v>
      </c>
      <c r="O64" s="437">
        <f>'Profit &amp; Loss Acc'!B12+'Profit &amp; Loss Acc'!B22-'Profit &amp; Loss Acc'!B10</f>
        <v>0</v>
      </c>
      <c r="P64" s="443"/>
      <c r="Q64" s="444"/>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 customHeight="1" x14ac:dyDescent="0.2">
      <c r="A66" s="445" t="s">
        <v>181</v>
      </c>
      <c r="B66" s="445"/>
      <c r="C66" s="445"/>
      <c r="D66" s="445"/>
      <c r="E66" s="445"/>
      <c r="F66" s="445"/>
      <c r="G66" s="445"/>
      <c r="H66" s="445"/>
      <c r="I66" s="445"/>
      <c r="J66" s="445"/>
      <c r="K66" s="445"/>
      <c r="L66" s="445"/>
      <c r="M66" s="445"/>
      <c r="N66" s="445"/>
      <c r="O66" s="445"/>
      <c r="P66" s="445"/>
      <c r="Q66" s="445"/>
      <c r="R66" s="445"/>
      <c r="S66" s="445"/>
      <c r="T66" s="445"/>
      <c r="U66" s="445"/>
      <c r="V66" s="445"/>
      <c r="W66" s="445"/>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6" x14ac:dyDescent="0.2">
      <c r="A71" s="270"/>
      <c r="B71" s="252"/>
      <c r="C71" s="281" t="s">
        <v>50</v>
      </c>
      <c r="D71" s="437">
        <f>IF((D38+O38-O64)&gt;=0,D38+O38-O64,0)</f>
        <v>0</v>
      </c>
      <c r="E71" s="438"/>
      <c r="F71" s="439"/>
      <c r="G71" s="282" t="s">
        <v>153</v>
      </c>
      <c r="H71" s="283">
        <v>0</v>
      </c>
      <c r="I71" s="283">
        <v>0</v>
      </c>
      <c r="J71" s="252"/>
      <c r="K71" s="252"/>
      <c r="L71" s="252"/>
      <c r="M71" s="252"/>
      <c r="N71" s="281" t="s">
        <v>50</v>
      </c>
      <c r="O71" s="437">
        <f>IF((D38+O38-O64)&lt;0,-D38-O38+O64,0)</f>
        <v>0</v>
      </c>
      <c r="P71" s="438"/>
      <c r="Q71" s="439"/>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 customHeight="1" x14ac:dyDescent="0.2">
      <c r="A73" s="446" t="s">
        <v>186</v>
      </c>
      <c r="B73" s="446"/>
      <c r="C73" s="446"/>
      <c r="D73" s="446"/>
      <c r="E73" s="446"/>
      <c r="F73" s="446"/>
      <c r="G73" s="446"/>
      <c r="H73" s="446"/>
      <c r="I73" s="446"/>
      <c r="J73" s="446"/>
      <c r="K73" s="446"/>
      <c r="L73" s="446"/>
      <c r="M73" s="446"/>
      <c r="N73" s="446"/>
      <c r="O73" s="446"/>
      <c r="P73" s="446"/>
      <c r="Q73" s="446"/>
      <c r="R73" s="446"/>
      <c r="S73" s="446"/>
      <c r="T73" s="446"/>
      <c r="U73" s="446"/>
      <c r="V73" s="446"/>
      <c r="W73" s="446"/>
      <c r="Y73" s="289"/>
      <c r="Z73" s="289"/>
    </row>
    <row r="74" spans="1:26" ht="14.1" customHeight="1" x14ac:dyDescent="0.2">
      <c r="A74" s="442" t="s">
        <v>187</v>
      </c>
      <c r="B74" s="442"/>
      <c r="C74" s="442"/>
      <c r="D74" s="442"/>
      <c r="E74" s="442"/>
      <c r="F74" s="442"/>
      <c r="G74" s="442"/>
      <c r="H74" s="442"/>
      <c r="I74" s="442"/>
      <c r="J74" s="442"/>
      <c r="K74" s="442"/>
      <c r="L74" s="442"/>
      <c r="M74" s="442"/>
      <c r="N74" s="442"/>
      <c r="O74" s="442"/>
      <c r="P74" s="442"/>
      <c r="Q74" s="442"/>
      <c r="R74" s="442"/>
      <c r="S74" s="442"/>
      <c r="T74" s="442"/>
      <c r="U74" s="442"/>
      <c r="V74" s="442"/>
      <c r="W74" s="442"/>
    </row>
    <row r="75" spans="1:26" ht="14.1" customHeight="1" x14ac:dyDescent="0.2">
      <c r="A75" s="442" t="s">
        <v>188</v>
      </c>
      <c r="B75" s="442"/>
      <c r="C75" s="442"/>
      <c r="D75" s="442"/>
      <c r="E75" s="442"/>
      <c r="F75" s="442"/>
      <c r="G75" s="442"/>
      <c r="H75" s="442"/>
      <c r="I75" s="442"/>
      <c r="J75" s="442"/>
      <c r="K75" s="442"/>
      <c r="L75" s="442"/>
      <c r="M75" s="442"/>
      <c r="N75" s="442"/>
      <c r="O75" s="442"/>
      <c r="P75" s="442"/>
      <c r="Q75" s="442"/>
      <c r="R75" s="442"/>
      <c r="S75" s="442"/>
      <c r="T75" s="442"/>
      <c r="U75" s="442"/>
      <c r="V75" s="442"/>
      <c r="W75" s="442"/>
      <c r="Y75" s="289"/>
      <c r="Z75" s="289"/>
    </row>
    <row r="76" spans="1:26" ht="13.5" customHeight="1" x14ac:dyDescent="0.2">
      <c r="A76" s="442" t="s">
        <v>189</v>
      </c>
      <c r="B76" s="442"/>
      <c r="C76" s="442"/>
      <c r="D76" s="442"/>
      <c r="E76" s="442"/>
      <c r="F76" s="442"/>
      <c r="G76" s="442"/>
      <c r="H76" s="442"/>
      <c r="I76" s="442"/>
      <c r="J76" s="442"/>
      <c r="K76" s="442"/>
      <c r="L76" s="442"/>
      <c r="M76" s="442"/>
      <c r="N76" s="442"/>
      <c r="O76" s="442"/>
      <c r="P76" s="442"/>
      <c r="Q76" s="442"/>
      <c r="R76" s="442"/>
      <c r="S76" s="442"/>
      <c r="T76" s="442"/>
      <c r="U76" s="442"/>
      <c r="V76" s="442"/>
      <c r="W76" s="442"/>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7">
        <f>IF(('Fixed Assets'!I1)&gt;0,'Fixed Assets'!I1,0)</f>
        <v>0</v>
      </c>
      <c r="E80" s="438"/>
      <c r="F80" s="439"/>
      <c r="G80" s="282" t="s">
        <v>153</v>
      </c>
      <c r="H80" s="283">
        <v>0</v>
      </c>
      <c r="I80" s="283">
        <v>0</v>
      </c>
      <c r="J80" s="253"/>
      <c r="K80" s="253"/>
      <c r="L80" s="253"/>
      <c r="M80" s="252"/>
      <c r="N80" s="281" t="s">
        <v>50</v>
      </c>
      <c r="O80" s="437">
        <f>IF(('Fixed Assets'!J1+'Fixed Assets'!P1)&gt;0,'Fixed Assets'!J1+'Fixed Assets'!P1,0)</f>
        <v>0</v>
      </c>
      <c r="P80" s="438"/>
      <c r="Q80" s="439"/>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6" x14ac:dyDescent="0.2">
      <c r="A85" s="287"/>
      <c r="B85" s="252"/>
      <c r="C85" s="281" t="s">
        <v>50</v>
      </c>
      <c r="D85" s="437">
        <f>IF(('Fixed Assets'!K1+'Fixed Assets'!J1)&lt;1000,'Fixed Assets'!K1,0)</f>
        <v>0</v>
      </c>
      <c r="E85" s="438"/>
      <c r="F85" s="439"/>
      <c r="G85" s="282" t="s">
        <v>153</v>
      </c>
      <c r="H85" s="283">
        <v>0</v>
      </c>
      <c r="I85" s="283">
        <v>0</v>
      </c>
      <c r="J85" s="253"/>
      <c r="K85" s="253"/>
      <c r="L85" s="252"/>
      <c r="M85" s="252"/>
      <c r="N85" s="281" t="s">
        <v>50</v>
      </c>
      <c r="O85" s="437">
        <f>IF('Fixed Assets'!Q1&gt;0,'Fixed Assets'!Q1,0)</f>
        <v>0</v>
      </c>
      <c r="P85" s="438"/>
      <c r="Q85" s="439"/>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 customHeight="1" x14ac:dyDescent="0.2">
      <c r="A87" s="440" t="s">
        <v>191</v>
      </c>
      <c r="B87" s="440"/>
      <c r="C87" s="440"/>
      <c r="D87" s="440"/>
      <c r="E87" s="440"/>
      <c r="F87" s="440"/>
      <c r="G87" s="440"/>
      <c r="H87" s="440"/>
      <c r="I87" s="440"/>
      <c r="J87" s="440"/>
      <c r="K87" s="440"/>
      <c r="L87" s="440"/>
      <c r="M87" s="440"/>
      <c r="N87" s="440"/>
      <c r="O87" s="440"/>
      <c r="P87" s="440"/>
      <c r="Q87" s="440"/>
      <c r="R87" s="440"/>
      <c r="S87" s="440"/>
      <c r="T87" s="440"/>
      <c r="U87" s="440"/>
      <c r="V87" s="440"/>
      <c r="W87" s="440"/>
    </row>
    <row r="88" spans="1:23" ht="15.9" customHeight="1" x14ac:dyDescent="0.2">
      <c r="A88" s="442" t="s">
        <v>192</v>
      </c>
      <c r="B88" s="442"/>
      <c r="C88" s="442"/>
      <c r="D88" s="442"/>
      <c r="E88" s="442"/>
      <c r="F88" s="442"/>
      <c r="G88" s="442"/>
      <c r="H88" s="442"/>
      <c r="I88" s="442"/>
      <c r="J88" s="442"/>
      <c r="K88" s="442"/>
      <c r="L88" s="442"/>
      <c r="M88" s="442"/>
      <c r="N88" s="442"/>
      <c r="O88" s="442"/>
      <c r="P88" s="442"/>
      <c r="Q88" s="442"/>
      <c r="R88" s="442"/>
      <c r="S88" s="442"/>
      <c r="T88" s="442"/>
      <c r="U88" s="442"/>
      <c r="V88" s="442"/>
      <c r="W88" s="442"/>
    </row>
    <row r="89" spans="1:23" ht="15.75" customHeight="1" x14ac:dyDescent="0.2">
      <c r="A89" s="442" t="s">
        <v>193</v>
      </c>
      <c r="B89" s="442"/>
      <c r="C89" s="442"/>
      <c r="D89" s="442"/>
      <c r="E89" s="442"/>
      <c r="F89" s="442"/>
      <c r="G89" s="442"/>
      <c r="H89" s="442"/>
      <c r="I89" s="442"/>
      <c r="J89" s="442"/>
      <c r="K89" s="442"/>
      <c r="L89" s="442"/>
      <c r="M89" s="442"/>
      <c r="N89" s="442"/>
      <c r="O89" s="442"/>
      <c r="P89" s="442"/>
      <c r="Q89" s="442"/>
      <c r="R89" s="442"/>
      <c r="S89" s="442"/>
      <c r="T89" s="442"/>
      <c r="U89" s="442"/>
      <c r="V89" s="442"/>
      <c r="W89" s="442"/>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6" x14ac:dyDescent="0.2">
      <c r="A94" s="252"/>
      <c r="B94" s="252"/>
      <c r="C94" s="281" t="s">
        <v>50</v>
      </c>
      <c r="D94" s="437">
        <f>'Business Details'!O29</f>
        <v>0</v>
      </c>
      <c r="E94" s="438"/>
      <c r="F94" s="439"/>
      <c r="G94" s="282" t="s">
        <v>153</v>
      </c>
      <c r="H94" s="283">
        <v>0</v>
      </c>
      <c r="I94" s="283">
        <v>0</v>
      </c>
      <c r="J94" s="252"/>
      <c r="K94" s="252"/>
      <c r="L94" s="252"/>
      <c r="M94" s="252"/>
      <c r="N94" s="281" t="s">
        <v>50</v>
      </c>
      <c r="O94" s="437">
        <f>IF(O106&gt;0,0,IF('Business Details'!D29=0,0,IF(D99&gt;'Business Details'!D29,'Business Details'!D29,D99)))</f>
        <v>0</v>
      </c>
      <c r="P94" s="443"/>
      <c r="Q94" s="444"/>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6" x14ac:dyDescent="0.2">
      <c r="A99" s="270"/>
      <c r="B99" s="252"/>
      <c r="C99" s="281" t="s">
        <v>50</v>
      </c>
      <c r="D99" s="437">
        <f>IF((D71+O85+D94-O71-D80-D85-O80)&gt;0,D71+O85+D94-O71-D80-D85-O80,0)</f>
        <v>0</v>
      </c>
      <c r="E99" s="438"/>
      <c r="F99" s="439"/>
      <c r="G99" s="282" t="s">
        <v>153</v>
      </c>
      <c r="H99" s="283">
        <v>0</v>
      </c>
      <c r="I99" s="283">
        <v>0</v>
      </c>
      <c r="J99" s="252"/>
      <c r="K99" s="252"/>
      <c r="L99" s="253"/>
      <c r="M99" s="252"/>
      <c r="N99" s="281" t="s">
        <v>50</v>
      </c>
      <c r="O99" s="437">
        <f>'Profit &amp; Loss Acc'!B24</f>
        <v>0</v>
      </c>
      <c r="P99" s="438"/>
      <c r="Q99" s="439"/>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 customHeight="1" x14ac:dyDescent="0.2">
      <c r="A101" s="436" t="s">
        <v>198</v>
      </c>
      <c r="B101" s="436"/>
      <c r="C101" s="436"/>
      <c r="D101" s="436"/>
      <c r="E101" s="436"/>
      <c r="F101" s="436"/>
      <c r="G101" s="436"/>
      <c r="H101" s="436"/>
      <c r="I101" s="436"/>
      <c r="J101" s="436"/>
      <c r="K101" s="436"/>
      <c r="L101" s="436"/>
      <c r="M101" s="436"/>
      <c r="N101" s="436"/>
      <c r="O101" s="436"/>
      <c r="P101" s="436"/>
      <c r="Q101" s="436"/>
      <c r="R101" s="436"/>
      <c r="S101" s="436"/>
      <c r="T101" s="436"/>
      <c r="U101" s="436"/>
      <c r="V101" s="436"/>
      <c r="W101" s="436"/>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6" x14ac:dyDescent="0.2">
      <c r="A106" s="287"/>
      <c r="B106" s="252"/>
      <c r="C106" s="281" t="s">
        <v>50</v>
      </c>
      <c r="D106" s="437">
        <f>IF((D99+O99-O94)&gt;0,D99+O99-O94,0)</f>
        <v>0</v>
      </c>
      <c r="E106" s="438"/>
      <c r="F106" s="439"/>
      <c r="G106" s="282" t="s">
        <v>153</v>
      </c>
      <c r="H106" s="283">
        <v>0</v>
      </c>
      <c r="I106" s="283">
        <v>0</v>
      </c>
      <c r="J106" s="253"/>
      <c r="K106" s="253"/>
      <c r="L106" s="253"/>
      <c r="M106" s="252"/>
      <c r="N106" s="281" t="s">
        <v>50</v>
      </c>
      <c r="O106" s="437">
        <f>IF((O71+D80+D85+O80-D71-O85-D94)&gt;=0,O71+D80+D85+O80-D71-O85-D94,0)</f>
        <v>0</v>
      </c>
      <c r="P106" s="438"/>
      <c r="Q106" s="439"/>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 customHeight="1" x14ac:dyDescent="0.2">
      <c r="A108" s="440" t="s">
        <v>199</v>
      </c>
      <c r="B108" s="441"/>
      <c r="C108" s="441"/>
      <c r="D108" s="441"/>
      <c r="E108" s="441"/>
      <c r="F108" s="441"/>
      <c r="G108" s="441"/>
      <c r="H108" s="441"/>
      <c r="I108" s="441"/>
      <c r="J108" s="441"/>
      <c r="K108" s="441"/>
      <c r="L108" s="441"/>
      <c r="M108" s="441"/>
      <c r="N108" s="441"/>
      <c r="O108" s="441"/>
      <c r="P108" s="441"/>
      <c r="Q108" s="441"/>
      <c r="R108" s="441"/>
      <c r="S108" s="441"/>
      <c r="T108" s="441"/>
      <c r="U108" s="441"/>
      <c r="V108" s="441"/>
      <c r="W108" s="441"/>
    </row>
    <row r="109" spans="1:26" ht="15.9" customHeight="1" x14ac:dyDescent="0.2">
      <c r="A109" s="442" t="s">
        <v>200</v>
      </c>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70" t="str">
        <f>Admin!G$2</f>
        <v>2014-15</v>
      </c>
      <c r="E112" s="471"/>
      <c r="F112" s="471"/>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6" x14ac:dyDescent="0.2">
      <c r="A114" s="270"/>
      <c r="B114" s="252"/>
      <c r="C114" s="281" t="s">
        <v>50</v>
      </c>
      <c r="D114" s="437"/>
      <c r="E114" s="438"/>
      <c r="F114" s="439"/>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70" t="str">
        <f>Admin!G$2</f>
        <v>2014-15</v>
      </c>
      <c r="S116" s="471"/>
      <c r="T116" s="471"/>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6" x14ac:dyDescent="0.2">
      <c r="A119" s="270"/>
      <c r="B119" s="252"/>
      <c r="C119" s="281" t="s">
        <v>50</v>
      </c>
      <c r="D119" s="437"/>
      <c r="E119" s="438"/>
      <c r="F119" s="439"/>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6" x14ac:dyDescent="0.2">
      <c r="A123" s="270"/>
      <c r="B123" s="252"/>
      <c r="C123" s="281" t="s">
        <v>50</v>
      </c>
      <c r="D123" s="437">
        <f>'Business Details'!O34</f>
        <v>0</v>
      </c>
      <c r="E123" s="443"/>
      <c r="F123" s="444"/>
      <c r="G123" s="282" t="s">
        <v>153</v>
      </c>
      <c r="H123" s="283">
        <v>0</v>
      </c>
      <c r="I123" s="283">
        <v>0</v>
      </c>
      <c r="J123" s="252"/>
      <c r="K123" s="252"/>
      <c r="L123" s="253"/>
      <c r="M123" s="252"/>
      <c r="N123" s="281" t="s">
        <v>50</v>
      </c>
      <c r="O123" s="437">
        <v>0</v>
      </c>
      <c r="P123" s="443"/>
      <c r="Q123" s="444"/>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sheetProtection sheet="1" objects="1" scenarios="1"/>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88:W88"/>
    <mergeCell ref="A89:W89"/>
    <mergeCell ref="D94:F94"/>
    <mergeCell ref="O94:Q94"/>
    <mergeCell ref="A101:W101"/>
    <mergeCell ref="D106:F106"/>
    <mergeCell ref="O106:Q106"/>
    <mergeCell ref="A108:W108"/>
    <mergeCell ref="D99:F99"/>
    <mergeCell ref="O99:Q99"/>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6" width="12.6640625" style="342" customWidth="1"/>
    <col min="7" max="7" width="8.88671875" customWidth="1"/>
    <col min="8" max="16384" width="9.109375" style="10"/>
  </cols>
  <sheetData>
    <row r="1" spans="1:6" s="370" customFormat="1" x14ac:dyDescent="0.25">
      <c r="A1" s="547" t="s">
        <v>241</v>
      </c>
      <c r="B1" s="545" t="s">
        <v>240</v>
      </c>
      <c r="C1" s="371" t="s">
        <v>239</v>
      </c>
      <c r="D1" s="372">
        <f>SUM(D4:D70)</f>
        <v>0</v>
      </c>
      <c r="E1" s="371">
        <f>SUM(E4:E70)/2</f>
        <v>0</v>
      </c>
      <c r="F1" s="371">
        <f>SUM(F4:F70)/2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E4" s="347"/>
      <c r="F4" s="347"/>
    </row>
    <row r="5" spans="1:6" x14ac:dyDescent="0.25">
      <c r="A5" s="366">
        <f>SalesFeb15!A44+1</f>
        <v>42058</v>
      </c>
      <c r="B5" s="365">
        <f t="shared" ref="B5:B11" si="0">A5</f>
        <v>42058</v>
      </c>
      <c r="C5" s="364"/>
      <c r="D5" s="363"/>
      <c r="E5" s="374"/>
      <c r="F5" s="361"/>
    </row>
    <row r="6" spans="1:6" x14ac:dyDescent="0.25">
      <c r="A6" s="360">
        <f t="shared" ref="A6:A11" si="1">A5+1</f>
        <v>42059</v>
      </c>
      <c r="B6" s="359">
        <f t="shared" si="0"/>
        <v>42059</v>
      </c>
      <c r="C6" s="358"/>
      <c r="D6" s="357"/>
      <c r="E6" s="356"/>
      <c r="F6" s="355"/>
    </row>
    <row r="7" spans="1:6" x14ac:dyDescent="0.25">
      <c r="A7" s="360">
        <f t="shared" si="1"/>
        <v>42060</v>
      </c>
      <c r="B7" s="359">
        <f t="shared" si="0"/>
        <v>42060</v>
      </c>
      <c r="C7" s="358"/>
      <c r="D7" s="357"/>
      <c r="E7" s="347"/>
      <c r="F7" s="355"/>
    </row>
    <row r="8" spans="1:6" x14ac:dyDescent="0.25">
      <c r="A8" s="360">
        <f t="shared" si="1"/>
        <v>42061</v>
      </c>
      <c r="B8" s="359">
        <f t="shared" si="0"/>
        <v>42061</v>
      </c>
      <c r="C8" s="358"/>
      <c r="D8" s="357"/>
      <c r="E8" s="347"/>
      <c r="F8" s="355"/>
    </row>
    <row r="9" spans="1:6" x14ac:dyDescent="0.25">
      <c r="A9" s="360">
        <f t="shared" si="1"/>
        <v>42062</v>
      </c>
      <c r="B9" s="359">
        <f t="shared" si="0"/>
        <v>42062</v>
      </c>
      <c r="C9" s="358"/>
      <c r="D9" s="357"/>
      <c r="E9" s="347"/>
      <c r="F9" s="355"/>
    </row>
    <row r="10" spans="1:6" x14ac:dyDescent="0.25">
      <c r="A10" s="360">
        <f t="shared" si="1"/>
        <v>42063</v>
      </c>
      <c r="B10" s="359">
        <f t="shared" si="0"/>
        <v>42063</v>
      </c>
      <c r="C10" s="358"/>
      <c r="D10" s="357"/>
      <c r="E10" s="347"/>
      <c r="F10" s="355"/>
    </row>
    <row r="11" spans="1:6" x14ac:dyDescent="0.25">
      <c r="A11" s="360">
        <f t="shared" si="1"/>
        <v>42064</v>
      </c>
      <c r="B11" s="359">
        <f t="shared" si="0"/>
        <v>42064</v>
      </c>
      <c r="C11" s="358"/>
      <c r="D11" s="357"/>
      <c r="E11" s="347"/>
      <c r="F11" s="355"/>
    </row>
    <row r="12" spans="1:6" x14ac:dyDescent="0.25">
      <c r="A12" s="360">
        <f>A11</f>
        <v>42064</v>
      </c>
      <c r="B12" s="359" t="s">
        <v>234</v>
      </c>
      <c r="C12" s="358"/>
      <c r="D12" s="357"/>
      <c r="E12" s="347"/>
      <c r="F12" s="355"/>
    </row>
    <row r="13" spans="1:6" x14ac:dyDescent="0.25">
      <c r="A13" s="360">
        <f>A11</f>
        <v>42064</v>
      </c>
      <c r="B13" s="359" t="s">
        <v>233</v>
      </c>
      <c r="C13" s="358"/>
      <c r="D13" s="357"/>
      <c r="E13" s="347"/>
      <c r="F13" s="355"/>
    </row>
    <row r="14" spans="1:6" ht="13.8" thickBot="1" x14ac:dyDescent="0.3">
      <c r="A14" s="353"/>
      <c r="B14" s="352"/>
      <c r="C14" s="351"/>
      <c r="D14" s="350"/>
      <c r="E14" s="368">
        <f>SUM(E5:E13)</f>
        <v>0</v>
      </c>
      <c r="F14" s="367">
        <f>SUM(F5:F13)</f>
        <v>0</v>
      </c>
    </row>
    <row r="15" spans="1:6" ht="13.8" thickBot="1" x14ac:dyDescent="0.3">
      <c r="E15" s="347"/>
      <c r="F15" s="347"/>
    </row>
    <row r="16" spans="1:6" x14ac:dyDescent="0.25">
      <c r="A16" s="366">
        <f>A11+1</f>
        <v>42065</v>
      </c>
      <c r="B16" s="365">
        <f t="shared" ref="B16:B22" si="2">A16</f>
        <v>42065</v>
      </c>
      <c r="C16" s="364"/>
      <c r="D16" s="363"/>
      <c r="E16" s="374"/>
      <c r="F16" s="361"/>
    </row>
    <row r="17" spans="1:6" x14ac:dyDescent="0.25">
      <c r="A17" s="360">
        <f t="shared" ref="A17:A22" si="3">A16+1</f>
        <v>42066</v>
      </c>
      <c r="B17" s="359">
        <f t="shared" si="2"/>
        <v>42066</v>
      </c>
      <c r="C17" s="358"/>
      <c r="D17" s="357"/>
      <c r="E17" s="347"/>
      <c r="F17" s="355"/>
    </row>
    <row r="18" spans="1:6" x14ac:dyDescent="0.25">
      <c r="A18" s="360">
        <f t="shared" si="3"/>
        <v>42067</v>
      </c>
      <c r="B18" s="359">
        <f t="shared" si="2"/>
        <v>42067</v>
      </c>
      <c r="C18" s="358"/>
      <c r="D18" s="357"/>
      <c r="E18" s="347"/>
      <c r="F18" s="355"/>
    </row>
    <row r="19" spans="1:6" x14ac:dyDescent="0.25">
      <c r="A19" s="360">
        <f t="shared" si="3"/>
        <v>42068</v>
      </c>
      <c r="B19" s="359">
        <f t="shared" si="2"/>
        <v>42068</v>
      </c>
      <c r="C19" s="358"/>
      <c r="D19" s="357"/>
      <c r="E19" s="347"/>
      <c r="F19" s="355"/>
    </row>
    <row r="20" spans="1:6" s="358" customFormat="1" x14ac:dyDescent="0.25">
      <c r="A20" s="360">
        <f t="shared" si="3"/>
        <v>42069</v>
      </c>
      <c r="B20" s="359">
        <f t="shared" si="2"/>
        <v>42069</v>
      </c>
      <c r="D20" s="357"/>
      <c r="E20" s="347"/>
      <c r="F20" s="355"/>
    </row>
    <row r="21" spans="1:6" s="358" customFormat="1" x14ac:dyDescent="0.25">
      <c r="A21" s="360">
        <f t="shared" si="3"/>
        <v>42070</v>
      </c>
      <c r="B21" s="359">
        <f t="shared" si="2"/>
        <v>42070</v>
      </c>
      <c r="D21" s="357"/>
      <c r="E21" s="347"/>
      <c r="F21" s="355"/>
    </row>
    <row r="22" spans="1:6" s="358" customFormat="1" x14ac:dyDescent="0.25">
      <c r="A22" s="360">
        <f t="shared" si="3"/>
        <v>42071</v>
      </c>
      <c r="B22" s="359">
        <f t="shared" si="2"/>
        <v>42071</v>
      </c>
      <c r="D22" s="357"/>
      <c r="E22" s="347"/>
      <c r="F22" s="355"/>
    </row>
    <row r="23" spans="1:6" s="358" customFormat="1" x14ac:dyDescent="0.25">
      <c r="A23" s="360">
        <f>A22</f>
        <v>42071</v>
      </c>
      <c r="B23" s="359" t="s">
        <v>234</v>
      </c>
      <c r="D23" s="357"/>
      <c r="E23" s="347"/>
      <c r="F23" s="355"/>
    </row>
    <row r="24" spans="1:6" s="358" customFormat="1" x14ac:dyDescent="0.25">
      <c r="A24" s="360">
        <f>A22</f>
        <v>42071</v>
      </c>
      <c r="B24" s="359" t="s">
        <v>233</v>
      </c>
      <c r="D24" s="357"/>
      <c r="E24" s="347"/>
      <c r="F24" s="355"/>
    </row>
    <row r="25" spans="1:6" s="358" customFormat="1" ht="13.8" thickBot="1" x14ac:dyDescent="0.3">
      <c r="A25" s="353"/>
      <c r="B25" s="352"/>
      <c r="C25" s="351"/>
      <c r="D25" s="350"/>
      <c r="E25" s="368">
        <f>SUM(E16:E24)</f>
        <v>0</v>
      </c>
      <c r="F25" s="367">
        <f>SUM(F16:F24)</f>
        <v>0</v>
      </c>
    </row>
    <row r="26" spans="1:6" ht="13.8" thickBot="1" x14ac:dyDescent="0.3">
      <c r="E26" s="347"/>
      <c r="F26" s="347"/>
    </row>
    <row r="27" spans="1:6" x14ac:dyDescent="0.25">
      <c r="A27" s="366">
        <f>A22+1</f>
        <v>42072</v>
      </c>
      <c r="B27" s="365">
        <f t="shared" ref="B27:B33" si="4">A27</f>
        <v>42072</v>
      </c>
      <c r="C27" s="364"/>
      <c r="D27" s="363"/>
      <c r="E27" s="374"/>
      <c r="F27" s="361"/>
    </row>
    <row r="28" spans="1:6" x14ac:dyDescent="0.25">
      <c r="A28" s="360">
        <f t="shared" ref="A28:A33" si="5">A27+1</f>
        <v>42073</v>
      </c>
      <c r="B28" s="359">
        <f t="shared" si="4"/>
        <v>42073</v>
      </c>
      <c r="C28" s="358"/>
      <c r="D28" s="357"/>
      <c r="E28" s="347"/>
      <c r="F28" s="355"/>
    </row>
    <row r="29" spans="1:6" x14ac:dyDescent="0.25">
      <c r="A29" s="360">
        <f t="shared" si="5"/>
        <v>42074</v>
      </c>
      <c r="B29" s="359">
        <f t="shared" si="4"/>
        <v>42074</v>
      </c>
      <c r="C29" s="358"/>
      <c r="D29" s="357"/>
      <c r="E29" s="347"/>
      <c r="F29" s="355"/>
    </row>
    <row r="30" spans="1:6" x14ac:dyDescent="0.25">
      <c r="A30" s="360">
        <f t="shared" si="5"/>
        <v>42075</v>
      </c>
      <c r="B30" s="359">
        <f t="shared" si="4"/>
        <v>42075</v>
      </c>
      <c r="C30" s="358"/>
      <c r="D30" s="357"/>
      <c r="E30" s="347"/>
      <c r="F30" s="355"/>
    </row>
    <row r="31" spans="1:6" x14ac:dyDescent="0.25">
      <c r="A31" s="360">
        <f t="shared" si="5"/>
        <v>42076</v>
      </c>
      <c r="B31" s="359">
        <f t="shared" si="4"/>
        <v>42076</v>
      </c>
      <c r="C31" s="358"/>
      <c r="D31" s="357"/>
      <c r="E31" s="347"/>
      <c r="F31" s="355"/>
    </row>
    <row r="32" spans="1:6" x14ac:dyDescent="0.25">
      <c r="A32" s="360">
        <f t="shared" si="5"/>
        <v>42077</v>
      </c>
      <c r="B32" s="359">
        <f t="shared" si="4"/>
        <v>42077</v>
      </c>
      <c r="C32" s="358"/>
      <c r="D32" s="357"/>
      <c r="E32" s="347"/>
      <c r="F32" s="355"/>
    </row>
    <row r="33" spans="1:6" x14ac:dyDescent="0.25">
      <c r="A33" s="360">
        <f t="shared" si="5"/>
        <v>42078</v>
      </c>
      <c r="B33" s="359">
        <f t="shared" si="4"/>
        <v>42078</v>
      </c>
      <c r="C33" s="358"/>
      <c r="D33" s="357"/>
      <c r="E33" s="347"/>
      <c r="F33" s="355"/>
    </row>
    <row r="34" spans="1:6" x14ac:dyDescent="0.25">
      <c r="A34" s="360">
        <f>A33</f>
        <v>42078</v>
      </c>
      <c r="B34" s="359" t="s">
        <v>234</v>
      </c>
      <c r="C34" s="358"/>
      <c r="D34" s="357"/>
      <c r="E34" s="347"/>
      <c r="F34" s="355"/>
    </row>
    <row r="35" spans="1:6" x14ac:dyDescent="0.25">
      <c r="A35" s="360">
        <f>A33</f>
        <v>42078</v>
      </c>
      <c r="B35" s="359" t="s">
        <v>233</v>
      </c>
      <c r="C35" s="358"/>
      <c r="D35" s="357"/>
      <c r="E35" s="347"/>
      <c r="F35" s="355"/>
    </row>
    <row r="36" spans="1:6" ht="13.8" thickBot="1" x14ac:dyDescent="0.3">
      <c r="A36" s="353"/>
      <c r="B36" s="352"/>
      <c r="C36" s="351"/>
      <c r="D36" s="350"/>
      <c r="E36" s="368">
        <f>SUM(E27:E35)</f>
        <v>0</v>
      </c>
      <c r="F36" s="367">
        <f>SUM(F27:F35)</f>
        <v>0</v>
      </c>
    </row>
    <row r="37" spans="1:6" ht="13.8" thickBot="1" x14ac:dyDescent="0.3">
      <c r="E37" s="347"/>
      <c r="F37" s="347"/>
    </row>
    <row r="38" spans="1:6" x14ac:dyDescent="0.25">
      <c r="A38" s="366">
        <f>A33+1</f>
        <v>42079</v>
      </c>
      <c r="B38" s="365">
        <f t="shared" ref="B38:B44" si="6">A38</f>
        <v>42079</v>
      </c>
      <c r="C38" s="364"/>
      <c r="D38" s="363"/>
      <c r="E38" s="374"/>
      <c r="F38" s="361"/>
    </row>
    <row r="39" spans="1:6" x14ac:dyDescent="0.25">
      <c r="A39" s="360">
        <f t="shared" ref="A39:A44" si="7">A38+1</f>
        <v>42080</v>
      </c>
      <c r="B39" s="359">
        <f t="shared" si="6"/>
        <v>42080</v>
      </c>
      <c r="C39" s="358"/>
      <c r="D39" s="357"/>
      <c r="E39" s="347"/>
      <c r="F39" s="355"/>
    </row>
    <row r="40" spans="1:6" x14ac:dyDescent="0.25">
      <c r="A40" s="360">
        <f t="shared" si="7"/>
        <v>42081</v>
      </c>
      <c r="B40" s="359">
        <f t="shared" si="6"/>
        <v>42081</v>
      </c>
      <c r="C40" s="358"/>
      <c r="D40" s="357"/>
      <c r="E40" s="347"/>
      <c r="F40" s="355"/>
    </row>
    <row r="41" spans="1:6" x14ac:dyDescent="0.25">
      <c r="A41" s="360">
        <f t="shared" si="7"/>
        <v>42082</v>
      </c>
      <c r="B41" s="359">
        <f t="shared" si="6"/>
        <v>42082</v>
      </c>
      <c r="C41" s="358"/>
      <c r="D41" s="357"/>
      <c r="E41" s="347"/>
      <c r="F41" s="355"/>
    </row>
    <row r="42" spans="1:6" x14ac:dyDescent="0.25">
      <c r="A42" s="360">
        <f t="shared" si="7"/>
        <v>42083</v>
      </c>
      <c r="B42" s="359">
        <f t="shared" si="6"/>
        <v>42083</v>
      </c>
      <c r="C42" s="358"/>
      <c r="D42" s="357"/>
      <c r="E42" s="347"/>
      <c r="F42" s="355"/>
    </row>
    <row r="43" spans="1:6" x14ac:dyDescent="0.25">
      <c r="A43" s="360">
        <f t="shared" si="7"/>
        <v>42084</v>
      </c>
      <c r="B43" s="359">
        <f t="shared" si="6"/>
        <v>42084</v>
      </c>
      <c r="C43" s="358"/>
      <c r="D43" s="357"/>
      <c r="E43" s="347"/>
      <c r="F43" s="355"/>
    </row>
    <row r="44" spans="1:6" x14ac:dyDescent="0.25">
      <c r="A44" s="360">
        <f t="shared" si="7"/>
        <v>42085</v>
      </c>
      <c r="B44" s="359">
        <f t="shared" si="6"/>
        <v>42085</v>
      </c>
      <c r="C44" s="358"/>
      <c r="D44" s="357"/>
      <c r="E44" s="347"/>
      <c r="F44" s="355"/>
    </row>
    <row r="45" spans="1:6" x14ac:dyDescent="0.25">
      <c r="A45" s="360">
        <f>A44</f>
        <v>42085</v>
      </c>
      <c r="B45" s="359" t="s">
        <v>234</v>
      </c>
      <c r="C45" s="358"/>
      <c r="D45" s="357"/>
      <c r="E45" s="347"/>
      <c r="F45" s="355"/>
    </row>
    <row r="46" spans="1:6" x14ac:dyDescent="0.25">
      <c r="A46" s="360">
        <f>A44</f>
        <v>42085</v>
      </c>
      <c r="B46" s="359" t="s">
        <v>233</v>
      </c>
      <c r="C46" s="358"/>
      <c r="D46" s="357"/>
      <c r="E46" s="347"/>
      <c r="F46" s="355"/>
    </row>
    <row r="47" spans="1:6" ht="13.8" thickBot="1" x14ac:dyDescent="0.3">
      <c r="A47" s="353"/>
      <c r="B47" s="352"/>
      <c r="C47" s="351"/>
      <c r="D47" s="350"/>
      <c r="E47" s="368">
        <f>SUM(E38:E46)</f>
        <v>0</v>
      </c>
      <c r="F47" s="367">
        <f>SUM(F38:F46)</f>
        <v>0</v>
      </c>
    </row>
    <row r="48" spans="1:6" ht="13.8" thickBot="1" x14ac:dyDescent="0.3">
      <c r="E48" s="347"/>
      <c r="F48" s="347"/>
    </row>
    <row r="49" spans="1:6" x14ac:dyDescent="0.25">
      <c r="A49" s="366">
        <f>A44+1</f>
        <v>42086</v>
      </c>
      <c r="B49" s="365">
        <f t="shared" ref="B49:B55" si="8">A49</f>
        <v>42086</v>
      </c>
      <c r="C49" s="364"/>
      <c r="D49" s="363"/>
      <c r="E49" s="374"/>
      <c r="F49" s="361"/>
    </row>
    <row r="50" spans="1:6" x14ac:dyDescent="0.25">
      <c r="A50" s="360">
        <f t="shared" ref="A50:A55" si="9">A49+1</f>
        <v>42087</v>
      </c>
      <c r="B50" s="359">
        <f t="shared" si="8"/>
        <v>42087</v>
      </c>
      <c r="C50" s="358"/>
      <c r="D50" s="357"/>
      <c r="E50" s="347"/>
      <c r="F50" s="355"/>
    </row>
    <row r="51" spans="1:6" x14ac:dyDescent="0.25">
      <c r="A51" s="360">
        <f t="shared" si="9"/>
        <v>42088</v>
      </c>
      <c r="B51" s="359">
        <f t="shared" si="8"/>
        <v>42088</v>
      </c>
      <c r="C51" s="358"/>
      <c r="D51" s="357"/>
      <c r="E51" s="347"/>
      <c r="F51" s="355"/>
    </row>
    <row r="52" spans="1:6" x14ac:dyDescent="0.25">
      <c r="A52" s="360">
        <f t="shared" si="9"/>
        <v>42089</v>
      </c>
      <c r="B52" s="359">
        <f t="shared" si="8"/>
        <v>42089</v>
      </c>
      <c r="C52" s="358"/>
      <c r="D52" s="357"/>
      <c r="E52" s="347"/>
      <c r="F52" s="355"/>
    </row>
    <row r="53" spans="1:6" x14ac:dyDescent="0.25">
      <c r="A53" s="360">
        <f t="shared" si="9"/>
        <v>42090</v>
      </c>
      <c r="B53" s="359">
        <f t="shared" si="8"/>
        <v>42090</v>
      </c>
      <c r="C53" s="358"/>
      <c r="D53" s="357"/>
      <c r="E53" s="347"/>
      <c r="F53" s="355"/>
    </row>
    <row r="54" spans="1:6" x14ac:dyDescent="0.25">
      <c r="A54" s="360">
        <f t="shared" si="9"/>
        <v>42091</v>
      </c>
      <c r="B54" s="359">
        <f t="shared" si="8"/>
        <v>42091</v>
      </c>
      <c r="C54" s="358"/>
      <c r="D54" s="357"/>
      <c r="E54" s="347"/>
      <c r="F54" s="355"/>
    </row>
    <row r="55" spans="1:6" x14ac:dyDescent="0.25">
      <c r="A55" s="360">
        <f t="shared" si="9"/>
        <v>42092</v>
      </c>
      <c r="B55" s="359">
        <f t="shared" si="8"/>
        <v>42092</v>
      </c>
      <c r="C55" s="358"/>
      <c r="D55" s="357"/>
      <c r="E55" s="347"/>
      <c r="F55" s="355"/>
    </row>
    <row r="56" spans="1:6" x14ac:dyDescent="0.25">
      <c r="A56" s="360">
        <f>A55</f>
        <v>42092</v>
      </c>
      <c r="B56" s="359" t="s">
        <v>234</v>
      </c>
      <c r="C56" s="358"/>
      <c r="D56" s="357"/>
      <c r="E56" s="347"/>
      <c r="F56" s="355"/>
    </row>
    <row r="57" spans="1:6" x14ac:dyDescent="0.25">
      <c r="A57" s="360">
        <f>A55</f>
        <v>42092</v>
      </c>
      <c r="B57" s="359" t="s">
        <v>233</v>
      </c>
      <c r="C57" s="358"/>
      <c r="D57" s="357"/>
      <c r="E57" s="347"/>
      <c r="F57" s="355"/>
    </row>
    <row r="58" spans="1:6" ht="13.8" thickBot="1" x14ac:dyDescent="0.3">
      <c r="A58" s="353"/>
      <c r="B58" s="352"/>
      <c r="C58" s="351"/>
      <c r="D58" s="350"/>
      <c r="E58" s="368">
        <f>SUM(E49:E57)</f>
        <v>0</v>
      </c>
      <c r="F58" s="367">
        <f>SUM(F49:F57)</f>
        <v>0</v>
      </c>
    </row>
    <row r="59" spans="1:6" ht="13.8" thickBot="1" x14ac:dyDescent="0.3">
      <c r="E59" s="347"/>
      <c r="F59" s="347"/>
    </row>
    <row r="60" spans="1:6" x14ac:dyDescent="0.25">
      <c r="A60" s="366">
        <f>A55+1</f>
        <v>42093</v>
      </c>
      <c r="B60" s="365">
        <f t="shared" ref="B60:B66" si="10">A60</f>
        <v>42093</v>
      </c>
      <c r="C60" s="364"/>
      <c r="D60" s="363"/>
      <c r="E60" s="374"/>
      <c r="F60" s="361"/>
    </row>
    <row r="61" spans="1:6" x14ac:dyDescent="0.25">
      <c r="A61" s="360">
        <f>A60+1</f>
        <v>42094</v>
      </c>
      <c r="B61" s="359">
        <f t="shared" si="10"/>
        <v>42094</v>
      </c>
      <c r="C61" s="358"/>
      <c r="D61" s="357"/>
      <c r="E61" s="356"/>
      <c r="F61" s="355"/>
    </row>
    <row r="62" spans="1:6" x14ac:dyDescent="0.25">
      <c r="A62" s="360">
        <f>A61+1</f>
        <v>42095</v>
      </c>
      <c r="B62" s="359">
        <f t="shared" si="10"/>
        <v>42095</v>
      </c>
      <c r="C62" s="358"/>
      <c r="D62" s="357"/>
      <c r="E62" s="356"/>
      <c r="F62" s="355"/>
    </row>
    <row r="63" spans="1:6" x14ac:dyDescent="0.25">
      <c r="A63" s="360">
        <f>A62+1</f>
        <v>42096</v>
      </c>
      <c r="B63" s="359">
        <f t="shared" si="10"/>
        <v>42096</v>
      </c>
      <c r="C63" s="358"/>
      <c r="D63" s="357"/>
      <c r="E63" s="356"/>
      <c r="F63" s="355"/>
    </row>
    <row r="64" spans="1:6" x14ac:dyDescent="0.25">
      <c r="A64" s="360">
        <f>A63+1</f>
        <v>42097</v>
      </c>
      <c r="B64" s="359">
        <f t="shared" si="10"/>
        <v>42097</v>
      </c>
      <c r="C64" s="358"/>
      <c r="D64" s="357"/>
      <c r="E64" s="356"/>
      <c r="F64" s="355"/>
    </row>
    <row r="65" spans="1:6" x14ac:dyDescent="0.25">
      <c r="A65" s="360">
        <f>A64+1</f>
        <v>42098</v>
      </c>
      <c r="B65" s="359">
        <f t="shared" si="10"/>
        <v>42098</v>
      </c>
      <c r="C65" s="358"/>
      <c r="D65" s="357"/>
      <c r="E65" s="356"/>
      <c r="F65" s="355"/>
    </row>
    <row r="66" spans="1:6" x14ac:dyDescent="0.25">
      <c r="A66" s="360">
        <f>A65+1</f>
        <v>42099</v>
      </c>
      <c r="B66" s="359">
        <f t="shared" si="10"/>
        <v>42099</v>
      </c>
      <c r="C66" s="358"/>
      <c r="D66" s="357"/>
      <c r="E66" s="356"/>
      <c r="F66" s="355"/>
    </row>
    <row r="67" spans="1:6" x14ac:dyDescent="0.25">
      <c r="A67" s="360">
        <f>A66</f>
        <v>42099</v>
      </c>
      <c r="B67" s="359" t="s">
        <v>234</v>
      </c>
      <c r="C67" s="358"/>
      <c r="D67" s="357"/>
      <c r="E67" s="347"/>
      <c r="F67" s="355"/>
    </row>
    <row r="68" spans="1:6" x14ac:dyDescent="0.25">
      <c r="A68" s="360">
        <f>A67</f>
        <v>42099</v>
      </c>
      <c r="B68" s="359" t="s">
        <v>233</v>
      </c>
      <c r="C68" s="358"/>
      <c r="D68" s="357"/>
      <c r="E68" s="347"/>
      <c r="F68" s="355"/>
    </row>
    <row r="69" spans="1:6" ht="13.8" thickBot="1" x14ac:dyDescent="0.3">
      <c r="A69" s="353"/>
      <c r="B69" s="352"/>
      <c r="C69" s="351"/>
      <c r="D69" s="350"/>
      <c r="E69" s="368">
        <f>SUM(E60:E68)</f>
        <v>0</v>
      </c>
      <c r="F69" s="367">
        <f>SUM(F60:F68)</f>
        <v>0</v>
      </c>
    </row>
    <row r="70" spans="1:6" x14ac:dyDescent="0.25">
      <c r="E70" s="347"/>
      <c r="F70" s="347"/>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7.88671875" style="10" customWidth="1"/>
    <col min="20" max="20" width="12.5546875" style="9" customWidth="1"/>
    <col min="21" max="21" width="8.109375" style="10" customWidth="1"/>
    <col min="22" max="16384" width="9.109375" style="9"/>
  </cols>
  <sheetData>
    <row r="1" spans="1:21" s="10" customFormat="1" ht="13.5" customHeight="1" x14ac:dyDescent="0.25">
      <c r="A1" s="399">
        <f>E1+SalesMar15!$D$1+PurchasesFeb15!A1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S1+PurchasesFeb15!T1</f>
        <v>0</v>
      </c>
      <c r="U1" s="396">
        <f>SUM(U4:U199)</f>
        <v>0</v>
      </c>
    </row>
    <row r="2" spans="1:21" s="10" customFormat="1" ht="13.5" customHeight="1" x14ac:dyDescent="0.25">
      <c r="A2" s="395">
        <f>U1+PurchasesFeb15!A2</f>
        <v>0</v>
      </c>
      <c r="B2" s="131" t="s">
        <v>272</v>
      </c>
      <c r="C2" s="553" t="s">
        <v>271</v>
      </c>
      <c r="D2" s="555" t="s">
        <v>270</v>
      </c>
      <c r="E2" s="553" t="s">
        <v>269</v>
      </c>
      <c r="F2" s="510" t="s">
        <v>268</v>
      </c>
      <c r="G2" s="557" t="s">
        <v>267</v>
      </c>
      <c r="H2" s="558"/>
      <c r="I2" s="559">
        <f>G1+H1+I1+J1+PurchasesFeb15!I2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8"/>
    </row>
    <row r="4" spans="1:21" s="383" customFormat="1" x14ac:dyDescent="0.25">
      <c r="A4" s="387" t="str">
        <f>IF((E1&lt;&gt;0),Admin!$B$16,"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IF((A1&lt;Admin!$F$22),((A1-PurchasesFeb15!A1)*Admin!$G$21),(A1*Admin!$G$21-(A1-Admin!$F$21)*(Admin!$G$21-Admin!$G$22)-PurchasesFeb15!A2))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7"/>
  <sheetViews>
    <sheetView workbookViewId="0">
      <selection activeCell="D2" sqref="D2:F2"/>
    </sheetView>
  </sheetViews>
  <sheetFormatPr defaultColWidth="9.109375" defaultRowHeight="11.4" x14ac:dyDescent="0.2"/>
  <cols>
    <col min="1" max="1" width="1.5546875" style="153" customWidth="1"/>
    <col min="2" max="2" width="10.109375" style="173" bestFit="1" customWidth="1"/>
    <col min="3" max="3" width="4.6640625" style="153" customWidth="1"/>
    <col min="4" max="5" width="11.109375" style="153" customWidth="1"/>
    <col min="6" max="6" width="11" style="153" customWidth="1"/>
    <col min="7" max="7" width="9.109375" style="174"/>
    <col min="8" max="8" width="4.6640625" style="153" customWidth="1"/>
    <col min="9" max="12" width="9.109375" style="153"/>
    <col min="13" max="13" width="11.5546875" style="153" customWidth="1"/>
    <col min="14" max="14" width="9.109375" style="153"/>
    <col min="15" max="15" width="3.33203125" style="153" customWidth="1"/>
    <col min="16" max="16384" width="9.109375" style="153"/>
  </cols>
  <sheetData>
    <row r="1" spans="1:15" ht="12" customHeight="1" thickBot="1" x14ac:dyDescent="0.3">
      <c r="A1" s="150"/>
      <c r="B1" s="151" t="s">
        <v>70</v>
      </c>
      <c r="C1" s="150"/>
      <c r="D1" s="572"/>
      <c r="E1" s="572"/>
      <c r="F1" s="572"/>
      <c r="G1" s="152"/>
      <c r="H1" s="150"/>
      <c r="I1" s="150"/>
      <c r="J1" s="150"/>
      <c r="K1" s="150"/>
      <c r="L1" s="150"/>
      <c r="M1" s="150"/>
      <c r="N1" s="150"/>
      <c r="O1" s="150"/>
    </row>
    <row r="2" spans="1:15" ht="12" customHeight="1" x14ac:dyDescent="0.25">
      <c r="A2" s="150"/>
      <c r="B2" s="154">
        <v>41698</v>
      </c>
      <c r="C2" s="150"/>
      <c r="D2" s="573" t="s">
        <v>71</v>
      </c>
      <c r="E2" s="574"/>
      <c r="F2" s="575"/>
      <c r="G2" s="308" t="str">
        <f>B23</f>
        <v>2014-15</v>
      </c>
      <c r="H2" s="150"/>
      <c r="I2" s="576" t="s">
        <v>72</v>
      </c>
      <c r="J2" s="577"/>
      <c r="K2" s="155" t="str">
        <f>G2</f>
        <v>2014-15</v>
      </c>
      <c r="L2" s="150"/>
      <c r="M2" s="150"/>
      <c r="N2" s="150"/>
      <c r="O2" s="150"/>
    </row>
    <row r="3" spans="1:15" ht="12" customHeight="1" thickBot="1" x14ac:dyDescent="0.3">
      <c r="A3" s="150"/>
      <c r="B3" s="154">
        <v>41729</v>
      </c>
      <c r="C3" s="150"/>
      <c r="D3" s="150"/>
      <c r="E3" s="150"/>
      <c r="F3" s="150"/>
      <c r="G3" s="156"/>
      <c r="H3" s="150"/>
      <c r="I3" s="150"/>
      <c r="J3" s="157"/>
      <c r="K3" s="157"/>
      <c r="L3" s="158"/>
      <c r="M3" s="150"/>
      <c r="N3" s="150"/>
      <c r="O3" s="150"/>
    </row>
    <row r="4" spans="1:15" ht="12" customHeight="1" thickBot="1" x14ac:dyDescent="0.25">
      <c r="A4" s="150"/>
      <c r="B4" s="159">
        <v>41735</v>
      </c>
      <c r="C4" s="150"/>
      <c r="D4" s="571" t="s">
        <v>132</v>
      </c>
      <c r="E4" s="571"/>
      <c r="F4" s="571"/>
      <c r="G4" s="160">
        <v>1</v>
      </c>
      <c r="H4" s="150"/>
      <c r="I4" s="571" t="s">
        <v>73</v>
      </c>
      <c r="J4" s="571"/>
      <c r="K4" s="571"/>
      <c r="L4" s="571"/>
      <c r="M4" s="571"/>
      <c r="N4" s="161">
        <v>10000</v>
      </c>
      <c r="O4" s="156" t="s">
        <v>50</v>
      </c>
    </row>
    <row r="5" spans="1:15" ht="12" customHeight="1" x14ac:dyDescent="0.2">
      <c r="A5" s="150"/>
      <c r="B5" s="162">
        <v>41759</v>
      </c>
      <c r="C5" s="150"/>
      <c r="D5" s="571" t="s">
        <v>74</v>
      </c>
      <c r="E5" s="571"/>
      <c r="F5" s="571"/>
      <c r="G5" s="160">
        <v>0.18</v>
      </c>
      <c r="H5" s="150"/>
      <c r="I5" s="150"/>
      <c r="J5" s="150"/>
      <c r="K5" s="150"/>
      <c r="L5" s="150"/>
      <c r="M5" s="150"/>
      <c r="N5" s="156"/>
      <c r="O5" s="156"/>
    </row>
    <row r="6" spans="1:15" ht="12" customHeight="1" x14ac:dyDescent="0.2">
      <c r="A6" s="150"/>
      <c r="B6" s="162">
        <v>41790</v>
      </c>
      <c r="C6" s="150"/>
      <c r="D6" s="150"/>
      <c r="E6" s="150"/>
      <c r="F6" s="150"/>
      <c r="G6" s="156"/>
      <c r="H6" s="150"/>
      <c r="I6" s="571" t="s">
        <v>75</v>
      </c>
      <c r="J6" s="571"/>
      <c r="K6" s="571"/>
      <c r="L6" s="571"/>
      <c r="M6" s="571"/>
      <c r="N6" s="160">
        <v>0.2</v>
      </c>
      <c r="O6" s="156" t="s">
        <v>76</v>
      </c>
    </row>
    <row r="7" spans="1:15" ht="12" customHeight="1" x14ac:dyDescent="0.2">
      <c r="A7" s="150"/>
      <c r="B7" s="162">
        <v>41820</v>
      </c>
      <c r="C7" s="150"/>
      <c r="D7" s="571" t="s">
        <v>77</v>
      </c>
      <c r="E7" s="571"/>
      <c r="F7" s="571"/>
      <c r="G7" s="156"/>
      <c r="H7" s="150"/>
      <c r="I7" s="571" t="s">
        <v>78</v>
      </c>
      <c r="J7" s="571"/>
      <c r="K7" s="571"/>
      <c r="L7" s="571"/>
      <c r="M7" s="571"/>
      <c r="N7" s="160">
        <v>0.4</v>
      </c>
      <c r="O7" s="156" t="s">
        <v>76</v>
      </c>
    </row>
    <row r="8" spans="1:15" ht="12" customHeight="1" x14ac:dyDescent="0.2">
      <c r="A8" s="150"/>
      <c r="B8" s="162">
        <v>41851</v>
      </c>
      <c r="C8" s="150"/>
      <c r="D8" s="150" t="s">
        <v>79</v>
      </c>
      <c r="E8" s="163">
        <v>12000</v>
      </c>
      <c r="F8" s="150" t="s">
        <v>80</v>
      </c>
      <c r="G8" s="163">
        <v>3000</v>
      </c>
      <c r="H8" s="150"/>
      <c r="I8" s="150"/>
      <c r="J8" s="150"/>
      <c r="K8" s="150"/>
      <c r="L8" s="150"/>
      <c r="M8" s="150"/>
      <c r="N8" s="156"/>
      <c r="O8" s="156"/>
    </row>
    <row r="9" spans="1:15" ht="12" customHeight="1" x14ac:dyDescent="0.2">
      <c r="A9" s="150"/>
      <c r="B9" s="162">
        <v>41882</v>
      </c>
      <c r="C9" s="150"/>
      <c r="D9" s="150"/>
      <c r="E9" s="156"/>
      <c r="F9" s="150"/>
      <c r="G9" s="156"/>
      <c r="H9" s="150"/>
      <c r="I9" s="571" t="s">
        <v>81</v>
      </c>
      <c r="J9" s="578"/>
      <c r="K9" s="578"/>
      <c r="L9" s="164" t="s">
        <v>82</v>
      </c>
      <c r="M9" s="164" t="s">
        <v>83</v>
      </c>
      <c r="N9" s="165" t="s">
        <v>84</v>
      </c>
      <c r="O9" s="156"/>
    </row>
    <row r="10" spans="1:15" ht="12" customHeight="1" x14ac:dyDescent="0.2">
      <c r="A10" s="150"/>
      <c r="B10" s="162">
        <v>41912</v>
      </c>
      <c r="C10" s="150"/>
      <c r="D10" s="150"/>
      <c r="E10" s="156"/>
      <c r="F10" s="150"/>
      <c r="G10" s="156"/>
      <c r="H10" s="150"/>
      <c r="I10" s="150"/>
      <c r="J10" s="150"/>
      <c r="K10" s="150"/>
      <c r="L10" s="150"/>
      <c r="M10" s="150"/>
      <c r="N10" s="156"/>
      <c r="O10" s="156"/>
    </row>
    <row r="11" spans="1:15" ht="12" customHeight="1" x14ac:dyDescent="0.25">
      <c r="A11" s="150"/>
      <c r="B11" s="162">
        <v>41943</v>
      </c>
      <c r="C11" s="150"/>
      <c r="D11" s="573" t="s">
        <v>85</v>
      </c>
      <c r="E11" s="574"/>
      <c r="F11" s="575"/>
      <c r="G11" s="156" t="s">
        <v>76</v>
      </c>
      <c r="H11" s="150"/>
      <c r="I11" s="150" t="s">
        <v>86</v>
      </c>
      <c r="J11" s="150"/>
      <c r="K11" s="166">
        <v>0.2</v>
      </c>
      <c r="L11" s="156">
        <f>N11</f>
        <v>0</v>
      </c>
      <c r="M11" s="156">
        <f>N12</f>
        <v>31865</v>
      </c>
      <c r="N11" s="167">
        <v>0</v>
      </c>
      <c r="O11" s="156"/>
    </row>
    <row r="12" spans="1:15" ht="12" customHeight="1" x14ac:dyDescent="0.2">
      <c r="A12" s="150"/>
      <c r="B12" s="162">
        <v>41973</v>
      </c>
      <c r="C12" s="150"/>
      <c r="D12" s="150"/>
      <c r="E12" s="150"/>
      <c r="F12" s="150"/>
      <c r="G12" s="156"/>
      <c r="H12" s="150"/>
      <c r="I12" s="150" t="s">
        <v>87</v>
      </c>
      <c r="J12" s="150"/>
      <c r="K12" s="166">
        <v>0.4</v>
      </c>
      <c r="L12" s="156">
        <f>N12</f>
        <v>31865</v>
      </c>
      <c r="M12" s="150"/>
      <c r="N12" s="167">
        <v>31865</v>
      </c>
      <c r="O12" s="156"/>
    </row>
    <row r="13" spans="1:15" ht="12" customHeight="1" x14ac:dyDescent="0.2">
      <c r="A13" s="150"/>
      <c r="B13" s="162">
        <v>42004</v>
      </c>
      <c r="C13" s="150"/>
      <c r="D13" s="571" t="s">
        <v>88</v>
      </c>
      <c r="E13" s="571"/>
      <c r="F13" s="571"/>
      <c r="G13" s="160">
        <v>0</v>
      </c>
      <c r="H13" s="150"/>
      <c r="I13" s="150"/>
      <c r="J13" s="150"/>
      <c r="K13" s="150"/>
      <c r="L13" s="150"/>
      <c r="M13" s="150"/>
      <c r="N13" s="150"/>
      <c r="O13" s="150"/>
    </row>
    <row r="14" spans="1:15" ht="12" customHeight="1" x14ac:dyDescent="0.25">
      <c r="A14" s="150"/>
      <c r="B14" s="162">
        <v>42035</v>
      </c>
      <c r="C14" s="150"/>
      <c r="D14" s="571" t="s">
        <v>89</v>
      </c>
      <c r="E14" s="571"/>
      <c r="F14" s="571"/>
      <c r="G14" s="160">
        <v>0.1</v>
      </c>
      <c r="H14" s="150"/>
      <c r="I14" s="579" t="s">
        <v>90</v>
      </c>
      <c r="J14" s="580"/>
      <c r="K14" s="581"/>
      <c r="L14" s="168" t="str">
        <f>G2</f>
        <v>2014-15</v>
      </c>
      <c r="M14" s="150"/>
      <c r="N14" s="150"/>
      <c r="O14" s="150"/>
    </row>
    <row r="15" spans="1:15" ht="12" customHeight="1" x14ac:dyDescent="0.2">
      <c r="A15" s="150"/>
      <c r="B15" s="162">
        <v>42063</v>
      </c>
      <c r="C15" s="150"/>
      <c r="D15" s="571" t="s">
        <v>91</v>
      </c>
      <c r="E15" s="571"/>
      <c r="F15" s="571"/>
      <c r="G15" s="160">
        <v>0.2</v>
      </c>
      <c r="H15" s="150"/>
      <c r="I15" s="150"/>
      <c r="J15" s="150"/>
      <c r="K15" s="150"/>
      <c r="L15" s="150"/>
      <c r="M15" s="150"/>
      <c r="N15" s="150"/>
      <c r="O15" s="150"/>
    </row>
    <row r="16" spans="1:15" ht="12" customHeight="1" thickBot="1" x14ac:dyDescent="0.25">
      <c r="A16" s="150"/>
      <c r="B16" s="162">
        <v>42094</v>
      </c>
      <c r="C16" s="150"/>
      <c r="D16" s="571" t="s">
        <v>92</v>
      </c>
      <c r="E16" s="571"/>
      <c r="F16" s="571"/>
      <c r="G16" s="160">
        <v>0.33</v>
      </c>
      <c r="H16" s="150"/>
      <c r="I16" s="571" t="s">
        <v>93</v>
      </c>
      <c r="J16" s="571"/>
      <c r="K16" s="571"/>
      <c r="L16" s="169">
        <v>2.75</v>
      </c>
      <c r="M16" s="150"/>
      <c r="N16" s="150"/>
      <c r="O16" s="150"/>
    </row>
    <row r="17" spans="1:15" ht="12" customHeight="1" thickBot="1" x14ac:dyDescent="0.25">
      <c r="A17" s="150"/>
      <c r="B17" s="159">
        <v>42099</v>
      </c>
      <c r="C17" s="150"/>
      <c r="D17" s="571" t="s">
        <v>94</v>
      </c>
      <c r="E17" s="571"/>
      <c r="F17" s="571"/>
      <c r="G17" s="160">
        <v>0.25</v>
      </c>
      <c r="H17" s="150"/>
      <c r="I17" s="332"/>
      <c r="J17" s="332"/>
      <c r="K17" s="332"/>
      <c r="L17" s="333"/>
      <c r="M17" s="150"/>
      <c r="N17" s="150"/>
      <c r="O17" s="150"/>
    </row>
    <row r="18" spans="1:15" ht="12" customHeight="1" x14ac:dyDescent="0.2">
      <c r="A18" s="150"/>
      <c r="B18" s="162">
        <v>42124</v>
      </c>
      <c r="C18" s="150"/>
      <c r="D18" s="150"/>
      <c r="E18" s="150"/>
      <c r="F18" s="150"/>
      <c r="G18" s="156"/>
      <c r="H18" s="150"/>
      <c r="I18" s="150"/>
      <c r="J18" s="150"/>
      <c r="K18" s="150"/>
      <c r="L18" s="150"/>
      <c r="M18" s="150"/>
      <c r="N18" s="150"/>
      <c r="O18" s="150"/>
    </row>
    <row r="19" spans="1:15" ht="12" customHeight="1" x14ac:dyDescent="0.25">
      <c r="A19" s="150"/>
      <c r="B19" s="162">
        <v>42155</v>
      </c>
      <c r="C19" s="150"/>
      <c r="D19" s="573" t="s">
        <v>96</v>
      </c>
      <c r="E19" s="575"/>
      <c r="F19" s="156" t="s">
        <v>97</v>
      </c>
      <c r="G19" s="156" t="s">
        <v>98</v>
      </c>
      <c r="H19" s="150"/>
      <c r="I19" s="583" t="s">
        <v>95</v>
      </c>
      <c r="J19" s="583"/>
      <c r="K19" s="583"/>
      <c r="L19" s="150"/>
      <c r="M19" s="582" t="s">
        <v>228</v>
      </c>
      <c r="N19" s="150"/>
      <c r="O19" s="150"/>
    </row>
    <row r="20" spans="1:15" ht="12" customHeight="1" x14ac:dyDescent="0.25">
      <c r="A20" s="150"/>
      <c r="B20" s="162">
        <v>42185</v>
      </c>
      <c r="C20" s="150"/>
      <c r="D20" s="152"/>
      <c r="E20" s="152"/>
      <c r="F20" s="156"/>
      <c r="G20" s="156"/>
      <c r="H20" s="150"/>
      <c r="I20" s="583"/>
      <c r="J20" s="583"/>
      <c r="K20" s="583"/>
      <c r="L20" s="160">
        <v>0.09</v>
      </c>
      <c r="M20" s="582"/>
      <c r="N20" s="167">
        <v>7956</v>
      </c>
      <c r="O20" s="156" t="s">
        <v>50</v>
      </c>
    </row>
    <row r="21" spans="1:15" ht="12" customHeight="1" x14ac:dyDescent="0.2">
      <c r="A21" s="150"/>
      <c r="B21" s="162">
        <v>42400</v>
      </c>
      <c r="C21" s="150"/>
      <c r="D21" s="571" t="s">
        <v>99</v>
      </c>
      <c r="E21" s="571"/>
      <c r="F21" s="163">
        <v>10000</v>
      </c>
      <c r="G21" s="169">
        <v>0.45</v>
      </c>
      <c r="H21" s="150"/>
      <c r="I21" s="170"/>
      <c r="J21" s="170"/>
      <c r="K21" s="170"/>
      <c r="L21" s="166"/>
      <c r="M21" s="150"/>
      <c r="N21" s="150"/>
      <c r="O21" s="150"/>
    </row>
    <row r="22" spans="1:15" ht="12" customHeight="1" thickBot="1" x14ac:dyDescent="0.25">
      <c r="A22" s="150"/>
      <c r="B22" s="162">
        <v>42582</v>
      </c>
      <c r="C22" s="150"/>
      <c r="D22" s="150" t="s">
        <v>101</v>
      </c>
      <c r="E22" s="150"/>
      <c r="F22" s="163">
        <v>10001</v>
      </c>
      <c r="G22" s="169">
        <v>0.25</v>
      </c>
      <c r="H22" s="150"/>
      <c r="I22" s="583" t="s">
        <v>100</v>
      </c>
      <c r="J22" s="583"/>
      <c r="K22" s="583"/>
      <c r="L22" s="150"/>
      <c r="M22" s="582" t="s">
        <v>229</v>
      </c>
      <c r="N22" s="150"/>
      <c r="O22" s="150"/>
    </row>
    <row r="23" spans="1:15" ht="12" customHeight="1" thickBot="1" x14ac:dyDescent="0.25">
      <c r="A23" s="150"/>
      <c r="B23" s="159" t="s">
        <v>279</v>
      </c>
      <c r="C23" s="150"/>
      <c r="D23" s="150"/>
      <c r="E23" s="150"/>
      <c r="F23" s="156"/>
      <c r="G23" s="171"/>
      <c r="H23" s="150"/>
      <c r="I23" s="583"/>
      <c r="J23" s="583"/>
      <c r="K23" s="583"/>
      <c r="L23" s="160">
        <v>0.02</v>
      </c>
      <c r="M23" s="582"/>
      <c r="N23" s="167">
        <v>41865</v>
      </c>
      <c r="O23" s="156" t="s">
        <v>50</v>
      </c>
    </row>
    <row r="24" spans="1:15" ht="12" customHeight="1" thickBot="1" x14ac:dyDescent="0.3">
      <c r="A24" s="150"/>
      <c r="B24" s="159" t="s">
        <v>283</v>
      </c>
      <c r="C24" s="150"/>
      <c r="D24" s="573" t="s">
        <v>96</v>
      </c>
      <c r="E24" s="575"/>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1" t="s">
        <v>278</v>
      </c>
      <c r="E26" s="571"/>
      <c r="F26" s="163">
        <v>79000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workbookViewId="0">
      <pane ySplit="3" topLeftCell="A4" activePane="bottomLeft" state="frozen"/>
      <selection pane="bottomLeft"/>
    </sheetView>
  </sheetViews>
  <sheetFormatPr defaultColWidth="9.109375" defaultRowHeight="13.2" x14ac:dyDescent="0.25"/>
  <cols>
    <col min="1" max="1" width="24.44140625" style="1" customWidth="1"/>
    <col min="2" max="2" width="8.6640625" style="2" customWidth="1"/>
    <col min="3" max="3" width="10.8867187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384" width="9.109375" style="1"/>
  </cols>
  <sheetData>
    <row r="1" spans="1:15" ht="42" customHeight="1" thickBot="1" x14ac:dyDescent="0.3">
      <c r="A1" s="26" t="s">
        <v>43</v>
      </c>
      <c r="B1" s="27">
        <f>ROUND(PurchasesMar15!$A$2,0)</f>
        <v>0</v>
      </c>
      <c r="C1" s="29" t="str">
        <f>IF(B1&gt;J1,"MILEAGE ALLOWANCE"," ")</f>
        <v xml:space="preserve"> </v>
      </c>
      <c r="D1" s="477" t="str">
        <f>IF(J1&gt;=B1,"CABSMART                                                                          MOST TAX EFFICIENT OPTION IS  &gt; &gt; &gt; &gt;","CABSMART                                                                            &lt; &lt; &lt; &lt;  MOST TAX EFFICIENT OPTION IS")</f>
        <v>CABSMART                                                                          MOST TAX EFFICIENT OPTION IS  &gt; &gt; &gt; &gt;</v>
      </c>
      <c r="E1" s="478"/>
      <c r="F1" s="478"/>
      <c r="G1" s="478"/>
      <c r="H1" s="479"/>
      <c r="I1" s="28" t="str">
        <f>IF(J1&gt;=B1,"VEHICLE EXPENSES"," ")</f>
        <v>VEHICLE EXPENSES</v>
      </c>
      <c r="J1" s="309">
        <f>ROUND(PurchasesMar15!$I$2+'Fixed Assets'!I1-'Fixed Assets'!I15-'Fixed Assets'!I44+'Fixed Assets'!J1-'Fixed Assets'!J15-'Fixed Assets'!J44+'Fixed Assets'!P1-'Fixed Assets'!P15-'Fixed Assets'!P44-'Fixed Assets'!Q1+'Fixed Assets'!Q15+'Fixed Assets'!Q44,0)</f>
        <v>0</v>
      </c>
      <c r="K1" s="472" t="s">
        <v>42</v>
      </c>
      <c r="L1" s="473"/>
      <c r="M1" s="473"/>
      <c r="N1" s="473"/>
      <c r="O1" s="30"/>
    </row>
    <row r="2" spans="1:15" s="193" customFormat="1" ht="11.4" x14ac:dyDescent="0.2">
      <c r="A2" s="476" t="s">
        <v>19</v>
      </c>
      <c r="B2" s="190" t="s">
        <v>114</v>
      </c>
      <c r="C2" s="474">
        <f>Admin!B$5</f>
        <v>41759</v>
      </c>
      <c r="D2" s="474">
        <f>Admin!B$6</f>
        <v>41790</v>
      </c>
      <c r="E2" s="474">
        <f>Admin!B$7</f>
        <v>41820</v>
      </c>
      <c r="F2" s="474">
        <f>Admin!B$8</f>
        <v>41851</v>
      </c>
      <c r="G2" s="474">
        <f>Admin!B$9</f>
        <v>41882</v>
      </c>
      <c r="H2" s="474">
        <f>Admin!B$10</f>
        <v>41912</v>
      </c>
      <c r="I2" s="474">
        <f>Admin!B$11</f>
        <v>41943</v>
      </c>
      <c r="J2" s="474">
        <f>Admin!B$12</f>
        <v>41973</v>
      </c>
      <c r="K2" s="474">
        <f>Admin!B$13</f>
        <v>42004</v>
      </c>
      <c r="L2" s="474">
        <f>Admin!B$14</f>
        <v>42035</v>
      </c>
      <c r="M2" s="474">
        <f>Admin!B$15</f>
        <v>42063</v>
      </c>
      <c r="N2" s="474">
        <f>Admin!B$16</f>
        <v>42094</v>
      </c>
      <c r="O2" s="191"/>
    </row>
    <row r="3" spans="1:15" s="195" customFormat="1" ht="11.4" x14ac:dyDescent="0.2">
      <c r="A3" s="475"/>
      <c r="B3" s="192" t="str">
        <f>Admin!G$2</f>
        <v>2014-15</v>
      </c>
      <c r="C3" s="475"/>
      <c r="D3" s="475"/>
      <c r="E3" s="475"/>
      <c r="F3" s="475"/>
      <c r="G3" s="475"/>
      <c r="H3" s="475"/>
      <c r="I3" s="475"/>
      <c r="J3" s="475"/>
      <c r="K3" s="475"/>
      <c r="L3" s="475"/>
      <c r="M3" s="475"/>
      <c r="N3" s="475"/>
      <c r="O3" s="194"/>
    </row>
    <row r="4" spans="1:15" s="11" customFormat="1" ht="13.5" customHeight="1" x14ac:dyDescent="0.25">
      <c r="A4" s="51" t="str">
        <f>IF(B4=" "," ","Purchase analysis errors")</f>
        <v xml:space="preserve"> </v>
      </c>
      <c r="B4" s="112" t="str">
        <f>IF((SUM(C4:N4)&gt;1),ROUND(SUM(C4:N4),0)," ")</f>
        <v xml:space="preserve"> </v>
      </c>
      <c r="C4" s="112" t="str">
        <f>IF((PurchasesApr14!$D$1&lt;&gt;0),PurchasesApr14!$D$1," ")</f>
        <v xml:space="preserve"> </v>
      </c>
      <c r="D4" s="112" t="str">
        <f>IF((PurchasesMay14!$D$1&lt;&gt;0),PurchasesMay14!$D$1," ")</f>
        <v xml:space="preserve"> </v>
      </c>
      <c r="E4" s="112" t="str">
        <f>IF((PurchasesJun14!$D$1&lt;&gt;0),PurchasesJun14!$D$1," ")</f>
        <v xml:space="preserve"> </v>
      </c>
      <c r="F4" s="112" t="str">
        <f>IF((PurchasesJul14!$D$1&lt;&gt;0),PurchasesJul14!$D$1," ")</f>
        <v xml:space="preserve"> </v>
      </c>
      <c r="G4" s="112" t="str">
        <f>IF((PurchasesAug14!$D$1&lt;&gt;0),PurchasesAug14!$D$1," ")</f>
        <v xml:space="preserve"> </v>
      </c>
      <c r="H4" s="112" t="str">
        <f>IF((PurchasesSep14!$D$1&lt;&gt;0),PurchasesSep14!$D$1," ")</f>
        <v xml:space="preserve"> </v>
      </c>
      <c r="I4" s="112" t="str">
        <f>IF((PurchasesOct14!$D$1&lt;&gt;0),PurchasesOct14!$D$1," ")</f>
        <v xml:space="preserve"> </v>
      </c>
      <c r="J4" s="112" t="str">
        <f>IF((PurchasesNov14!$D$1&lt;&gt;0),PurchasesNov14!$D$1," ")</f>
        <v xml:space="preserve"> </v>
      </c>
      <c r="K4" s="112" t="str">
        <f>IF((PurchasesDec14!$D$1&lt;&gt;0),PurchasesDec14!$D$1," ")</f>
        <v xml:space="preserve"> </v>
      </c>
      <c r="L4" s="112" t="str">
        <f>IF((PurchasesJan15!$D$1&lt;&gt;0),PurchasesJan15!$D$1," ")</f>
        <v xml:space="preserve"> </v>
      </c>
      <c r="M4" s="112" t="str">
        <f>IF((PurchasesFeb15!$D$1&lt;&gt;0),PurchasesFeb15!$D$1," ")</f>
        <v xml:space="preserve"> </v>
      </c>
      <c r="N4" s="112" t="str">
        <f>IF((PurchasesMar15!$D$1&lt;&gt;0),PurchasesMar15!$D$1," ")</f>
        <v xml:space="preserve"> </v>
      </c>
      <c r="O4" s="109"/>
    </row>
    <row r="5" spans="1:15" x14ac:dyDescent="0.25">
      <c r="A5" s="106" t="s">
        <v>1</v>
      </c>
      <c r="B5" s="146">
        <f>ROUNDDOWN(SUM(C5:N5),0)</f>
        <v>0</v>
      </c>
      <c r="C5" s="146">
        <f>SalesApr14!$E$1</f>
        <v>0</v>
      </c>
      <c r="D5" s="146">
        <f>SalesMay14!$E$1</f>
        <v>0</v>
      </c>
      <c r="E5" s="146">
        <f>SalesJun14!$E$1</f>
        <v>0</v>
      </c>
      <c r="F5" s="146">
        <f>SalesJul14!$E$1</f>
        <v>0</v>
      </c>
      <c r="G5" s="146">
        <f>SalesAug14!$E$1</f>
        <v>0</v>
      </c>
      <c r="H5" s="146">
        <f>SalesSep14!$E$1</f>
        <v>0</v>
      </c>
      <c r="I5" s="146">
        <f>SalesOct14!$E$1</f>
        <v>0</v>
      </c>
      <c r="J5" s="146">
        <f>SalesNov14!$E$1</f>
        <v>0</v>
      </c>
      <c r="K5" s="146">
        <f>SalesDec14!$E$1</f>
        <v>0</v>
      </c>
      <c r="L5" s="146">
        <f>SalesJan15!$E$1</f>
        <v>0</v>
      </c>
      <c r="M5" s="146">
        <f>SalesFeb15!$E$1</f>
        <v>0</v>
      </c>
      <c r="N5" s="146">
        <f>SalesMar15!$E$1</f>
        <v>0</v>
      </c>
      <c r="O5" s="30"/>
    </row>
    <row r="6" spans="1:15" x14ac:dyDescent="0.25">
      <c r="A6" s="51" t="s">
        <v>28</v>
      </c>
      <c r="B6" s="2">
        <f>ROUNDUP(SUM(C6:N6),0)</f>
        <v>0</v>
      </c>
      <c r="C6" s="2">
        <f>IF((C1="mileage allowance"),0,(PurchasesApr14!$G$1))</f>
        <v>0</v>
      </c>
      <c r="D6" s="2">
        <f>IF((C1="mileage allowance"),0,(PurchasesMay14!$G$1))</f>
        <v>0</v>
      </c>
      <c r="E6" s="2">
        <f>IF((C1="mileage allowance"),0,(PurchasesJun14!$G$1))</f>
        <v>0</v>
      </c>
      <c r="F6" s="2">
        <f>IF((C1="mileage allowance"),0,(PurchasesJul14!$G$1))</f>
        <v>0</v>
      </c>
      <c r="G6" s="2">
        <f>IF((C1="mileage allowance"),0,(PurchasesAug14!$G$1))</f>
        <v>0</v>
      </c>
      <c r="H6" s="2">
        <f>IF((C1="mileage allowance"),0,(PurchasesSep14!$G$1))</f>
        <v>0</v>
      </c>
      <c r="I6" s="2">
        <f>IF((C1="mileage allowance"),0,(PurchasesOct14!$G$1))</f>
        <v>0</v>
      </c>
      <c r="J6" s="2">
        <f>IF((C1="mileage allowance"),0,(PurchasesNov14!$G$1))</f>
        <v>0</v>
      </c>
      <c r="K6" s="2">
        <f>IF((C1="mileage allowance"),0,(PurchasesDec14!$G$1))</f>
        <v>0</v>
      </c>
      <c r="L6" s="2">
        <f>IF((C1="mileage allowance"),0,(PurchasesJan15!$G$1))</f>
        <v>0</v>
      </c>
      <c r="M6" s="2">
        <f>IF((C1="mileage allowance"),0,(PurchasesFeb15!$G$1))</f>
        <v>0</v>
      </c>
      <c r="N6" s="2">
        <f>IF((C1="mileage allowance"),0,(PurchasesMar15!$G$1))</f>
        <v>0</v>
      </c>
      <c r="O6" s="30"/>
    </row>
    <row r="7" spans="1:15" x14ac:dyDescent="0.25">
      <c r="A7" s="51" t="s">
        <v>29</v>
      </c>
      <c r="B7" s="2">
        <f>ROUNDUP(SUM(C7:N7),0)</f>
        <v>0</v>
      </c>
      <c r="C7" s="2">
        <f>IF((C1="mileage allowance"),0,(PurchasesApr14!$H$1))</f>
        <v>0</v>
      </c>
      <c r="D7" s="2">
        <f>IF((C1="mileage allowance"),0,(PurchasesMay14!$H$1))</f>
        <v>0</v>
      </c>
      <c r="E7" s="2">
        <f>IF((C1="mileage allowance"),0,(PurchasesJun14!$H$1))</f>
        <v>0</v>
      </c>
      <c r="F7" s="2">
        <f>IF((C1="mileage allowance"),0,(PurchasesJul14!$H$1))</f>
        <v>0</v>
      </c>
      <c r="G7" s="2">
        <f>IF((C1="mileage allowance"),0,(PurchasesAug14!$H$1))</f>
        <v>0</v>
      </c>
      <c r="H7" s="2">
        <f>IF((C1="mileage allowance"),0,(PurchasesSep14!$H$1))</f>
        <v>0</v>
      </c>
      <c r="I7" s="2">
        <f>IF((C1="mileage allowance"),0,(PurchasesOct14!$H$1))</f>
        <v>0</v>
      </c>
      <c r="J7" s="2">
        <f>IF((C1="mileage allowance"),0,(PurchasesNov14!$H$1))</f>
        <v>0</v>
      </c>
      <c r="K7" s="2">
        <f>IF((C1="mileage allowance"),0,(PurchasesDec14!$H$1))</f>
        <v>0</v>
      </c>
      <c r="L7" s="2">
        <f>IF((C1="mileage allowance"),0,(PurchasesJan15!$H$1))</f>
        <v>0</v>
      </c>
      <c r="M7" s="2">
        <f>IF((C1="mileage allowance"),0,(PurchasesFeb15!$H$1))</f>
        <v>0</v>
      </c>
      <c r="N7" s="2">
        <f>IF((C1="mileage allowance"),0,(PurchasesMar15!$H$1))</f>
        <v>0</v>
      </c>
      <c r="O7" s="30"/>
    </row>
    <row r="8" spans="1:15" x14ac:dyDescent="0.25">
      <c r="A8" s="51" t="s">
        <v>30</v>
      </c>
      <c r="B8" s="2">
        <f>ROUNDUP(SUM(C8:N8),0)</f>
        <v>0</v>
      </c>
      <c r="C8" s="2">
        <f>IF((C1="mileage allowance"),0,(PurchasesApr14!$I$1))</f>
        <v>0</v>
      </c>
      <c r="D8" s="2">
        <f>IF((C1="mileage allowance"),0,(PurchasesMay14!$I$1))</f>
        <v>0</v>
      </c>
      <c r="E8" s="2">
        <f>IF((C1="mileage allowance"),0,(PurchasesJun14!$I$1))</f>
        <v>0</v>
      </c>
      <c r="F8" s="2">
        <f>IF((C1="mileage allowance"),0,(PurchasesJul14!$I$1))</f>
        <v>0</v>
      </c>
      <c r="G8" s="2">
        <f>IF((C1="mileage allowance"),0,(PurchasesAug14!$I$1))</f>
        <v>0</v>
      </c>
      <c r="H8" s="2">
        <f>IF((C1="mileage allowance"),0,(PurchasesSep14!$I$1))</f>
        <v>0</v>
      </c>
      <c r="I8" s="2">
        <f>IF((C1="mileage allowance"),0,(PurchasesOct14!$I$1))</f>
        <v>0</v>
      </c>
      <c r="J8" s="2">
        <f>IF((C1="mileage allowance"),0,(PurchasesNov14!$I$1))</f>
        <v>0</v>
      </c>
      <c r="K8" s="2">
        <f>IF((C1="mileage allowance"),0,(PurchasesDec14!$I$1))</f>
        <v>0</v>
      </c>
      <c r="L8" s="2">
        <f>IF((C1="mileage allowance"),0,(PurchasesJan15!$I$1))</f>
        <v>0</v>
      </c>
      <c r="M8" s="2">
        <f>IF((C1="mileage allowance"),0,(PurchasesFeb15!$I$1))</f>
        <v>0</v>
      </c>
      <c r="N8" s="2">
        <f>IF((C1="mileage allowance"),0,(PurchasesMar15!$I$1))</f>
        <v>0</v>
      </c>
      <c r="O8" s="30"/>
    </row>
    <row r="9" spans="1:15" x14ac:dyDescent="0.25">
      <c r="A9" s="51" t="s">
        <v>31</v>
      </c>
      <c r="B9" s="2">
        <f>ROUNDUP(SUM(C9:N9),0)</f>
        <v>0</v>
      </c>
      <c r="C9" s="2">
        <f>IF((C1="mileage allowance"),0,(PurchasesApr14!$J$1))</f>
        <v>0</v>
      </c>
      <c r="D9" s="2">
        <f>IF((C1="mileage allowance"),0,(PurchasesMay14!$J$1))</f>
        <v>0</v>
      </c>
      <c r="E9" s="2">
        <f>IF((C1="mileage allowance"),0,(PurchasesJun14!$J$1))</f>
        <v>0</v>
      </c>
      <c r="F9" s="2">
        <f>IF((C1="mileage allowance"),0,(PurchasesJul14!$J$1))</f>
        <v>0</v>
      </c>
      <c r="G9" s="2">
        <f>IF((C1="mileage allowance"),0,(PurchasesAug14!$J$1))</f>
        <v>0</v>
      </c>
      <c r="H9" s="2">
        <f>IF((C1="mileage allowance"),0,(PurchasesSep14!$J$1))</f>
        <v>0</v>
      </c>
      <c r="I9" s="2">
        <f>IF((C1="mileage allowance"),0,(PurchasesOct14!$J$1))</f>
        <v>0</v>
      </c>
      <c r="J9" s="2">
        <f>IF((C1="mileage allowance"),0,(PurchasesNov14!$J$1))</f>
        <v>0</v>
      </c>
      <c r="K9" s="2">
        <f>IF((C1="mileage allowance"),0,(PurchasesDec14!$J$1))</f>
        <v>0</v>
      </c>
      <c r="L9" s="2">
        <f>IF((C1="mileage allowance"),0,(PurchasesJan15!$J$1))</f>
        <v>0</v>
      </c>
      <c r="M9" s="2">
        <f>IF((C1="mileage allowance"),0,(PurchasesFeb15!$J$1))</f>
        <v>0</v>
      </c>
      <c r="N9" s="2">
        <f>IF((C1="mileage allowance"),0,(PurchasesMar15!$J$1))</f>
        <v>0</v>
      </c>
      <c r="O9" s="30"/>
    </row>
    <row r="10" spans="1:15" x14ac:dyDescent="0.25">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5">
      <c r="A11" s="51" t="s">
        <v>27</v>
      </c>
      <c r="B11" s="13">
        <f>ROUNDUP(SUM(C11:N11),0)</f>
        <v>0</v>
      </c>
      <c r="C11" s="13">
        <f>IF((C1="mileage allowance"),(PurchasesApr14!$U$1),0)</f>
        <v>0</v>
      </c>
      <c r="D11" s="13">
        <f>IF((C1="mileage allowance"),(PurchasesMay14!$U$1),0)</f>
        <v>0</v>
      </c>
      <c r="E11" s="13">
        <f>IF((C1="mileage allowance"),(PurchasesJun14!$U$1),0)</f>
        <v>0</v>
      </c>
      <c r="F11" s="13">
        <f>IF((C1="mileage allowance"),(PurchasesJul14!$U$1),0)</f>
        <v>0</v>
      </c>
      <c r="G11" s="13">
        <f>IF((C1="mileage allowance"),(PurchasesAug14!$U$1),0)</f>
        <v>0</v>
      </c>
      <c r="H11" s="13">
        <f>IF((C1="mileage allowance"),(PurchasesSep14!$U$1),0)</f>
        <v>0</v>
      </c>
      <c r="I11" s="13">
        <f>IF((C1="mileage allowance"),(PurchasesOct14!$U$1),0)</f>
        <v>0</v>
      </c>
      <c r="J11" s="13">
        <f>IF((C1="mileage allowance"),(PurchasesNov14!$U$1),0)</f>
        <v>0</v>
      </c>
      <c r="K11" s="13">
        <f>IF((C1="mileage allowance"),(PurchasesDec14!$U$1),0)</f>
        <v>0</v>
      </c>
      <c r="L11" s="13">
        <f>IF((C1="mileage allowance"),(PurchasesJan15!$U$1),0)</f>
        <v>0</v>
      </c>
      <c r="M11" s="13">
        <f>IF((C1="mileage allowance"),(PurchasesFeb15!$U$1),0)</f>
        <v>0</v>
      </c>
      <c r="N11" s="13">
        <f>IF((C1="mileage allowance"),(PurchasesMar15!$U$1),0)</f>
        <v>0</v>
      </c>
      <c r="O11" s="30"/>
    </row>
    <row r="12" spans="1:15" x14ac:dyDescent="0.25">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5">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5">
      <c r="A14" s="51" t="s">
        <v>9</v>
      </c>
      <c r="B14" s="2">
        <f t="shared" ref="B14:B21" si="2">ROUNDUP(SUM(C14:N14),0)</f>
        <v>0</v>
      </c>
      <c r="C14" s="2">
        <f>PurchasesApr14!$K$1</f>
        <v>0</v>
      </c>
      <c r="D14" s="2">
        <f>PurchasesMay14!$K$1</f>
        <v>0</v>
      </c>
      <c r="E14" s="2">
        <f>PurchasesJun14!$K$1</f>
        <v>0</v>
      </c>
      <c r="F14" s="2">
        <f>PurchasesJul14!$K$1</f>
        <v>0</v>
      </c>
      <c r="G14" s="2">
        <f>PurchasesAug14!$K$1</f>
        <v>0</v>
      </c>
      <c r="H14" s="2">
        <f>PurchasesSep14!$K$1</f>
        <v>0</v>
      </c>
      <c r="I14" s="2">
        <f>PurchasesOct14!$K$1</f>
        <v>0</v>
      </c>
      <c r="J14" s="2">
        <f>PurchasesNov14!$K$1</f>
        <v>0</v>
      </c>
      <c r="K14" s="2">
        <f>PurchasesDec14!$K$1</f>
        <v>0</v>
      </c>
      <c r="L14" s="2">
        <f>PurchasesJan15!$K$1</f>
        <v>0</v>
      </c>
      <c r="M14" s="2">
        <f>PurchasesFeb15!$K$1</f>
        <v>0</v>
      </c>
      <c r="N14" s="2">
        <f>PurchasesMar15!$K$1</f>
        <v>0</v>
      </c>
      <c r="O14" s="30"/>
    </row>
    <row r="15" spans="1:15" x14ac:dyDescent="0.25">
      <c r="A15" s="51" t="s">
        <v>10</v>
      </c>
      <c r="B15" s="2">
        <f t="shared" si="2"/>
        <v>0</v>
      </c>
      <c r="C15" s="2">
        <f>PurchasesApr14!$L$1</f>
        <v>0</v>
      </c>
      <c r="D15" s="2">
        <f>PurchasesMay14!$L$1</f>
        <v>0</v>
      </c>
      <c r="E15" s="2">
        <f>PurchasesJun14!$L$1</f>
        <v>0</v>
      </c>
      <c r="F15" s="2">
        <f>PurchasesJul14!$L$1</f>
        <v>0</v>
      </c>
      <c r="G15" s="2">
        <f>PurchasesAug14!$L$1</f>
        <v>0</v>
      </c>
      <c r="H15" s="2">
        <f>PurchasesSep14!$L$1</f>
        <v>0</v>
      </c>
      <c r="I15" s="2">
        <f>PurchasesOct14!$L$1</f>
        <v>0</v>
      </c>
      <c r="J15" s="2">
        <f>PurchasesNov14!$L$1</f>
        <v>0</v>
      </c>
      <c r="K15" s="2">
        <f>PurchasesDec14!$L$1</f>
        <v>0</v>
      </c>
      <c r="L15" s="2">
        <f>PurchasesJan15!$L$1</f>
        <v>0</v>
      </c>
      <c r="M15" s="2">
        <f>PurchasesFeb15!$L$1</f>
        <v>0</v>
      </c>
      <c r="N15" s="2">
        <f>PurchasesMar15!$L$1</f>
        <v>0</v>
      </c>
      <c r="O15" s="30"/>
    </row>
    <row r="16" spans="1:15" x14ac:dyDescent="0.25">
      <c r="A16" s="51" t="s">
        <v>11</v>
      </c>
      <c r="B16" s="2">
        <f t="shared" si="2"/>
        <v>0</v>
      </c>
      <c r="C16" s="2">
        <f>PurchasesApr14!$M$1</f>
        <v>0</v>
      </c>
      <c r="D16" s="2">
        <f>PurchasesMay14!$M$1</f>
        <v>0</v>
      </c>
      <c r="E16" s="2">
        <f>PurchasesJun14!$M$1</f>
        <v>0</v>
      </c>
      <c r="F16" s="2">
        <f>PurchasesJul14!$M$1</f>
        <v>0</v>
      </c>
      <c r="G16" s="2">
        <f>PurchasesAug14!$M$1</f>
        <v>0</v>
      </c>
      <c r="H16" s="2">
        <f>PurchasesSep14!$M$1</f>
        <v>0</v>
      </c>
      <c r="I16" s="2">
        <f>PurchasesOct14!$M$1</f>
        <v>0</v>
      </c>
      <c r="J16" s="2">
        <f>PurchasesNov14!$M$1</f>
        <v>0</v>
      </c>
      <c r="K16" s="2">
        <f>PurchasesDec14!$M$1</f>
        <v>0</v>
      </c>
      <c r="L16" s="2">
        <f>PurchasesJan15!$M$1</f>
        <v>0</v>
      </c>
      <c r="M16" s="2">
        <f>PurchasesFeb15!$M$1</f>
        <v>0</v>
      </c>
      <c r="N16" s="2">
        <f>PurchasesMar15!$M$1</f>
        <v>0</v>
      </c>
      <c r="O16" s="30"/>
    </row>
    <row r="17" spans="1:15" x14ac:dyDescent="0.25">
      <c r="A17" s="51" t="s">
        <v>3</v>
      </c>
      <c r="B17" s="2">
        <f t="shared" si="2"/>
        <v>0</v>
      </c>
      <c r="C17" s="2">
        <f>PurchasesApr14!$N$1</f>
        <v>0</v>
      </c>
      <c r="D17" s="2">
        <f>PurchasesMay14!$N$1</f>
        <v>0</v>
      </c>
      <c r="E17" s="2">
        <f>PurchasesJun14!$N$1</f>
        <v>0</v>
      </c>
      <c r="F17" s="2">
        <f>PurchasesJul14!$N$1</f>
        <v>0</v>
      </c>
      <c r="G17" s="2">
        <f>PurchasesAug14!$N$1</f>
        <v>0</v>
      </c>
      <c r="H17" s="2">
        <f>PurchasesSep14!$N$1</f>
        <v>0</v>
      </c>
      <c r="I17" s="2">
        <f>PurchasesOct14!$N$1</f>
        <v>0</v>
      </c>
      <c r="J17" s="2">
        <f>PurchasesNov14!$N$1</f>
        <v>0</v>
      </c>
      <c r="K17" s="2">
        <f>PurchasesDec14!$N$1</f>
        <v>0</v>
      </c>
      <c r="L17" s="2">
        <f>PurchasesJan15!$N$1</f>
        <v>0</v>
      </c>
      <c r="M17" s="2">
        <f>PurchasesFeb15!$N$1</f>
        <v>0</v>
      </c>
      <c r="N17" s="2">
        <f>PurchasesMar15!$N$1</f>
        <v>0</v>
      </c>
      <c r="O17" s="30"/>
    </row>
    <row r="18" spans="1:15" x14ac:dyDescent="0.25">
      <c r="A18" s="51" t="s">
        <v>4</v>
      </c>
      <c r="B18" s="2">
        <f t="shared" si="2"/>
        <v>0</v>
      </c>
      <c r="C18" s="2">
        <f>PurchasesApr14!$O$1</f>
        <v>0</v>
      </c>
      <c r="D18" s="2">
        <f>PurchasesMay14!$O$1</f>
        <v>0</v>
      </c>
      <c r="E18" s="2">
        <f>PurchasesJun14!$O$1</f>
        <v>0</v>
      </c>
      <c r="F18" s="2">
        <f>PurchasesJul14!$O$1</f>
        <v>0</v>
      </c>
      <c r="G18" s="2">
        <f>PurchasesAug14!$O$1</f>
        <v>0</v>
      </c>
      <c r="H18" s="2">
        <f>PurchasesSep14!$O$1</f>
        <v>0</v>
      </c>
      <c r="I18" s="2">
        <f>PurchasesOct14!$O$1</f>
        <v>0</v>
      </c>
      <c r="J18" s="2">
        <f>PurchasesNov14!$O$1</f>
        <v>0</v>
      </c>
      <c r="K18" s="2">
        <f>PurchasesDec14!$O$1</f>
        <v>0</v>
      </c>
      <c r="L18" s="2">
        <f>PurchasesJan15!$O$1</f>
        <v>0</v>
      </c>
      <c r="M18" s="2">
        <f>PurchasesFeb15!$O$1</f>
        <v>0</v>
      </c>
      <c r="N18" s="2">
        <f>PurchasesMar15!$O$1</f>
        <v>0</v>
      </c>
      <c r="O18" s="30"/>
    </row>
    <row r="19" spans="1:15" x14ac:dyDescent="0.25">
      <c r="A19" s="51" t="s">
        <v>0</v>
      </c>
      <c r="B19" s="2">
        <f t="shared" si="2"/>
        <v>0</v>
      </c>
      <c r="C19" s="2">
        <f>PurchasesApr14!$P$1</f>
        <v>0</v>
      </c>
      <c r="D19" s="2">
        <f>PurchasesMay14!$P$1</f>
        <v>0</v>
      </c>
      <c r="E19" s="2">
        <f>PurchasesJun14!$P$1</f>
        <v>0</v>
      </c>
      <c r="F19" s="2">
        <f>PurchasesJul14!$P$1</f>
        <v>0</v>
      </c>
      <c r="G19" s="2">
        <f>PurchasesAug14!$P$1</f>
        <v>0</v>
      </c>
      <c r="H19" s="2">
        <f>PurchasesSep14!$P$1</f>
        <v>0</v>
      </c>
      <c r="I19" s="2">
        <f>PurchasesOct14!$P$1</f>
        <v>0</v>
      </c>
      <c r="J19" s="2">
        <f>PurchasesNov14!$P$1</f>
        <v>0</v>
      </c>
      <c r="K19" s="2">
        <f>PurchasesDec14!$P$1</f>
        <v>0</v>
      </c>
      <c r="L19" s="2">
        <f>PurchasesJan15!$P$1</f>
        <v>0</v>
      </c>
      <c r="M19" s="2">
        <f>PurchasesFeb15!$P$1</f>
        <v>0</v>
      </c>
      <c r="N19" s="2">
        <f>PurchasesMar15!$P$1</f>
        <v>0</v>
      </c>
      <c r="O19" s="30"/>
    </row>
    <row r="20" spans="1:15" x14ac:dyDescent="0.25">
      <c r="A20" s="51" t="s">
        <v>5</v>
      </c>
      <c r="B20" s="2">
        <f t="shared" si="2"/>
        <v>0</v>
      </c>
      <c r="C20" s="2">
        <f>PurchasesApr14!$Q$1</f>
        <v>0</v>
      </c>
      <c r="D20" s="2">
        <f>PurchasesMay14!$Q$1</f>
        <v>0</v>
      </c>
      <c r="E20" s="2">
        <f>PurchasesJun14!$Q$1</f>
        <v>0</v>
      </c>
      <c r="F20" s="2">
        <f>PurchasesJul14!$Q$1</f>
        <v>0</v>
      </c>
      <c r="G20" s="2">
        <f>PurchasesAug14!$Q$1</f>
        <v>0</v>
      </c>
      <c r="H20" s="2">
        <f>PurchasesSep14!$Q$1</f>
        <v>0</v>
      </c>
      <c r="I20" s="2">
        <f>PurchasesOct14!$Q$1</f>
        <v>0</v>
      </c>
      <c r="J20" s="2">
        <f>PurchasesNov14!$Q$1</f>
        <v>0</v>
      </c>
      <c r="K20" s="2">
        <f>PurchasesDec14!$Q$1</f>
        <v>0</v>
      </c>
      <c r="L20" s="2">
        <f>PurchasesJan15!$Q$1</f>
        <v>0</v>
      </c>
      <c r="M20" s="2">
        <f>PurchasesFeb15!$Q$1</f>
        <v>0</v>
      </c>
      <c r="N20" s="2">
        <f>PurchasesMar15!$Q$1</f>
        <v>0</v>
      </c>
      <c r="O20" s="30"/>
    </row>
    <row r="21" spans="1:15" x14ac:dyDescent="0.25">
      <c r="A21" s="51" t="s">
        <v>6</v>
      </c>
      <c r="B21" s="2">
        <f t="shared" si="2"/>
        <v>0</v>
      </c>
      <c r="C21" s="2">
        <f>PurchasesApr14!$R$1</f>
        <v>0</v>
      </c>
      <c r="D21" s="2">
        <f>PurchasesMay14!$R$1</f>
        <v>0</v>
      </c>
      <c r="E21" s="2">
        <f>PurchasesJun14!$R$1</f>
        <v>0</v>
      </c>
      <c r="F21" s="2">
        <f>PurchasesJul14!$R$1</f>
        <v>0</v>
      </c>
      <c r="G21" s="2">
        <f>PurchasesAug14!$R$1</f>
        <v>0</v>
      </c>
      <c r="H21" s="2">
        <f>PurchasesSep14!$R$1</f>
        <v>0</v>
      </c>
      <c r="I21" s="2">
        <f>PurchasesOct14!$R$1</f>
        <v>0</v>
      </c>
      <c r="J21" s="2">
        <f>PurchasesNov14!$R$1</f>
        <v>0</v>
      </c>
      <c r="K21" s="2">
        <f>PurchasesDec14!$R$1</f>
        <v>0</v>
      </c>
      <c r="L21" s="2">
        <f>PurchasesJan15!$R$1</f>
        <v>0</v>
      </c>
      <c r="M21" s="2">
        <f>PurchasesFeb15!$R$1</f>
        <v>0</v>
      </c>
      <c r="N21" s="2">
        <f>PurchasesMar15!$R$1</f>
        <v>0</v>
      </c>
      <c r="O21" s="30"/>
    </row>
    <row r="22" spans="1:15" x14ac:dyDescent="0.25">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5">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5">
      <c r="A24" s="64" t="s">
        <v>25</v>
      </c>
      <c r="B24" s="145">
        <f>ROUNDDOWN(SUM(C24:N24),0)</f>
        <v>0</v>
      </c>
      <c r="C24" s="145">
        <f>SalesApr14!$F$1</f>
        <v>0</v>
      </c>
      <c r="D24" s="145">
        <f>SalesMay14!$F$1</f>
        <v>0</v>
      </c>
      <c r="E24" s="145">
        <f>SalesJun14!$F$1</f>
        <v>0</v>
      </c>
      <c r="F24" s="145">
        <f>SalesJul14!$F$1</f>
        <v>0</v>
      </c>
      <c r="G24" s="145">
        <f>SalesAug14!$F$1</f>
        <v>0</v>
      </c>
      <c r="H24" s="145">
        <f>SalesSep14!$F$1</f>
        <v>0</v>
      </c>
      <c r="I24" s="145">
        <f>SalesOct14!$F$1</f>
        <v>0</v>
      </c>
      <c r="J24" s="145">
        <f>SalesNov14!$F$1</f>
        <v>0</v>
      </c>
      <c r="K24" s="145">
        <f>SalesDec14!$F$1</f>
        <v>0</v>
      </c>
      <c r="L24" s="145">
        <f>SalesJan15!$F$1</f>
        <v>0</v>
      </c>
      <c r="M24" s="145">
        <f>SalesFeb15!$F$1</f>
        <v>0</v>
      </c>
      <c r="N24" s="145">
        <f>SalesMar15!$F$1</f>
        <v>0</v>
      </c>
      <c r="O24" s="110"/>
    </row>
    <row r="25" spans="1:15" s="70" customFormat="1" ht="7.5" customHeight="1" thickBot="1" x14ac:dyDescent="0.3">
      <c r="A25" s="94"/>
      <c r="B25" s="95"/>
      <c r="C25" s="95"/>
      <c r="D25" s="95"/>
      <c r="E25" s="95"/>
      <c r="F25" s="95"/>
      <c r="G25" s="95"/>
      <c r="H25" s="95"/>
      <c r="I25" s="95"/>
      <c r="J25" s="95"/>
      <c r="K25" s="95"/>
      <c r="L25" s="95"/>
      <c r="M25" s="95"/>
      <c r="N25" s="95"/>
      <c r="O25" s="93"/>
    </row>
    <row r="26" spans="1:15" s="70" customFormat="1" ht="12.6" thickBot="1" x14ac:dyDescent="0.3">
      <c r="A26" s="96" t="s">
        <v>62</v>
      </c>
      <c r="B26" s="97"/>
      <c r="C26" s="98"/>
      <c r="D26" s="98"/>
      <c r="E26" s="98"/>
      <c r="F26" s="98"/>
      <c r="G26" s="98"/>
      <c r="H26" s="98"/>
      <c r="I26" s="98"/>
      <c r="J26" s="98"/>
      <c r="K26" s="98"/>
      <c r="L26" s="98"/>
      <c r="M26" s="98"/>
      <c r="N26" s="98"/>
      <c r="O26" s="99"/>
    </row>
    <row r="27" spans="1:15" s="70" customFormat="1" ht="12.6" thickBot="1" x14ac:dyDescent="0.3">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5">
      <c r="A28" s="90" t="s">
        <v>66</v>
      </c>
      <c r="B28" s="134">
        <f t="shared" si="5"/>
        <v>0</v>
      </c>
      <c r="C28" s="111"/>
      <c r="D28" s="111"/>
      <c r="E28" s="111"/>
      <c r="F28" s="111"/>
      <c r="G28" s="111"/>
      <c r="H28" s="111"/>
      <c r="I28" s="111"/>
      <c r="J28" s="111"/>
      <c r="K28" s="111"/>
      <c r="L28" s="111"/>
      <c r="M28" s="111"/>
      <c r="N28" s="111"/>
      <c r="O28" s="100"/>
    </row>
    <row r="29" spans="1:15" s="70" customFormat="1" ht="12" x14ac:dyDescent="0.25">
      <c r="A29" s="90" t="s">
        <v>67</v>
      </c>
      <c r="B29" s="134">
        <f t="shared" si="5"/>
        <v>0</v>
      </c>
      <c r="C29" s="111"/>
      <c r="D29" s="111"/>
      <c r="E29" s="111"/>
      <c r="F29" s="111"/>
      <c r="G29" s="111"/>
      <c r="H29" s="111"/>
      <c r="I29" s="111"/>
      <c r="J29" s="111"/>
      <c r="K29" s="111"/>
      <c r="L29" s="111"/>
      <c r="M29" s="111"/>
      <c r="N29" s="111"/>
      <c r="O29" s="100"/>
    </row>
    <row r="30" spans="1:15" s="70" customFormat="1" ht="12" x14ac:dyDescent="0.25">
      <c r="A30" s="90" t="s">
        <v>68</v>
      </c>
      <c r="B30" s="134">
        <f t="shared" si="5"/>
        <v>0</v>
      </c>
      <c r="C30" s="111"/>
      <c r="D30" s="111"/>
      <c r="E30" s="111"/>
      <c r="F30" s="111"/>
      <c r="G30" s="111"/>
      <c r="H30" s="111"/>
      <c r="I30" s="111"/>
      <c r="J30" s="111"/>
      <c r="K30" s="111"/>
      <c r="L30" s="111"/>
      <c r="M30" s="111"/>
      <c r="N30" s="111"/>
      <c r="O30" s="100"/>
    </row>
    <row r="31" spans="1:15" s="70" customFormat="1" ht="12" x14ac:dyDescent="0.25">
      <c r="A31" s="90" t="s">
        <v>69</v>
      </c>
      <c r="B31" s="134">
        <f t="shared" si="5"/>
        <v>0</v>
      </c>
      <c r="C31" s="111"/>
      <c r="D31" s="111"/>
      <c r="E31" s="111"/>
      <c r="F31" s="111"/>
      <c r="G31" s="111"/>
      <c r="H31" s="111"/>
      <c r="I31" s="111"/>
      <c r="J31" s="111"/>
      <c r="K31" s="111"/>
      <c r="L31" s="111"/>
      <c r="M31" s="111"/>
      <c r="N31" s="111"/>
      <c r="O31" s="100"/>
    </row>
    <row r="32" spans="1:15" s="70" customFormat="1" ht="12.6" thickBot="1" x14ac:dyDescent="0.3">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ht="12.6" thickBot="1" x14ac:dyDescent="0.3">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3">
      <c r="A34" s="94"/>
      <c r="B34" s="104"/>
      <c r="C34" s="105"/>
      <c r="D34" s="105"/>
      <c r="E34" s="105"/>
      <c r="F34" s="105"/>
      <c r="G34" s="105"/>
      <c r="H34" s="105"/>
      <c r="I34" s="105"/>
      <c r="J34" s="105"/>
      <c r="K34" s="105"/>
      <c r="L34" s="105"/>
      <c r="M34" s="105"/>
      <c r="N34" s="105"/>
      <c r="O34" s="93"/>
    </row>
    <row r="35" spans="1:15" s="9" customFormat="1" x14ac:dyDescent="0.25">
      <c r="B35" s="10"/>
      <c r="C35" s="12"/>
      <c r="D35" s="10"/>
      <c r="E35" s="10"/>
      <c r="F35" s="10"/>
      <c r="G35" s="10"/>
      <c r="H35" s="10"/>
      <c r="I35" s="10"/>
      <c r="J35" s="10"/>
      <c r="K35" s="10"/>
      <c r="L35" s="10"/>
      <c r="M35" s="10"/>
      <c r="N35" s="10"/>
      <c r="O35" s="10"/>
    </row>
  </sheetData>
  <mergeCells count="15">
    <mergeCell ref="K1:N1"/>
    <mergeCell ref="F2:F3"/>
    <mergeCell ref="J2:J3"/>
    <mergeCell ref="I2:I3"/>
    <mergeCell ref="A2:A3"/>
    <mergeCell ref="E2:E3"/>
    <mergeCell ref="D2:D3"/>
    <mergeCell ref="C2:C3"/>
    <mergeCell ref="D1:H1"/>
    <mergeCell ref="H2:H3"/>
    <mergeCell ref="G2:G3"/>
    <mergeCell ref="N2:N3"/>
    <mergeCell ref="M2:M3"/>
    <mergeCell ref="L2:L3"/>
    <mergeCell ref="K2:K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2014 to 5 April 2015</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A7" sqref="A7"/>
    </sheetView>
  </sheetViews>
  <sheetFormatPr defaultColWidth="9.109375" defaultRowHeight="12" x14ac:dyDescent="0.25"/>
  <cols>
    <col min="1" max="1" width="8.44140625" style="23" customWidth="1"/>
    <col min="2" max="2" width="26.88671875" style="16" customWidth="1"/>
    <col min="3" max="3" width="11.6640625" style="16" customWidth="1"/>
    <col min="4" max="4" width="10.88671875" style="19" customWidth="1"/>
    <col min="5" max="5" width="1.33203125" style="19" customWidth="1"/>
    <col min="6" max="6" width="7" style="18" customWidth="1"/>
    <col min="7" max="7" width="1.33203125" style="25" customWidth="1"/>
    <col min="8" max="8" width="8.5546875" style="19" customWidth="1"/>
    <col min="9" max="9" width="8.6640625" style="14" bestFit="1" customWidth="1"/>
    <col min="10" max="10" width="9.109375" style="14"/>
    <col min="11" max="11" width="8.5546875" style="14" customWidth="1"/>
    <col min="12" max="12" width="1.33203125" style="25" customWidth="1"/>
    <col min="13" max="13" width="8.6640625" style="23" customWidth="1"/>
    <col min="14" max="14" width="8.6640625" style="21" customWidth="1"/>
    <col min="15" max="15" width="1.33203125" style="25" customWidth="1"/>
    <col min="16" max="17" width="8.6640625" style="20" customWidth="1"/>
    <col min="18" max="16384" width="9.109375" style="16"/>
  </cols>
  <sheetData>
    <row r="1" spans="1:17" s="15" customFormat="1" ht="13.5" customHeight="1" thickBot="1" x14ac:dyDescent="0.25">
      <c r="A1" s="480" t="s">
        <v>44</v>
      </c>
      <c r="B1" s="200" t="s">
        <v>116</v>
      </c>
      <c r="C1" s="201">
        <f>Admin!B17</f>
        <v>42099</v>
      </c>
      <c r="D1" s="202">
        <f>D33+D62</f>
        <v>0</v>
      </c>
      <c r="E1" s="508"/>
      <c r="F1" s="506" t="s">
        <v>41</v>
      </c>
      <c r="G1" s="504"/>
      <c r="H1" s="113">
        <f>H33+H62</f>
        <v>0</v>
      </c>
      <c r="I1" s="113">
        <f>I33+I62</f>
        <v>0</v>
      </c>
      <c r="J1" s="113">
        <f>J33+J62</f>
        <v>0</v>
      </c>
      <c r="K1" s="113">
        <f>K33+K62</f>
        <v>0</v>
      </c>
      <c r="L1" s="504"/>
      <c r="M1" s="500" t="s">
        <v>131</v>
      </c>
      <c r="N1" s="113">
        <f>N33+N62</f>
        <v>0</v>
      </c>
      <c r="O1" s="504"/>
      <c r="P1" s="113">
        <f>P33+P62</f>
        <v>0</v>
      </c>
      <c r="Q1" s="113">
        <f>Q33+Q62</f>
        <v>0</v>
      </c>
    </row>
    <row r="2" spans="1:17" ht="12" customHeight="1" x14ac:dyDescent="0.25">
      <c r="A2" s="481"/>
      <c r="B2" s="501" t="s">
        <v>34</v>
      </c>
      <c r="C2" s="503" t="s">
        <v>35</v>
      </c>
      <c r="D2" s="498" t="s">
        <v>36</v>
      </c>
      <c r="E2" s="509"/>
      <c r="F2" s="507"/>
      <c r="G2" s="505"/>
      <c r="H2" s="510" t="s">
        <v>115</v>
      </c>
      <c r="I2" s="498" t="s">
        <v>132</v>
      </c>
      <c r="J2" s="498" t="s">
        <v>37</v>
      </c>
      <c r="K2" s="510" t="s">
        <v>115</v>
      </c>
      <c r="L2" s="505"/>
      <c r="M2" s="481"/>
      <c r="N2" s="498" t="s">
        <v>38</v>
      </c>
      <c r="O2" s="505"/>
      <c r="P2" s="498" t="s">
        <v>39</v>
      </c>
      <c r="Q2" s="498" t="s">
        <v>40</v>
      </c>
    </row>
    <row r="3" spans="1:17" ht="24.75" customHeight="1" x14ac:dyDescent="0.25">
      <c r="A3" s="481"/>
      <c r="B3" s="502"/>
      <c r="C3" s="502"/>
      <c r="D3" s="499"/>
      <c r="E3" s="509"/>
      <c r="F3" s="507"/>
      <c r="G3" s="505"/>
      <c r="H3" s="511"/>
      <c r="I3" s="499"/>
      <c r="J3" s="499"/>
      <c r="K3" s="511"/>
      <c r="L3" s="505"/>
      <c r="M3" s="481"/>
      <c r="N3" s="499"/>
      <c r="O3" s="505"/>
      <c r="P3" s="499"/>
      <c r="Q3" s="499"/>
    </row>
    <row r="4" spans="1:17" s="17" customFormat="1" ht="12" customHeight="1" x14ac:dyDescent="0.25">
      <c r="A4" s="481"/>
      <c r="B4" s="502"/>
      <c r="C4" s="502"/>
      <c r="D4" s="499"/>
      <c r="E4" s="509"/>
      <c r="F4" s="507"/>
      <c r="G4" s="505"/>
      <c r="H4" s="196">
        <f>Admin!B$4</f>
        <v>41735</v>
      </c>
      <c r="I4" s="114">
        <f>Admin!G$4</f>
        <v>1</v>
      </c>
      <c r="J4" s="114">
        <f>Admin!G$5</f>
        <v>0.18</v>
      </c>
      <c r="K4" s="196">
        <f>Admin!B$17</f>
        <v>42099</v>
      </c>
      <c r="L4" s="505"/>
      <c r="M4" s="481"/>
      <c r="N4" s="499"/>
      <c r="O4" s="505"/>
      <c r="P4" s="499"/>
      <c r="Q4" s="499"/>
    </row>
    <row r="5" spans="1:17" s="22" customFormat="1" ht="12.75" customHeight="1" thickBot="1" x14ac:dyDescent="0.3">
      <c r="A5" s="115"/>
      <c r="B5" s="116"/>
      <c r="C5" s="197"/>
      <c r="D5" s="198"/>
      <c r="E5" s="118"/>
      <c r="F5" s="117"/>
      <c r="G5" s="119"/>
      <c r="H5" s="120"/>
      <c r="I5" s="121"/>
      <c r="J5" s="121"/>
      <c r="K5" s="118"/>
      <c r="L5" s="119"/>
      <c r="M5" s="115"/>
      <c r="N5" s="122"/>
      <c r="O5" s="119"/>
      <c r="P5" s="121"/>
      <c r="Q5" s="121"/>
    </row>
    <row r="6" spans="1:17" ht="13.5" customHeight="1" thickBot="1" x14ac:dyDescent="0.3">
      <c r="A6" s="482" t="s">
        <v>127</v>
      </c>
      <c r="B6" s="483"/>
      <c r="C6" s="484"/>
      <c r="D6" s="310">
        <f>Admin!B$4</f>
        <v>41735</v>
      </c>
      <c r="E6" s="123"/>
      <c r="F6" s="124"/>
      <c r="G6" s="119"/>
      <c r="H6" s="120"/>
      <c r="I6" s="118"/>
      <c r="J6" s="118"/>
      <c r="K6" s="118"/>
      <c r="L6" s="119"/>
      <c r="M6" s="125"/>
      <c r="N6" s="122"/>
      <c r="O6" s="119"/>
      <c r="P6" s="121"/>
      <c r="Q6" s="121"/>
    </row>
    <row r="7" spans="1:17" ht="13.2" x14ac:dyDescent="0.25">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3.2" x14ac:dyDescent="0.25">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3.2" x14ac:dyDescent="0.25">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3.2" x14ac:dyDescent="0.25">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3.2" x14ac:dyDescent="0.25">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3.2" x14ac:dyDescent="0.25">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3.2" x14ac:dyDescent="0.25">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8" thickBot="1" x14ac:dyDescent="0.3">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8" thickBot="1" x14ac:dyDescent="0.3">
      <c r="A15" s="487" t="s">
        <v>129</v>
      </c>
      <c r="B15" s="488"/>
      <c r="C15" s="319">
        <f>Admin!B$4</f>
        <v>41735</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8" thickBot="1" x14ac:dyDescent="0.3">
      <c r="A16" s="132"/>
      <c r="B16" s="133"/>
      <c r="C16" s="133"/>
      <c r="D16" s="120"/>
      <c r="E16" s="120"/>
      <c r="F16" s="117"/>
      <c r="G16" s="119"/>
      <c r="H16" s="134"/>
      <c r="I16" s="118"/>
      <c r="J16" s="135"/>
      <c r="K16" s="118"/>
      <c r="L16" s="119"/>
      <c r="M16" s="132"/>
      <c r="N16" s="120"/>
      <c r="O16" s="119"/>
      <c r="P16" s="121"/>
      <c r="Q16" s="121"/>
    </row>
    <row r="17" spans="1:17" ht="13.8" thickBot="1" x14ac:dyDescent="0.3">
      <c r="A17" s="487" t="s">
        <v>117</v>
      </c>
      <c r="B17" s="488"/>
      <c r="C17" s="319">
        <f>Admin!B$4</f>
        <v>41735</v>
      </c>
      <c r="D17" s="320"/>
      <c r="E17" s="123"/>
      <c r="F17" s="124"/>
      <c r="G17" s="119"/>
      <c r="H17" s="134"/>
      <c r="I17" s="118"/>
      <c r="J17" s="135"/>
      <c r="K17" s="118"/>
      <c r="L17" s="127"/>
      <c r="M17" s="132"/>
      <c r="N17" s="120"/>
      <c r="O17" s="127"/>
      <c r="P17" s="118"/>
      <c r="Q17" s="118"/>
    </row>
    <row r="18" spans="1:17" ht="13.2" x14ac:dyDescent="0.25">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3.2" x14ac:dyDescent="0.25">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3.2" x14ac:dyDescent="0.25">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3.2" x14ac:dyDescent="0.25">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8" thickBot="1" x14ac:dyDescent="0.3">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8" thickBot="1" x14ac:dyDescent="0.3">
      <c r="A23" s="489" t="s">
        <v>118</v>
      </c>
      <c r="B23" s="490"/>
      <c r="C23" s="321">
        <f>Admin!B$4</f>
        <v>41735</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8" thickBot="1" x14ac:dyDescent="0.3">
      <c r="A24" s="132"/>
      <c r="B24" s="133"/>
      <c r="C24" s="133"/>
      <c r="D24" s="120"/>
      <c r="E24" s="120"/>
      <c r="F24" s="117"/>
      <c r="G24" s="119"/>
      <c r="H24" s="134"/>
      <c r="I24" s="134"/>
      <c r="J24" s="134"/>
      <c r="K24" s="118"/>
      <c r="L24" s="119"/>
      <c r="M24" s="132"/>
      <c r="N24" s="120"/>
      <c r="O24" s="119"/>
      <c r="P24" s="121"/>
      <c r="Q24" s="121"/>
    </row>
    <row r="25" spans="1:17" s="24" customFormat="1" ht="13.8" thickBot="1" x14ac:dyDescent="0.3">
      <c r="A25" s="487" t="s">
        <v>119</v>
      </c>
      <c r="B25" s="488"/>
      <c r="C25" s="319">
        <f>Admin!B$4</f>
        <v>41735</v>
      </c>
      <c r="D25" s="320"/>
      <c r="E25" s="123"/>
      <c r="F25" s="124"/>
      <c r="G25" s="119"/>
      <c r="H25" s="134"/>
      <c r="I25" s="134"/>
      <c r="J25" s="134"/>
      <c r="K25" s="118"/>
      <c r="L25" s="119"/>
      <c r="M25" s="132"/>
      <c r="N25" s="120"/>
      <c r="O25" s="119"/>
      <c r="P25" s="121"/>
      <c r="Q25" s="121"/>
    </row>
    <row r="26" spans="1:17" ht="13.2" x14ac:dyDescent="0.25">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3.2" x14ac:dyDescent="0.25">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3.2" x14ac:dyDescent="0.25">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3.2" x14ac:dyDescent="0.25">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8" thickBot="1" x14ac:dyDescent="0.3">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8" thickBot="1" x14ac:dyDescent="0.3">
      <c r="A31" s="489" t="s">
        <v>120</v>
      </c>
      <c r="B31" s="490"/>
      <c r="C31" s="321">
        <f>Admin!B$4</f>
        <v>41735</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8" thickBot="1" x14ac:dyDescent="0.3">
      <c r="A32" s="132"/>
      <c r="B32" s="133"/>
      <c r="C32" s="133"/>
      <c r="D32" s="120"/>
      <c r="E32" s="120"/>
      <c r="F32" s="117"/>
      <c r="G32" s="119"/>
      <c r="H32" s="134"/>
      <c r="I32" s="134"/>
      <c r="J32" s="134"/>
      <c r="K32" s="118"/>
      <c r="L32" s="119"/>
      <c r="M32" s="132"/>
      <c r="N32" s="120"/>
      <c r="O32" s="119"/>
      <c r="P32" s="121"/>
      <c r="Q32" s="121"/>
    </row>
    <row r="33" spans="1:17" ht="13.8" thickBot="1" x14ac:dyDescent="0.3">
      <c r="A33" s="495" t="s">
        <v>121</v>
      </c>
      <c r="B33" s="483"/>
      <c r="C33" s="322">
        <f>Admin!B4</f>
        <v>41735</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8" thickBot="1" x14ac:dyDescent="0.3">
      <c r="A34" s="138"/>
      <c r="B34" s="139"/>
      <c r="C34" s="140"/>
      <c r="D34" s="120"/>
      <c r="E34" s="120"/>
      <c r="F34" s="117"/>
      <c r="G34" s="119"/>
      <c r="H34" s="120"/>
      <c r="I34" s="118"/>
      <c r="J34" s="118"/>
      <c r="K34" s="118"/>
      <c r="L34" s="119"/>
      <c r="M34" s="125"/>
      <c r="N34" s="122"/>
      <c r="O34" s="119"/>
      <c r="P34" s="121"/>
      <c r="Q34" s="121"/>
    </row>
    <row r="35" spans="1:17" s="24" customFormat="1" ht="13.8" thickBot="1" x14ac:dyDescent="0.3">
      <c r="A35" s="496" t="s">
        <v>128</v>
      </c>
      <c r="B35" s="494"/>
      <c r="C35" s="497"/>
      <c r="D35" s="323">
        <f>Admin!B$4</f>
        <v>41735</v>
      </c>
      <c r="E35" s="123"/>
      <c r="F35" s="124"/>
      <c r="G35" s="119"/>
      <c r="H35" s="120"/>
      <c r="I35" s="118"/>
      <c r="J35" s="118"/>
      <c r="K35" s="118"/>
      <c r="L35" s="119"/>
      <c r="M35" s="132"/>
      <c r="N35" s="120"/>
      <c r="O35" s="119"/>
      <c r="P35" s="118"/>
      <c r="Q35" s="118"/>
    </row>
    <row r="36" spans="1:17" ht="13.2" x14ac:dyDescent="0.25">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3.2" x14ac:dyDescent="0.25">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3.2" x14ac:dyDescent="0.25">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3.2" x14ac:dyDescent="0.25">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3.2" x14ac:dyDescent="0.25">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3.2" x14ac:dyDescent="0.25">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3.2" x14ac:dyDescent="0.25">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8" thickBot="1" x14ac:dyDescent="0.3">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3">
      <c r="A44" s="491" t="s">
        <v>130</v>
      </c>
      <c r="B44" s="492"/>
      <c r="C44" s="324">
        <f>Admin!B$4</f>
        <v>41735</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8" thickBot="1" x14ac:dyDescent="0.3">
      <c r="A45" s="132"/>
      <c r="B45" s="133"/>
      <c r="C45" s="141"/>
      <c r="D45" s="120"/>
      <c r="E45" s="120"/>
      <c r="F45" s="117"/>
      <c r="G45" s="119"/>
      <c r="H45" s="134"/>
      <c r="I45" s="142"/>
      <c r="J45" s="134"/>
      <c r="K45" s="118"/>
      <c r="L45" s="119"/>
      <c r="M45" s="132"/>
      <c r="N45" s="120"/>
      <c r="O45" s="119"/>
      <c r="P45" s="121"/>
      <c r="Q45" s="121"/>
    </row>
    <row r="46" spans="1:17" ht="13.8" thickBot="1" x14ac:dyDescent="0.3">
      <c r="A46" s="491" t="s">
        <v>122</v>
      </c>
      <c r="B46" s="492"/>
      <c r="C46" s="324">
        <f>Admin!B$4</f>
        <v>41735</v>
      </c>
      <c r="D46" s="325"/>
      <c r="E46" s="123"/>
      <c r="F46" s="124"/>
      <c r="G46" s="127"/>
      <c r="H46" s="134"/>
      <c r="I46" s="142"/>
      <c r="J46" s="134"/>
      <c r="K46" s="118"/>
      <c r="L46" s="127"/>
      <c r="M46" s="132"/>
      <c r="N46" s="120"/>
      <c r="O46" s="127"/>
      <c r="P46" s="118"/>
      <c r="Q46" s="118"/>
    </row>
    <row r="47" spans="1:17" ht="13.2" x14ac:dyDescent="0.25">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3.2" x14ac:dyDescent="0.25">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3.2" x14ac:dyDescent="0.25">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3.2" x14ac:dyDescent="0.25">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8" thickBot="1" x14ac:dyDescent="0.3">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3">
      <c r="A52" s="485" t="s">
        <v>123</v>
      </c>
      <c r="B52" s="486"/>
      <c r="C52" s="326">
        <f>Admin!B$4</f>
        <v>41735</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8" thickBot="1" x14ac:dyDescent="0.3">
      <c r="A53" s="132"/>
      <c r="B53" s="133"/>
      <c r="C53" s="133"/>
      <c r="D53" s="120"/>
      <c r="E53" s="120"/>
      <c r="F53" s="117"/>
      <c r="G53" s="119"/>
      <c r="H53" s="120"/>
      <c r="I53" s="134"/>
      <c r="J53" s="118"/>
      <c r="K53" s="118"/>
      <c r="L53" s="119"/>
      <c r="M53" s="132"/>
      <c r="N53" s="120"/>
      <c r="O53" s="119"/>
      <c r="P53" s="121"/>
      <c r="Q53" s="121"/>
    </row>
    <row r="54" spans="1:17" s="24" customFormat="1" ht="13.8" thickBot="1" x14ac:dyDescent="0.3">
      <c r="A54" s="491" t="s">
        <v>124</v>
      </c>
      <c r="B54" s="492"/>
      <c r="C54" s="324">
        <f>Admin!B$4</f>
        <v>41735</v>
      </c>
      <c r="D54" s="325"/>
      <c r="E54" s="123"/>
      <c r="F54" s="124"/>
      <c r="G54" s="119"/>
      <c r="H54" s="134"/>
      <c r="I54" s="118"/>
      <c r="J54" s="134"/>
      <c r="K54" s="118"/>
      <c r="L54" s="119"/>
      <c r="M54" s="132"/>
      <c r="N54" s="120"/>
      <c r="O54" s="119"/>
      <c r="P54" s="121"/>
      <c r="Q54" s="121"/>
    </row>
    <row r="55" spans="1:17" ht="13.2" x14ac:dyDescent="0.25">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3.2" x14ac:dyDescent="0.25">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3.2" x14ac:dyDescent="0.25">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3.2" x14ac:dyDescent="0.25">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8" thickBot="1" x14ac:dyDescent="0.3">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8" thickBot="1" x14ac:dyDescent="0.3">
      <c r="A60" s="485" t="s">
        <v>125</v>
      </c>
      <c r="B60" s="486"/>
      <c r="C60" s="326">
        <f>Admin!B$4</f>
        <v>41735</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8" thickBot="1" x14ac:dyDescent="0.3">
      <c r="A61" s="132"/>
      <c r="B61" s="133"/>
      <c r="C61" s="141"/>
      <c r="D61" s="120"/>
      <c r="E61" s="120"/>
      <c r="F61" s="117"/>
      <c r="G61" s="119"/>
      <c r="H61" s="134"/>
      <c r="I61" s="118"/>
      <c r="J61" s="134"/>
      <c r="K61" s="118"/>
      <c r="L61" s="119"/>
      <c r="M61" s="132"/>
      <c r="N61" s="120"/>
      <c r="O61" s="119"/>
      <c r="P61" s="121"/>
      <c r="Q61" s="121"/>
    </row>
    <row r="62" spans="1:17" ht="13.8" thickBot="1" x14ac:dyDescent="0.3">
      <c r="A62" s="493" t="s">
        <v>126</v>
      </c>
      <c r="B62" s="494"/>
      <c r="C62" s="327" t="str">
        <f>Admin!G$2</f>
        <v>2014-15</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5">
      <c r="A63" s="125"/>
      <c r="B63" s="144"/>
      <c r="C63" s="144"/>
      <c r="D63" s="120"/>
      <c r="E63" s="120"/>
      <c r="F63" s="117"/>
      <c r="G63" s="129"/>
      <c r="H63" s="120"/>
      <c r="I63" s="118"/>
      <c r="J63" s="118"/>
      <c r="K63" s="118"/>
      <c r="L63" s="129"/>
      <c r="M63" s="125"/>
      <c r="N63" s="122"/>
      <c r="O63" s="129"/>
      <c r="P63" s="121"/>
      <c r="Q63" s="121"/>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6999999999999995" bottom="0.45" header="0.18" footer="0.11811023622047245"/>
  <pageSetup paperSize="9" orientation="landscape" horizontalDpi="0" verticalDpi="0" r:id="rId1"/>
  <headerFooter alignWithMargins="0">
    <oddHeader>&amp;C&amp;"Arial,Bold"&amp;11Fixed Assets Capital Allowances&amp;"Arial,Regular"&amp;10
6 April 2006 - 5 April 2007</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35"/>
  <sheetViews>
    <sheetView workbookViewId="0">
      <selection activeCell="E10" sqref="E10"/>
    </sheetView>
  </sheetViews>
  <sheetFormatPr defaultColWidth="9.109375" defaultRowHeight="13.2" x14ac:dyDescent="0.25"/>
  <cols>
    <col min="1" max="1" width="2.6640625" style="1" customWidth="1"/>
    <col min="2" max="2" width="26" style="1" customWidth="1"/>
    <col min="3" max="3" width="11.33203125" style="1" customWidth="1"/>
    <col min="4" max="4" width="13.5546875" style="4" customWidth="1"/>
    <col min="5" max="5" width="12.6640625" style="5" customWidth="1"/>
    <col min="6" max="6" width="4.109375" style="186" customWidth="1"/>
    <col min="7" max="7" width="2.6640625" style="2" customWidth="1"/>
    <col min="8" max="16384" width="9.109375" style="1"/>
  </cols>
  <sheetData>
    <row r="1" spans="1:11" ht="13.8" thickBot="1" x14ac:dyDescent="0.3">
      <c r="A1" s="30"/>
      <c r="B1" s="30"/>
      <c r="C1" s="30"/>
      <c r="D1" s="31"/>
      <c r="E1" s="32"/>
      <c r="F1" s="33"/>
      <c r="G1" s="30"/>
    </row>
    <row r="2" spans="1:11" ht="18" customHeight="1" thickBot="1" x14ac:dyDescent="0.3">
      <c r="A2" s="110"/>
      <c r="B2" s="175" t="s">
        <v>102</v>
      </c>
      <c r="C2" s="176" t="str">
        <f>Admin!K$2</f>
        <v>2014-15</v>
      </c>
      <c r="D2" s="512" t="s">
        <v>24</v>
      </c>
      <c r="E2" s="513"/>
      <c r="F2" s="513"/>
      <c r="G2" s="34"/>
    </row>
    <row r="3" spans="1:11" ht="18.75" customHeight="1" x14ac:dyDescent="0.25">
      <c r="A3" s="110"/>
      <c r="B3" s="177"/>
      <c r="C3" s="178"/>
      <c r="D3" s="513"/>
      <c r="E3" s="513"/>
      <c r="F3" s="513"/>
      <c r="G3" s="34"/>
    </row>
    <row r="4" spans="1:11" x14ac:dyDescent="0.25">
      <c r="A4" s="30"/>
      <c r="B4" s="35"/>
      <c r="C4" s="35"/>
      <c r="D4" s="36"/>
      <c r="E4" s="32"/>
      <c r="F4" s="33"/>
      <c r="G4" s="34"/>
    </row>
    <row r="5" spans="1:11" x14ac:dyDescent="0.25">
      <c r="A5" s="30"/>
      <c r="B5" s="514" t="s">
        <v>45</v>
      </c>
      <c r="C5" s="515"/>
      <c r="D5" s="516"/>
      <c r="E5" s="334">
        <f>'SE Short'!D106</f>
        <v>0</v>
      </c>
      <c r="F5" s="33"/>
      <c r="G5" s="34"/>
      <c r="K5" s="400"/>
    </row>
    <row r="6" spans="1:11" x14ac:dyDescent="0.25">
      <c r="A6" s="30"/>
      <c r="B6" s="35" t="s">
        <v>103</v>
      </c>
      <c r="C6" s="35" t="str">
        <f>C2</f>
        <v>2014-15</v>
      </c>
      <c r="D6" s="38"/>
      <c r="E6" s="39">
        <f>IF((E5&gt;0),Admin!N$4,0)</f>
        <v>0</v>
      </c>
      <c r="F6" s="33"/>
      <c r="G6" s="34"/>
      <c r="K6" s="400"/>
    </row>
    <row r="7" spans="1:11" x14ac:dyDescent="0.25">
      <c r="A7" s="30"/>
      <c r="B7" s="517" t="s">
        <v>46</v>
      </c>
      <c r="C7" s="517"/>
      <c r="D7" s="518"/>
      <c r="E7" s="334">
        <f>IF((E5&gt;E6),(E5-E6),0)</f>
        <v>0</v>
      </c>
      <c r="F7" s="33"/>
      <c r="G7" s="34"/>
      <c r="K7" s="400"/>
    </row>
    <row r="8" spans="1:11" x14ac:dyDescent="0.25">
      <c r="A8" s="30"/>
      <c r="B8" s="35" t="s">
        <v>104</v>
      </c>
      <c r="C8" s="35">
        <f>Admin!N$11</f>
        <v>0</v>
      </c>
      <c r="D8" s="179">
        <f>Admin!N$6</f>
        <v>0.2</v>
      </c>
      <c r="E8" s="32">
        <f>IF((E7&gt;0),(IF((E7&lt;C9),E7*D8,C9*D8)),0)</f>
        <v>0</v>
      </c>
      <c r="F8" s="33"/>
      <c r="G8" s="34"/>
      <c r="H8" s="148"/>
      <c r="K8" s="400"/>
    </row>
    <row r="9" spans="1:11" ht="13.8" thickBot="1" x14ac:dyDescent="0.3">
      <c r="A9" s="30"/>
      <c r="B9" s="35" t="s">
        <v>105</v>
      </c>
      <c r="C9" s="35">
        <f>Admin!N$12</f>
        <v>31865</v>
      </c>
      <c r="D9" s="179">
        <f>Admin!N$7</f>
        <v>0.4</v>
      </c>
      <c r="E9" s="32">
        <f>IF((E7&gt;C9),((E7-C9)*D9),0)</f>
        <v>0</v>
      </c>
      <c r="F9" s="33"/>
      <c r="G9" s="34"/>
      <c r="K9" s="400"/>
    </row>
    <row r="10" spans="1:11" ht="13.8" thickBot="1" x14ac:dyDescent="0.3">
      <c r="A10" s="30"/>
      <c r="B10" s="40" t="s">
        <v>47</v>
      </c>
      <c r="C10" s="180"/>
      <c r="D10" s="41"/>
      <c r="E10" s="335">
        <f>SUM(E8:E9)</f>
        <v>0</v>
      </c>
      <c r="F10" s="33"/>
      <c r="G10" s="34"/>
      <c r="K10" s="400"/>
    </row>
    <row r="11" spans="1:11" x14ac:dyDescent="0.25">
      <c r="A11" s="30"/>
      <c r="B11" s="35"/>
      <c r="C11" s="35"/>
      <c r="D11" s="42"/>
      <c r="E11" s="32"/>
      <c r="F11" s="43"/>
      <c r="G11" s="44"/>
      <c r="K11" s="400"/>
    </row>
    <row r="12" spans="1:11" ht="13.8" x14ac:dyDescent="0.3">
      <c r="A12" s="30"/>
      <c r="B12" s="181" t="s">
        <v>106</v>
      </c>
      <c r="C12" s="525">
        <f>Admin!B$21</f>
        <v>42400</v>
      </c>
      <c r="D12" s="526"/>
      <c r="E12" s="32"/>
      <c r="F12" s="43"/>
      <c r="G12" s="44"/>
      <c r="K12" s="400"/>
    </row>
    <row r="13" spans="1:11" ht="9.9" customHeight="1" thickBot="1" x14ac:dyDescent="0.3">
      <c r="A13" s="30"/>
      <c r="B13" s="35"/>
      <c r="C13" s="35"/>
      <c r="D13" s="45"/>
      <c r="E13" s="46"/>
      <c r="F13" s="33"/>
      <c r="G13" s="44"/>
      <c r="K13" s="400"/>
    </row>
    <row r="14" spans="1:11" ht="13.8" thickBot="1" x14ac:dyDescent="0.3">
      <c r="A14" s="30"/>
      <c r="B14" s="527" t="s">
        <v>107</v>
      </c>
      <c r="C14" s="528"/>
      <c r="D14" s="182">
        <f>Admin!L$20</f>
        <v>0.09</v>
      </c>
      <c r="E14" s="37">
        <f>IF(E5&gt;Admin!N20,IF(E5&lt;Admin!N$23,(E5-Admin!N20)*D14,(Admin!N$23-Admin!N20)*D14),0)</f>
        <v>0</v>
      </c>
      <c r="F14" s="33"/>
      <c r="G14" s="47"/>
      <c r="K14" s="400"/>
    </row>
    <row r="15" spans="1:11" ht="13.8" thickBot="1" x14ac:dyDescent="0.3">
      <c r="A15" s="30"/>
      <c r="B15" s="527" t="s">
        <v>108</v>
      </c>
      <c r="C15" s="528"/>
      <c r="D15" s="182">
        <f>Admin!L$23</f>
        <v>0.02</v>
      </c>
      <c r="E15" s="37">
        <f>IF((E5&gt;Admin!N$23),((E5-Admin!N$23)*D15),0)</f>
        <v>0</v>
      </c>
      <c r="F15" s="33"/>
      <c r="G15" s="47"/>
      <c r="K15" s="400"/>
    </row>
    <row r="16" spans="1:11" ht="13.8" thickBot="1" x14ac:dyDescent="0.3">
      <c r="A16" s="30"/>
      <c r="B16" s="35"/>
      <c r="C16" s="35"/>
      <c r="D16" s="45"/>
      <c r="E16" s="46"/>
      <c r="F16" s="33"/>
      <c r="G16" s="44"/>
      <c r="K16" s="400"/>
    </row>
    <row r="17" spans="1:11" ht="13.8" thickBot="1" x14ac:dyDescent="0.3">
      <c r="A17" s="30"/>
      <c r="B17" s="529" t="s">
        <v>48</v>
      </c>
      <c r="C17" s="528"/>
      <c r="D17" s="45"/>
      <c r="E17" s="335">
        <f>SUM(E10:E16)</f>
        <v>0</v>
      </c>
      <c r="F17" s="48"/>
      <c r="G17" s="39"/>
      <c r="K17" s="400"/>
    </row>
    <row r="18" spans="1:11" s="6" customFormat="1" x14ac:dyDescent="0.25">
      <c r="A18" s="30"/>
      <c r="B18" s="49"/>
      <c r="C18" s="49"/>
      <c r="D18" s="45"/>
      <c r="E18" s="46"/>
      <c r="F18" s="48"/>
      <c r="G18" s="39"/>
    </row>
    <row r="19" spans="1:11" s="6" customFormat="1" ht="13.8" thickBot="1" x14ac:dyDescent="0.3">
      <c r="A19" s="30"/>
      <c r="B19" s="49"/>
      <c r="C19" s="49"/>
      <c r="D19" s="45"/>
      <c r="E19" s="46"/>
      <c r="F19" s="48"/>
      <c r="G19" s="39"/>
    </row>
    <row r="20" spans="1:11" s="6" customFormat="1" ht="18" customHeight="1" thickBot="1" x14ac:dyDescent="0.3">
      <c r="A20" s="30"/>
      <c r="B20" s="40" t="s">
        <v>23</v>
      </c>
      <c r="C20" s="183"/>
      <c r="D20" s="519" t="s">
        <v>14</v>
      </c>
      <c r="E20" s="520"/>
      <c r="F20" s="521"/>
      <c r="G20" s="30"/>
    </row>
    <row r="21" spans="1:11" s="6" customFormat="1" ht="12.75" customHeight="1" x14ac:dyDescent="0.25">
      <c r="A21" s="30"/>
      <c r="B21" s="35"/>
      <c r="C21" s="35"/>
      <c r="D21" s="45"/>
      <c r="E21" s="46"/>
      <c r="F21" s="33"/>
      <c r="G21" s="44"/>
    </row>
    <row r="22" spans="1:11" s="3" customFormat="1" x14ac:dyDescent="0.25">
      <c r="A22" s="50"/>
      <c r="B22" s="51"/>
      <c r="C22" s="51"/>
      <c r="D22" s="522" t="s">
        <v>21</v>
      </c>
      <c r="E22" s="524" t="s">
        <v>22</v>
      </c>
      <c r="F22" s="52"/>
      <c r="G22" s="39"/>
    </row>
    <row r="23" spans="1:11" s="3" customFormat="1" x14ac:dyDescent="0.25">
      <c r="A23" s="50"/>
      <c r="B23" s="51"/>
      <c r="C23" s="51"/>
      <c r="D23" s="523"/>
      <c r="E23" s="523"/>
      <c r="F23" s="52"/>
      <c r="G23" s="39"/>
    </row>
    <row r="24" spans="1:11" x14ac:dyDescent="0.25">
      <c r="A24" s="30"/>
      <c r="B24" s="51" t="s">
        <v>109</v>
      </c>
      <c r="C24" s="184" t="str">
        <f>Admin!B$24</f>
        <v>2015-16</v>
      </c>
      <c r="D24" s="53" t="s">
        <v>12</v>
      </c>
      <c r="E24" s="37">
        <f>E17</f>
        <v>0</v>
      </c>
      <c r="F24" s="54"/>
      <c r="G24" s="39"/>
    </row>
    <row r="25" spans="1:11" x14ac:dyDescent="0.25">
      <c r="A25" s="30"/>
      <c r="B25" s="51" t="s">
        <v>20</v>
      </c>
      <c r="C25" s="51"/>
      <c r="D25" s="55">
        <f>Admin!B$21</f>
        <v>42400</v>
      </c>
      <c r="E25" s="334">
        <f>E24/2</f>
        <v>0</v>
      </c>
      <c r="F25" s="54"/>
      <c r="G25" s="39"/>
    </row>
    <row r="26" spans="1:11" x14ac:dyDescent="0.25">
      <c r="A26" s="30"/>
      <c r="B26" s="51" t="s">
        <v>20</v>
      </c>
      <c r="C26" s="51"/>
      <c r="D26" s="55">
        <f>Admin!B$22</f>
        <v>42582</v>
      </c>
      <c r="E26" s="334">
        <f>E24/2</f>
        <v>0</v>
      </c>
      <c r="F26" s="54"/>
      <c r="G26" s="39"/>
    </row>
    <row r="27" spans="1:11" x14ac:dyDescent="0.25">
      <c r="A27" s="30"/>
      <c r="B27" s="30"/>
      <c r="C27" s="30"/>
      <c r="D27" s="45"/>
      <c r="E27" s="32"/>
      <c r="F27" s="33"/>
      <c r="G27" s="39"/>
    </row>
    <row r="28" spans="1:11" x14ac:dyDescent="0.25">
      <c r="A28" s="30"/>
      <c r="B28" s="56" t="s">
        <v>26</v>
      </c>
      <c r="C28" s="64"/>
      <c r="D28" s="45"/>
      <c r="E28" s="32"/>
      <c r="F28" s="33"/>
      <c r="G28" s="39"/>
    </row>
    <row r="29" spans="1:11" s="8" customFormat="1" x14ac:dyDescent="0.25">
      <c r="A29" s="57"/>
      <c r="B29" s="58" t="s">
        <v>15</v>
      </c>
      <c r="C29" s="58"/>
      <c r="D29" s="57"/>
      <c r="E29" s="59"/>
      <c r="F29" s="60"/>
      <c r="G29" s="61"/>
    </row>
    <row r="30" spans="1:11" s="8" customFormat="1" x14ac:dyDescent="0.25">
      <c r="A30" s="57"/>
      <c r="B30" s="62" t="s">
        <v>16</v>
      </c>
      <c r="C30" s="62"/>
      <c r="D30" s="63"/>
      <c r="E30" s="59"/>
      <c r="F30" s="60"/>
      <c r="G30" s="61"/>
    </row>
    <row r="31" spans="1:11" s="8" customFormat="1" x14ac:dyDescent="0.25">
      <c r="A31" s="57"/>
      <c r="B31" s="185" t="s">
        <v>110</v>
      </c>
      <c r="C31" s="62"/>
      <c r="D31" s="63"/>
      <c r="E31" s="59"/>
      <c r="F31" s="60"/>
      <c r="G31" s="61"/>
    </row>
    <row r="32" spans="1:11" s="8" customFormat="1" x14ac:dyDescent="0.25">
      <c r="A32" s="57"/>
      <c r="B32" s="64" t="s">
        <v>49</v>
      </c>
      <c r="C32" s="64"/>
      <c r="D32" s="63"/>
      <c r="E32" s="65"/>
      <c r="F32" s="60"/>
      <c r="G32" s="61"/>
    </row>
    <row r="33" spans="1:7" s="8" customFormat="1" x14ac:dyDescent="0.25">
      <c r="A33" s="57"/>
      <c r="B33" s="64" t="s">
        <v>17</v>
      </c>
      <c r="C33" s="64"/>
      <c r="D33" s="63"/>
      <c r="E33" s="65"/>
      <c r="F33" s="60"/>
      <c r="G33" s="61"/>
    </row>
    <row r="34" spans="1:7" s="8" customFormat="1" x14ac:dyDescent="0.25">
      <c r="A34" s="57"/>
      <c r="B34" s="64" t="s">
        <v>18</v>
      </c>
      <c r="C34" s="64"/>
      <c r="D34" s="63"/>
      <c r="E34" s="65"/>
      <c r="F34" s="60"/>
      <c r="G34" s="61"/>
    </row>
    <row r="35" spans="1:7" s="8" customFormat="1" x14ac:dyDescent="0.25">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2" sqref="B2:B4"/>
    </sheetView>
  </sheetViews>
  <sheetFormatPr defaultColWidth="9.109375" defaultRowHeight="12" x14ac:dyDescent="0.25"/>
  <cols>
    <col min="1" max="1" width="1.6640625" style="86" customWidth="1"/>
    <col min="2" max="2" width="19.6640625" style="70" customWidth="1"/>
    <col min="3" max="15" width="8.6640625" style="70" customWidth="1"/>
    <col min="16" max="16" width="1.6640625" style="70" customWidth="1"/>
    <col min="17" max="16384" width="9.109375" style="70"/>
  </cols>
  <sheetData>
    <row r="1" spans="1:17" ht="6" customHeight="1" thickBot="1" x14ac:dyDescent="0.3">
      <c r="A1" s="67"/>
      <c r="B1" s="68"/>
      <c r="C1" s="104"/>
      <c r="D1" s="67"/>
      <c r="E1" s="67"/>
      <c r="F1" s="67"/>
      <c r="G1" s="67"/>
      <c r="H1" s="67"/>
      <c r="I1" s="67"/>
      <c r="J1" s="67"/>
      <c r="K1" s="67"/>
      <c r="L1" s="67"/>
      <c r="M1" s="67"/>
      <c r="N1" s="67"/>
      <c r="O1" s="67"/>
      <c r="P1" s="69"/>
    </row>
    <row r="2" spans="1:17" ht="12" customHeight="1" x14ac:dyDescent="0.25">
      <c r="A2" s="67"/>
      <c r="B2" s="532" t="s">
        <v>112</v>
      </c>
      <c r="C2" s="188" t="s">
        <v>111</v>
      </c>
      <c r="D2" s="535">
        <f>Admin!B$5</f>
        <v>41759</v>
      </c>
      <c r="E2" s="530">
        <f>Admin!B$6</f>
        <v>41790</v>
      </c>
      <c r="F2" s="530">
        <f>Admin!B$7</f>
        <v>41820</v>
      </c>
      <c r="G2" s="530">
        <f>Admin!B$8</f>
        <v>41851</v>
      </c>
      <c r="H2" s="530">
        <f>Admin!B$9</f>
        <v>41882</v>
      </c>
      <c r="I2" s="530">
        <f>Admin!B$10</f>
        <v>41912</v>
      </c>
      <c r="J2" s="530">
        <f>Admin!B$11</f>
        <v>41943</v>
      </c>
      <c r="K2" s="530">
        <f>Admin!B$12</f>
        <v>41973</v>
      </c>
      <c r="L2" s="530">
        <f>Admin!B$13</f>
        <v>42004</v>
      </c>
      <c r="M2" s="530">
        <f>Admin!B$14</f>
        <v>42035</v>
      </c>
      <c r="N2" s="530">
        <f>Admin!B$15</f>
        <v>42063</v>
      </c>
      <c r="O2" s="530">
        <f>Admin!B$16</f>
        <v>42094</v>
      </c>
      <c r="P2" s="69"/>
    </row>
    <row r="3" spans="1:17" ht="12" customHeight="1" thickBot="1" x14ac:dyDescent="0.3">
      <c r="A3" s="67"/>
      <c r="B3" s="533"/>
      <c r="C3" s="189">
        <f>Admin!B$17</f>
        <v>42099</v>
      </c>
      <c r="D3" s="536"/>
      <c r="E3" s="531"/>
      <c r="F3" s="531"/>
      <c r="G3" s="531"/>
      <c r="H3" s="531"/>
      <c r="I3" s="531"/>
      <c r="J3" s="531"/>
      <c r="K3" s="531"/>
      <c r="L3" s="531"/>
      <c r="M3" s="531"/>
      <c r="N3" s="531"/>
      <c r="O3" s="531"/>
      <c r="P3" s="69"/>
    </row>
    <row r="4" spans="1:17" ht="12.6" thickBot="1" x14ac:dyDescent="0.3">
      <c r="A4" s="67"/>
      <c r="B4" s="534"/>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5">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5">
      <c r="A6" s="74"/>
      <c r="B6" s="75"/>
      <c r="C6" s="79"/>
      <c r="D6" s="79"/>
      <c r="E6" s="79"/>
      <c r="F6" s="79"/>
      <c r="G6" s="79"/>
      <c r="H6" s="79"/>
      <c r="I6" s="79"/>
      <c r="J6" s="79"/>
      <c r="K6" s="79"/>
      <c r="L6" s="79"/>
      <c r="M6" s="79"/>
      <c r="N6" s="79"/>
      <c r="O6" s="79"/>
      <c r="P6" s="77"/>
    </row>
    <row r="7" spans="1:17" x14ac:dyDescent="0.25">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5">
      <c r="A8" s="67"/>
      <c r="B8" s="81"/>
      <c r="C8" s="79"/>
      <c r="D8" s="79"/>
      <c r="E8" s="79"/>
      <c r="F8" s="79"/>
      <c r="G8" s="79"/>
      <c r="H8" s="79"/>
      <c r="I8" s="79"/>
      <c r="J8" s="79"/>
      <c r="K8" s="79"/>
      <c r="L8" s="79"/>
      <c r="M8" s="79"/>
      <c r="N8" s="79"/>
      <c r="O8" s="79"/>
      <c r="P8" s="69"/>
    </row>
    <row r="9" spans="1:17" s="78" customFormat="1" x14ac:dyDescent="0.25">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5">
      <c r="A10" s="74"/>
      <c r="B10" s="75"/>
      <c r="C10" s="79"/>
      <c r="D10" s="79"/>
      <c r="E10" s="79"/>
      <c r="F10" s="79"/>
      <c r="G10" s="79"/>
      <c r="H10" s="79"/>
      <c r="I10" s="79"/>
      <c r="J10" s="79"/>
      <c r="K10" s="79"/>
      <c r="L10" s="79"/>
      <c r="M10" s="79"/>
      <c r="N10" s="79"/>
      <c r="O10" s="79"/>
      <c r="P10" s="77"/>
    </row>
    <row r="11" spans="1:17" s="78" customFormat="1" x14ac:dyDescent="0.25">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5">
      <c r="A12" s="74"/>
      <c r="B12" s="84"/>
      <c r="C12" s="79"/>
      <c r="D12" s="85"/>
      <c r="E12" s="85"/>
      <c r="F12" s="85"/>
      <c r="G12" s="85"/>
      <c r="H12" s="85"/>
      <c r="I12" s="85"/>
      <c r="J12" s="85"/>
      <c r="K12" s="85"/>
      <c r="L12" s="85"/>
      <c r="M12" s="85"/>
      <c r="N12" s="85"/>
      <c r="O12" s="85"/>
      <c r="P12" s="77"/>
    </row>
    <row r="13" spans="1:17" x14ac:dyDescent="0.25">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5">
      <c r="A14" s="67"/>
      <c r="B14" s="75"/>
      <c r="C14" s="79"/>
      <c r="D14" s="79"/>
      <c r="E14" s="79"/>
      <c r="F14" s="79"/>
      <c r="G14" s="79"/>
      <c r="H14" s="79"/>
      <c r="I14" s="79"/>
      <c r="J14" s="79"/>
      <c r="K14" s="79"/>
      <c r="L14" s="79"/>
      <c r="M14" s="79"/>
      <c r="N14" s="79"/>
      <c r="O14" s="79"/>
      <c r="P14" s="69"/>
    </row>
    <row r="15" spans="1:17" x14ac:dyDescent="0.25">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6" thickBot="1" x14ac:dyDescent="0.3">
      <c r="A16" s="67"/>
      <c r="B16" s="69"/>
      <c r="C16" s="69"/>
      <c r="D16" s="69"/>
      <c r="E16" s="69"/>
      <c r="F16" s="69"/>
      <c r="G16" s="69"/>
      <c r="H16" s="69"/>
      <c r="I16" s="69"/>
      <c r="J16" s="69"/>
      <c r="K16" s="69"/>
      <c r="L16" s="69"/>
      <c r="M16" s="69"/>
      <c r="N16" s="69"/>
      <c r="O16" s="69"/>
      <c r="P16" s="69"/>
    </row>
    <row r="17" spans="1:17" x14ac:dyDescent="0.25">
      <c r="A17" s="67"/>
      <c r="B17" s="537" t="s">
        <v>113</v>
      </c>
      <c r="C17" s="188" t="s">
        <v>111</v>
      </c>
      <c r="D17" s="539">
        <f>D2</f>
        <v>41759</v>
      </c>
      <c r="E17" s="539">
        <f t="shared" ref="E17:O17" si="2">E2</f>
        <v>41790</v>
      </c>
      <c r="F17" s="539">
        <f t="shared" si="2"/>
        <v>41820</v>
      </c>
      <c r="G17" s="539">
        <f t="shared" si="2"/>
        <v>41851</v>
      </c>
      <c r="H17" s="539">
        <f t="shared" si="2"/>
        <v>41882</v>
      </c>
      <c r="I17" s="539">
        <f t="shared" si="2"/>
        <v>41912</v>
      </c>
      <c r="J17" s="539">
        <f t="shared" si="2"/>
        <v>41943</v>
      </c>
      <c r="K17" s="539">
        <f t="shared" si="2"/>
        <v>41973</v>
      </c>
      <c r="L17" s="539">
        <f t="shared" si="2"/>
        <v>42004</v>
      </c>
      <c r="M17" s="539">
        <f t="shared" si="2"/>
        <v>42035</v>
      </c>
      <c r="N17" s="539">
        <f t="shared" si="2"/>
        <v>42063</v>
      </c>
      <c r="O17" s="539">
        <f t="shared" si="2"/>
        <v>42094</v>
      </c>
      <c r="P17" s="69"/>
    </row>
    <row r="18" spans="1:17" ht="12" customHeight="1" thickBot="1" x14ac:dyDescent="0.3">
      <c r="A18" s="67"/>
      <c r="B18" s="538"/>
      <c r="C18" s="189">
        <f>C3</f>
        <v>42099</v>
      </c>
      <c r="D18" s="540"/>
      <c r="E18" s="540"/>
      <c r="F18" s="540"/>
      <c r="G18" s="540"/>
      <c r="H18" s="540"/>
      <c r="I18" s="540"/>
      <c r="J18" s="540"/>
      <c r="K18" s="540"/>
      <c r="L18" s="540"/>
      <c r="M18" s="540"/>
      <c r="N18" s="540"/>
      <c r="O18" s="540"/>
      <c r="P18" s="69"/>
    </row>
    <row r="19" spans="1:17" ht="12.6" thickBot="1" x14ac:dyDescent="0.3">
      <c r="A19" s="67"/>
      <c r="B19" s="534"/>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5">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5">
      <c r="A21" s="74"/>
      <c r="B21" s="75"/>
      <c r="C21" s="79"/>
      <c r="D21" s="79"/>
      <c r="E21" s="79"/>
      <c r="F21" s="79"/>
      <c r="G21" s="79"/>
      <c r="H21" s="79"/>
      <c r="I21" s="79"/>
      <c r="J21" s="79"/>
      <c r="K21" s="79"/>
      <c r="L21" s="79"/>
      <c r="M21" s="79"/>
      <c r="N21" s="79"/>
      <c r="O21" s="79"/>
      <c r="P21" s="77"/>
    </row>
    <row r="22" spans="1:17" x14ac:dyDescent="0.25">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5">
      <c r="A23" s="67"/>
      <c r="B23" s="81"/>
      <c r="C23" s="79"/>
      <c r="D23" s="79"/>
      <c r="E23" s="79"/>
      <c r="F23" s="79"/>
      <c r="G23" s="79"/>
      <c r="H23" s="79"/>
      <c r="I23" s="79"/>
      <c r="J23" s="79"/>
      <c r="K23" s="79"/>
      <c r="L23" s="79"/>
      <c r="M23" s="79"/>
      <c r="N23" s="79"/>
      <c r="O23" s="79"/>
      <c r="P23" s="69"/>
    </row>
    <row r="24" spans="1:17" s="78" customFormat="1" x14ac:dyDescent="0.25">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5">
      <c r="A25" s="74"/>
      <c r="B25" s="75"/>
      <c r="C25" s="79"/>
      <c r="D25" s="79"/>
      <c r="E25" s="79"/>
      <c r="F25" s="79"/>
      <c r="G25" s="79"/>
      <c r="H25" s="79"/>
      <c r="I25" s="79"/>
      <c r="J25" s="79"/>
      <c r="K25" s="79"/>
      <c r="L25" s="79"/>
      <c r="M25" s="79"/>
      <c r="N25" s="79"/>
      <c r="O25" s="79"/>
      <c r="P25" s="77"/>
    </row>
    <row r="26" spans="1:17" s="78" customFormat="1" x14ac:dyDescent="0.25">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5">
      <c r="A27" s="74"/>
      <c r="B27" s="84"/>
      <c r="C27" s="79"/>
      <c r="D27" s="85"/>
      <c r="E27" s="85"/>
      <c r="F27" s="85"/>
      <c r="G27" s="85"/>
      <c r="H27" s="85"/>
      <c r="I27" s="85"/>
      <c r="J27" s="85"/>
      <c r="K27" s="85"/>
      <c r="L27" s="85"/>
      <c r="M27" s="85"/>
      <c r="N27" s="85"/>
      <c r="O27" s="85"/>
      <c r="P27" s="77"/>
    </row>
    <row r="28" spans="1:17" x14ac:dyDescent="0.25">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5">
      <c r="A29" s="67"/>
      <c r="B29" s="75"/>
      <c r="C29" s="79"/>
      <c r="D29" s="79"/>
      <c r="E29" s="79"/>
      <c r="F29" s="79"/>
      <c r="G29" s="79"/>
      <c r="H29" s="79"/>
      <c r="I29" s="79"/>
      <c r="J29" s="79"/>
      <c r="K29" s="79"/>
      <c r="L29" s="79"/>
      <c r="M29" s="79"/>
      <c r="N29" s="79"/>
      <c r="O29" s="79"/>
      <c r="P29" s="69"/>
    </row>
    <row r="30" spans="1:17" x14ac:dyDescent="0.25">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3">
      <c r="A31" s="67"/>
      <c r="B31" s="75"/>
      <c r="C31" s="79"/>
      <c r="D31" s="79"/>
      <c r="E31" s="79"/>
      <c r="F31" s="79"/>
      <c r="G31" s="79"/>
      <c r="H31" s="79"/>
      <c r="I31" s="79"/>
      <c r="J31" s="79"/>
      <c r="K31" s="79"/>
      <c r="L31" s="79"/>
      <c r="M31" s="79"/>
      <c r="N31" s="79"/>
      <c r="O31" s="79"/>
      <c r="P31" s="67"/>
      <c r="Q31" s="86"/>
    </row>
    <row r="32" spans="1:17" ht="13.8" thickBot="1" x14ac:dyDescent="0.3">
      <c r="A32" s="67"/>
      <c r="B32" s="541" t="s">
        <v>54</v>
      </c>
      <c r="C32" s="542"/>
      <c r="D32" s="69"/>
      <c r="E32" s="69"/>
      <c r="F32" s="69"/>
      <c r="G32" s="69"/>
      <c r="H32" s="69"/>
      <c r="I32" s="69"/>
      <c r="J32" s="69"/>
      <c r="K32" s="69"/>
      <c r="L32" s="69"/>
      <c r="M32" s="69"/>
      <c r="N32" s="69"/>
      <c r="O32" s="69"/>
      <c r="P32" s="69"/>
    </row>
    <row r="33" spans="1:16" x14ac:dyDescent="0.25">
      <c r="A33" s="67"/>
      <c r="B33" s="88"/>
      <c r="C33" s="89"/>
      <c r="D33" s="69"/>
      <c r="E33" s="69"/>
      <c r="F33" s="69"/>
      <c r="G33" s="69"/>
      <c r="H33" s="69"/>
      <c r="I33" s="69"/>
      <c r="J33" s="69"/>
      <c r="K33" s="69"/>
      <c r="L33" s="69"/>
      <c r="M33" s="69"/>
      <c r="N33" s="69"/>
      <c r="O33" s="69"/>
      <c r="P33" s="69"/>
    </row>
    <row r="34" spans="1:16" x14ac:dyDescent="0.25">
      <c r="A34" s="67"/>
      <c r="B34" s="88" t="s">
        <v>55</v>
      </c>
      <c r="C34" s="89">
        <f>C30-C33</f>
        <v>0</v>
      </c>
      <c r="D34" s="149"/>
      <c r="E34" s="69"/>
      <c r="F34" s="69"/>
      <c r="G34" s="69"/>
      <c r="H34" s="69"/>
      <c r="I34" s="69"/>
      <c r="J34" s="69"/>
      <c r="K34" s="69"/>
      <c r="L34" s="69"/>
      <c r="M34" s="69"/>
      <c r="N34" s="69"/>
      <c r="O34" s="69"/>
      <c r="P34" s="69"/>
    </row>
    <row r="35" spans="1:16" x14ac:dyDescent="0.25">
      <c r="A35" s="67"/>
      <c r="B35" s="90" t="s">
        <v>56</v>
      </c>
      <c r="C35" s="89">
        <f>IF(C34&gt;0,Admin!N$4,0)</f>
        <v>0</v>
      </c>
      <c r="D35" s="69"/>
      <c r="E35" s="69"/>
      <c r="F35" s="69"/>
      <c r="G35" s="69"/>
      <c r="H35" s="69"/>
      <c r="I35" s="69"/>
      <c r="J35" s="69"/>
      <c r="K35" s="69"/>
      <c r="L35" s="69"/>
      <c r="M35" s="69"/>
      <c r="N35" s="69"/>
      <c r="O35" s="69"/>
      <c r="P35" s="69"/>
    </row>
    <row r="36" spans="1:16" x14ac:dyDescent="0.25">
      <c r="A36" s="67"/>
      <c r="B36" s="90" t="s">
        <v>57</v>
      </c>
      <c r="C36" s="89">
        <f>IF((C34&gt;C35),(C34-C35),0)</f>
        <v>0</v>
      </c>
      <c r="D36" s="69"/>
      <c r="E36" s="69"/>
      <c r="F36" s="69"/>
      <c r="G36" s="69"/>
      <c r="H36" s="69"/>
      <c r="I36" s="69"/>
      <c r="J36" s="69"/>
      <c r="K36" s="69"/>
      <c r="L36" s="69"/>
      <c r="M36" s="69"/>
      <c r="N36" s="69"/>
      <c r="O36" s="69"/>
      <c r="P36" s="69"/>
    </row>
    <row r="37" spans="1:16" x14ac:dyDescent="0.25">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5">
      <c r="A38" s="67"/>
      <c r="B38" s="90" t="s">
        <v>59</v>
      </c>
      <c r="C38" s="89">
        <f>IF((C36&gt;Admin!N$12),((C36-Admin!N$12)*Admin!N$7),0)</f>
        <v>0</v>
      </c>
      <c r="D38" s="69"/>
      <c r="E38" s="69"/>
      <c r="F38" s="69"/>
      <c r="G38" s="69"/>
      <c r="H38" s="69"/>
      <c r="I38" s="69"/>
      <c r="J38" s="69"/>
      <c r="K38" s="69"/>
      <c r="L38" s="69"/>
      <c r="M38" s="69"/>
      <c r="N38" s="69"/>
      <c r="O38" s="69"/>
      <c r="P38" s="69"/>
    </row>
    <row r="39" spans="1:16" x14ac:dyDescent="0.25">
      <c r="A39" s="67"/>
      <c r="B39" s="90" t="s">
        <v>60</v>
      </c>
      <c r="C39" s="89">
        <f>IF((C36&gt;0),C36*Admin!L$20,0)</f>
        <v>0</v>
      </c>
      <c r="D39" s="69"/>
      <c r="E39" s="69"/>
      <c r="F39" s="69"/>
      <c r="G39" s="69"/>
      <c r="H39" s="69"/>
      <c r="I39" s="69"/>
      <c r="J39" s="69"/>
      <c r="K39" s="69"/>
      <c r="L39" s="69"/>
      <c r="M39" s="69"/>
      <c r="N39" s="69"/>
      <c r="O39" s="69"/>
      <c r="P39" s="69"/>
    </row>
    <row r="40" spans="1:16" ht="6" customHeight="1" x14ac:dyDescent="0.25">
      <c r="A40" s="67"/>
      <c r="B40" s="90"/>
      <c r="C40" s="89"/>
      <c r="D40" s="69"/>
      <c r="E40" s="69"/>
      <c r="F40" s="69"/>
      <c r="G40" s="69"/>
      <c r="H40" s="69"/>
      <c r="I40" s="69"/>
      <c r="J40" s="69"/>
      <c r="K40" s="69"/>
      <c r="L40" s="69"/>
      <c r="M40" s="69"/>
      <c r="N40" s="69"/>
      <c r="O40" s="69"/>
      <c r="P40" s="69"/>
    </row>
    <row r="41" spans="1:16" x14ac:dyDescent="0.25">
      <c r="A41" s="67"/>
      <c r="B41" s="90" t="s">
        <v>61</v>
      </c>
      <c r="C41" s="91">
        <f>C37+C38+C39</f>
        <v>0</v>
      </c>
      <c r="D41" s="69"/>
      <c r="E41" s="69"/>
      <c r="F41" s="69"/>
      <c r="G41" s="69"/>
      <c r="H41" s="69"/>
      <c r="I41" s="69"/>
      <c r="J41" s="69"/>
      <c r="K41" s="69"/>
      <c r="L41" s="69"/>
      <c r="M41" s="69"/>
      <c r="N41" s="69"/>
      <c r="O41" s="69"/>
      <c r="P41" s="69"/>
    </row>
    <row r="42" spans="1:16" ht="12.6" thickBot="1" x14ac:dyDescent="0.3">
      <c r="A42" s="67"/>
      <c r="B42" s="92"/>
      <c r="C42" s="93"/>
      <c r="D42" s="69"/>
      <c r="E42" s="69"/>
      <c r="F42" s="69"/>
      <c r="G42" s="69"/>
      <c r="H42" s="69"/>
      <c r="I42" s="69"/>
      <c r="J42" s="69"/>
      <c r="K42" s="69"/>
      <c r="L42" s="69"/>
      <c r="M42" s="69"/>
      <c r="N42" s="69"/>
      <c r="O42" s="69"/>
      <c r="P42" s="69"/>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SUM(D4:D42)</f>
        <v>0</v>
      </c>
      <c r="E1" s="371">
        <f>SUM(E4:E42)/2</f>
        <v>0</v>
      </c>
      <c r="F1" s="371">
        <f>SUM(F4:F42)/2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Admin!B4</f>
        <v>41735</v>
      </c>
      <c r="B5" s="365">
        <f>A5</f>
        <v>41735</v>
      </c>
      <c r="C5" s="364"/>
      <c r="D5" s="363"/>
      <c r="E5" s="362"/>
      <c r="F5" s="361"/>
    </row>
    <row r="6" spans="1:6" s="358" customFormat="1" x14ac:dyDescent="0.25">
      <c r="A6" s="360">
        <f>A5</f>
        <v>41735</v>
      </c>
      <c r="B6" s="359" t="s">
        <v>234</v>
      </c>
      <c r="D6" s="357"/>
      <c r="E6" s="356"/>
      <c r="F6" s="355"/>
    </row>
    <row r="7" spans="1:6" s="358" customFormat="1" x14ac:dyDescent="0.25">
      <c r="A7" s="360">
        <f>A6</f>
        <v>41735</v>
      </c>
      <c r="B7" s="359" t="s">
        <v>233</v>
      </c>
      <c r="D7" s="357"/>
      <c r="E7" s="356"/>
      <c r="F7" s="355"/>
    </row>
    <row r="8" spans="1:6" s="358" customFormat="1" ht="13.8" thickBot="1" x14ac:dyDescent="0.3">
      <c r="A8" s="353"/>
      <c r="B8" s="352"/>
      <c r="C8" s="351"/>
      <c r="D8" s="350"/>
      <c r="E8" s="368">
        <f>SUM(E5:E7)</f>
        <v>0</v>
      </c>
      <c r="F8" s="367">
        <f>SUM(F5:F7)</f>
        <v>0</v>
      </c>
    </row>
    <row r="9" spans="1:6" ht="13.8" thickBot="1" x14ac:dyDescent="0.3">
      <c r="F9" s="347"/>
    </row>
    <row r="10" spans="1:6" x14ac:dyDescent="0.25">
      <c r="A10" s="366">
        <f>A7+1</f>
        <v>41736</v>
      </c>
      <c r="B10" s="365">
        <f t="shared" ref="B10:B16" si="0">A10</f>
        <v>41736</v>
      </c>
      <c r="C10" s="364"/>
      <c r="D10" s="363"/>
      <c r="E10" s="362"/>
      <c r="F10" s="361"/>
    </row>
    <row r="11" spans="1:6" x14ac:dyDescent="0.25">
      <c r="A11" s="360">
        <f>A10+1</f>
        <v>41737</v>
      </c>
      <c r="B11" s="359">
        <f t="shared" si="0"/>
        <v>41737</v>
      </c>
      <c r="C11" s="358"/>
      <c r="D11" s="357"/>
      <c r="E11" s="356"/>
      <c r="F11" s="355"/>
    </row>
    <row r="12" spans="1:6" x14ac:dyDescent="0.25">
      <c r="A12" s="360">
        <f t="shared" ref="A12:A16" si="1">A11+1</f>
        <v>41738</v>
      </c>
      <c r="B12" s="359">
        <f t="shared" si="0"/>
        <v>41738</v>
      </c>
      <c r="C12" s="358"/>
      <c r="D12" s="357"/>
      <c r="E12" s="356"/>
      <c r="F12" s="355"/>
    </row>
    <row r="13" spans="1:6" x14ac:dyDescent="0.25">
      <c r="A13" s="360">
        <f t="shared" si="1"/>
        <v>41739</v>
      </c>
      <c r="B13" s="359">
        <f t="shared" si="0"/>
        <v>41739</v>
      </c>
      <c r="C13" s="358"/>
      <c r="D13" s="357"/>
      <c r="E13" s="356"/>
      <c r="F13" s="355"/>
    </row>
    <row r="14" spans="1:6" x14ac:dyDescent="0.25">
      <c r="A14" s="360">
        <f t="shared" si="1"/>
        <v>41740</v>
      </c>
      <c r="B14" s="359">
        <f t="shared" si="0"/>
        <v>41740</v>
      </c>
      <c r="C14" s="358"/>
      <c r="D14" s="357"/>
      <c r="E14" s="356"/>
      <c r="F14" s="355"/>
    </row>
    <row r="15" spans="1:6" x14ac:dyDescent="0.25">
      <c r="A15" s="360">
        <f t="shared" si="1"/>
        <v>41741</v>
      </c>
      <c r="B15" s="359">
        <f t="shared" si="0"/>
        <v>41741</v>
      </c>
      <c r="C15" s="358"/>
      <c r="D15" s="357"/>
      <c r="E15" s="356"/>
      <c r="F15" s="355"/>
    </row>
    <row r="16" spans="1:6" x14ac:dyDescent="0.25">
      <c r="A16" s="360">
        <f t="shared" si="1"/>
        <v>41742</v>
      </c>
      <c r="B16" s="359">
        <f t="shared" si="0"/>
        <v>41742</v>
      </c>
      <c r="C16" s="358"/>
      <c r="D16" s="357"/>
      <c r="E16" s="356"/>
      <c r="F16" s="355"/>
    </row>
    <row r="17" spans="1:6" x14ac:dyDescent="0.25">
      <c r="A17" s="360">
        <f>A16</f>
        <v>41742</v>
      </c>
      <c r="B17" s="359" t="s">
        <v>234</v>
      </c>
      <c r="C17" s="358"/>
      <c r="D17" s="357"/>
      <c r="E17" s="356"/>
      <c r="F17" s="355"/>
    </row>
    <row r="18" spans="1:6" x14ac:dyDescent="0.25">
      <c r="A18" s="360">
        <f>A17</f>
        <v>41742</v>
      </c>
      <c r="B18" s="359" t="s">
        <v>233</v>
      </c>
      <c r="C18" s="358"/>
      <c r="D18" s="357"/>
      <c r="E18" s="356"/>
      <c r="F18" s="355"/>
    </row>
    <row r="19" spans="1:6" ht="13.8" thickBot="1" x14ac:dyDescent="0.3">
      <c r="A19" s="353"/>
      <c r="B19" s="352"/>
      <c r="C19" s="351"/>
      <c r="D19" s="350"/>
      <c r="E19" s="368">
        <f>SUM(E10:E18)</f>
        <v>0</v>
      </c>
      <c r="F19" s="367">
        <f>SUM(F10:F18)</f>
        <v>0</v>
      </c>
    </row>
    <row r="20" spans="1:6" ht="13.8" thickBot="1" x14ac:dyDescent="0.3">
      <c r="F20" s="347"/>
    </row>
    <row r="21" spans="1:6" x14ac:dyDescent="0.25">
      <c r="A21" s="366">
        <f>A18+1</f>
        <v>41743</v>
      </c>
      <c r="B21" s="365">
        <f t="shared" ref="B21:B27" si="2">A21</f>
        <v>41743</v>
      </c>
      <c r="C21" s="364"/>
      <c r="D21" s="363"/>
      <c r="E21" s="362"/>
      <c r="F21" s="361"/>
    </row>
    <row r="22" spans="1:6" x14ac:dyDescent="0.25">
      <c r="A22" s="360">
        <f t="shared" ref="A22:A27" si="3">A21+1</f>
        <v>41744</v>
      </c>
      <c r="B22" s="359">
        <f t="shared" si="2"/>
        <v>41744</v>
      </c>
      <c r="C22" s="358"/>
      <c r="D22" s="357"/>
      <c r="E22" s="356"/>
      <c r="F22" s="355"/>
    </row>
    <row r="23" spans="1:6" x14ac:dyDescent="0.25">
      <c r="A23" s="360">
        <f t="shared" si="3"/>
        <v>41745</v>
      </c>
      <c r="B23" s="359">
        <f t="shared" si="2"/>
        <v>41745</v>
      </c>
      <c r="C23" s="358"/>
      <c r="D23" s="357"/>
      <c r="E23" s="356"/>
      <c r="F23" s="355"/>
    </row>
    <row r="24" spans="1:6" x14ac:dyDescent="0.25">
      <c r="A24" s="360">
        <f t="shared" si="3"/>
        <v>41746</v>
      </c>
      <c r="B24" s="359">
        <f t="shared" si="2"/>
        <v>41746</v>
      </c>
      <c r="C24" s="358"/>
      <c r="D24" s="357"/>
      <c r="E24" s="356"/>
      <c r="F24" s="355"/>
    </row>
    <row r="25" spans="1:6" x14ac:dyDescent="0.25">
      <c r="A25" s="360">
        <f t="shared" si="3"/>
        <v>41747</v>
      </c>
      <c r="B25" s="359">
        <f t="shared" si="2"/>
        <v>41747</v>
      </c>
      <c r="C25" s="358"/>
      <c r="D25" s="357"/>
      <c r="E25" s="356"/>
      <c r="F25" s="355"/>
    </row>
    <row r="26" spans="1:6" x14ac:dyDescent="0.25">
      <c r="A26" s="360">
        <f t="shared" si="3"/>
        <v>41748</v>
      </c>
      <c r="B26" s="359">
        <f t="shared" si="2"/>
        <v>41748</v>
      </c>
      <c r="C26" s="358"/>
      <c r="D26" s="357"/>
      <c r="E26" s="356"/>
      <c r="F26" s="355"/>
    </row>
    <row r="27" spans="1:6" x14ac:dyDescent="0.25">
      <c r="A27" s="360">
        <f t="shared" si="3"/>
        <v>41749</v>
      </c>
      <c r="B27" s="359">
        <f t="shared" si="2"/>
        <v>41749</v>
      </c>
      <c r="C27" s="358"/>
      <c r="D27" s="357"/>
      <c r="E27" s="356"/>
      <c r="F27" s="355"/>
    </row>
    <row r="28" spans="1:6" x14ac:dyDescent="0.25">
      <c r="A28" s="360">
        <f>A27</f>
        <v>41749</v>
      </c>
      <c r="B28" s="359" t="s">
        <v>234</v>
      </c>
      <c r="C28" s="358"/>
      <c r="D28" s="357"/>
      <c r="E28" s="356"/>
      <c r="F28" s="355"/>
    </row>
    <row r="29" spans="1:6" ht="13.8" thickBot="1" x14ac:dyDescent="0.3">
      <c r="A29" s="353">
        <f>A28</f>
        <v>41749</v>
      </c>
      <c r="B29" s="352" t="s">
        <v>233</v>
      </c>
      <c r="C29" s="351"/>
      <c r="D29" s="350"/>
      <c r="E29" s="354"/>
      <c r="F29" s="348"/>
    </row>
    <row r="30" spans="1:6" ht="13.8" thickBot="1" x14ac:dyDescent="0.3">
      <c r="A30" s="353"/>
      <c r="B30" s="352"/>
      <c r="C30" s="351"/>
      <c r="D30" s="350"/>
      <c r="E30" s="349">
        <f>SUM(E21:E29)</f>
        <v>0</v>
      </c>
      <c r="F30" s="348">
        <f>SUM(F21:F29)</f>
        <v>0</v>
      </c>
    </row>
    <row r="31" spans="1:6" ht="13.8" thickBot="1" x14ac:dyDescent="0.3">
      <c r="F31" s="347"/>
    </row>
    <row r="32" spans="1:6" x14ac:dyDescent="0.25">
      <c r="A32" s="366">
        <f>A29+1</f>
        <v>41750</v>
      </c>
      <c r="B32" s="365">
        <f t="shared" ref="B32:B38" si="4">A32</f>
        <v>41750</v>
      </c>
      <c r="C32" s="364"/>
      <c r="D32" s="363"/>
      <c r="E32" s="362"/>
      <c r="F32" s="361"/>
    </row>
    <row r="33" spans="1:6" x14ac:dyDescent="0.25">
      <c r="A33" s="360">
        <f t="shared" ref="A33:A38" si="5">A32+1</f>
        <v>41751</v>
      </c>
      <c r="B33" s="359">
        <f t="shared" si="4"/>
        <v>41751</v>
      </c>
      <c r="C33" s="358"/>
      <c r="D33" s="357"/>
      <c r="E33" s="356"/>
      <c r="F33" s="355"/>
    </row>
    <row r="34" spans="1:6" x14ac:dyDescent="0.25">
      <c r="A34" s="360">
        <f t="shared" si="5"/>
        <v>41752</v>
      </c>
      <c r="B34" s="359">
        <f t="shared" si="4"/>
        <v>41752</v>
      </c>
      <c r="C34" s="358"/>
      <c r="D34" s="357"/>
      <c r="E34" s="356"/>
      <c r="F34" s="355"/>
    </row>
    <row r="35" spans="1:6" x14ac:dyDescent="0.25">
      <c r="A35" s="360">
        <f t="shared" si="5"/>
        <v>41753</v>
      </c>
      <c r="B35" s="359">
        <f t="shared" si="4"/>
        <v>41753</v>
      </c>
      <c r="C35" s="358"/>
      <c r="D35" s="357"/>
      <c r="E35" s="356"/>
      <c r="F35" s="355"/>
    </row>
    <row r="36" spans="1:6" x14ac:dyDescent="0.25">
      <c r="A36" s="360">
        <f t="shared" si="5"/>
        <v>41754</v>
      </c>
      <c r="B36" s="359">
        <f t="shared" si="4"/>
        <v>41754</v>
      </c>
      <c r="C36" s="358"/>
      <c r="D36" s="357"/>
      <c r="E36" s="356"/>
      <c r="F36" s="355"/>
    </row>
    <row r="37" spans="1:6" x14ac:dyDescent="0.25">
      <c r="A37" s="360">
        <f t="shared" si="5"/>
        <v>41755</v>
      </c>
      <c r="B37" s="359">
        <f t="shared" si="4"/>
        <v>41755</v>
      </c>
      <c r="C37" s="358"/>
      <c r="D37" s="357"/>
      <c r="E37" s="356"/>
      <c r="F37" s="355"/>
    </row>
    <row r="38" spans="1:6" x14ac:dyDescent="0.25">
      <c r="A38" s="360">
        <f t="shared" si="5"/>
        <v>41756</v>
      </c>
      <c r="B38" s="359">
        <f t="shared" si="4"/>
        <v>41756</v>
      </c>
      <c r="C38" s="358"/>
      <c r="D38" s="357"/>
      <c r="E38" s="356"/>
      <c r="F38" s="355"/>
    </row>
    <row r="39" spans="1:6" x14ac:dyDescent="0.25">
      <c r="A39" s="360">
        <f>A38</f>
        <v>41756</v>
      </c>
      <c r="B39" s="359" t="s">
        <v>234</v>
      </c>
      <c r="C39" s="358"/>
      <c r="D39" s="357"/>
      <c r="E39" s="356"/>
      <c r="F39" s="355"/>
    </row>
    <row r="40" spans="1:6" x14ac:dyDescent="0.25">
      <c r="A40" s="360">
        <f>A38</f>
        <v>41756</v>
      </c>
      <c r="B40" s="359" t="s">
        <v>233</v>
      </c>
      <c r="C40" s="358"/>
      <c r="D40" s="357"/>
      <c r="E40" s="356"/>
      <c r="F40" s="355"/>
    </row>
    <row r="41" spans="1:6" ht="13.8" thickBot="1" x14ac:dyDescent="0.3">
      <c r="A41" s="353"/>
      <c r="B41" s="352"/>
      <c r="C41" s="351"/>
      <c r="D41" s="350"/>
      <c r="E41" s="368">
        <f>SUM(E32:E40)</f>
        <v>0</v>
      </c>
      <c r="F41" s="367">
        <f>SUM(F32:F40)</f>
        <v>0</v>
      </c>
    </row>
    <row r="42" spans="1:6" x14ac:dyDescent="0.25">
      <c r="F42" s="347"/>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33203125" style="377" customWidth="1"/>
    <col min="2" max="2" width="22" style="9" customWidth="1"/>
    <col min="3" max="3" width="15.44140625" style="9" customWidth="1"/>
    <col min="4" max="4" width="9.109375" style="376"/>
    <col min="5" max="5" width="8.5546875" style="376" customWidth="1"/>
    <col min="6" max="6" width="12.6640625" style="375" customWidth="1"/>
    <col min="7" max="7" width="9.5546875" style="10" customWidth="1"/>
    <col min="8" max="8" width="10.109375" style="10" customWidth="1"/>
    <col min="9" max="10" width="8.6640625" style="10" customWidth="1"/>
    <col min="11" max="12" width="7.6640625" style="10" customWidth="1"/>
    <col min="13" max="13" width="11.6640625" style="10" customWidth="1"/>
    <col min="14" max="14" width="8.6640625" style="10" customWidth="1"/>
    <col min="15" max="15" width="12" style="10" customWidth="1"/>
    <col min="16" max="18" width="7.6640625" style="10" customWidth="1"/>
    <col min="19" max="19" width="8.5546875" style="10" customWidth="1"/>
    <col min="20" max="20" width="13.88671875" style="9" customWidth="1"/>
    <col min="21" max="21" width="8.6640625" style="10" customWidth="1"/>
    <col min="22" max="16384" width="9.109375" style="9"/>
  </cols>
  <sheetData>
    <row r="1" spans="1:21" s="390" customFormat="1" ht="13.5" customHeight="1" x14ac:dyDescent="0.25">
      <c r="A1" s="130">
        <f>E1+SalesApr14!$D$1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5">
      <c r="A2" s="131">
        <f>U1</f>
        <v>0</v>
      </c>
      <c r="B2" s="131" t="s">
        <v>272</v>
      </c>
      <c r="C2" s="553" t="s">
        <v>271</v>
      </c>
      <c r="D2" s="555" t="s">
        <v>270</v>
      </c>
      <c r="E2" s="553" t="s">
        <v>269</v>
      </c>
      <c r="F2" s="510" t="s">
        <v>268</v>
      </c>
      <c r="G2" s="557" t="s">
        <v>267</v>
      </c>
      <c r="H2" s="558"/>
      <c r="I2" s="559">
        <f>G1+H1+I1+J1</f>
        <v>0</v>
      </c>
      <c r="J2" s="560"/>
      <c r="K2" s="510" t="s">
        <v>266</v>
      </c>
      <c r="L2" s="510" t="s">
        <v>265</v>
      </c>
      <c r="M2" s="510" t="s">
        <v>264</v>
      </c>
      <c r="N2" s="510" t="s">
        <v>263</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63"/>
      <c r="L3" s="563"/>
      <c r="M3" s="556"/>
      <c r="N3" s="556"/>
      <c r="O3" s="556"/>
      <c r="P3" s="556"/>
      <c r="Q3" s="556"/>
      <c r="R3" s="556"/>
      <c r="S3" s="562"/>
      <c r="T3" s="565"/>
      <c r="U3" s="562"/>
    </row>
    <row r="4" spans="1:21" s="383" customFormat="1" ht="12" x14ac:dyDescent="0.25">
      <c r="A4" s="387" t="str">
        <f>IF((E1&lt;&gt;0),Admin!$B$5,"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84">
        <f>IF((A1&lt;Admin!$F$22),((A1)*Admin!$G$21),(A1*Admin!$G$21-(A1-Admin!$F$21)*(Admin!$G$21-Admin!$G$22)))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SalesApr14</vt:lpstr>
      <vt:lpstr>PurchasesApr14</vt:lpstr>
      <vt:lpstr>SalesMay14</vt:lpstr>
      <vt:lpstr>PurchasesMay14</vt:lpstr>
      <vt:lpstr>SalesJun14</vt:lpstr>
      <vt:lpstr>PurchasesJun14</vt:lpstr>
      <vt:lpstr>SalesJul14</vt:lpstr>
      <vt:lpstr>PurchasesJul14</vt:lpstr>
      <vt:lpstr>SalesAug14</vt:lpstr>
      <vt:lpstr>PurchasesAug14</vt:lpstr>
      <vt:lpstr>SalesSep14</vt:lpstr>
      <vt:lpstr>PurchasesSep14</vt:lpstr>
      <vt:lpstr>SalesOct14</vt:lpstr>
      <vt:lpstr>PurchasesOct14</vt:lpstr>
      <vt:lpstr>SalesNov14</vt:lpstr>
      <vt:lpstr>PurchasesNov14</vt:lpstr>
      <vt:lpstr>SalesDec14</vt:lpstr>
      <vt:lpstr>PurchasesDec14</vt:lpstr>
      <vt:lpstr>SalesJan15</vt:lpstr>
      <vt:lpstr>PurchasesJan15</vt:lpstr>
      <vt:lpstr>SalesFeb15</vt:lpstr>
      <vt:lpstr>PurchasesFeb15</vt:lpstr>
      <vt:lpstr>SalesMar15</vt:lpstr>
      <vt:lpstr>PurchasesMar15</vt:lpstr>
      <vt:lpstr>Admin</vt:lpstr>
      <vt:lpstr>PurchasesApr14!Print_Area</vt:lpstr>
      <vt:lpstr>PurchasesAug14!Print_Area</vt:lpstr>
      <vt:lpstr>PurchasesDec14!Print_Area</vt:lpstr>
      <vt:lpstr>PurchasesFeb15!Print_Area</vt:lpstr>
      <vt:lpstr>PurchasesJan15!Print_Area</vt:lpstr>
      <vt:lpstr>PurchasesJul14!Print_Area</vt:lpstr>
      <vt:lpstr>PurchasesJun14!Print_Area</vt:lpstr>
      <vt:lpstr>PurchasesMar15!Print_Area</vt:lpstr>
      <vt:lpstr>PurchasesMay14!Print_Area</vt:lpstr>
      <vt:lpstr>PurchasesNov14!Print_Area</vt:lpstr>
      <vt:lpstr>PurchasesOct14!Print_Area</vt:lpstr>
      <vt:lpstr>PurchasesSep14!Print_Area</vt:lpstr>
      <vt:lpstr>'Fixed Assets'!Print_Titles</vt:lpstr>
      <vt:lpstr>'Profit &amp; Loss Acc'!Print_Titles</vt:lpstr>
      <vt:lpstr>PurchasesApr14!Print_Titles</vt:lpstr>
      <vt:lpstr>PurchasesAug14!Print_Titles</vt:lpstr>
      <vt:lpstr>PurchasesDec14!Print_Titles</vt:lpstr>
      <vt:lpstr>PurchasesFeb15!Print_Titles</vt:lpstr>
      <vt:lpstr>PurchasesJan15!Print_Titles</vt:lpstr>
      <vt:lpstr>PurchasesJul14!Print_Titles</vt:lpstr>
      <vt:lpstr>PurchasesJun14!Print_Titles</vt:lpstr>
      <vt:lpstr>PurchasesMar15!Print_Titles</vt:lpstr>
      <vt:lpstr>PurchasesMay14!Print_Titles</vt:lpstr>
      <vt:lpstr>PurchasesNov14!Print_Titles</vt:lpstr>
      <vt:lpstr>PurchasesOct14!Print_Titles</vt:lpstr>
      <vt:lpstr>PurchasesSep14!Print_Titles</vt:lpstr>
      <vt:lpstr>SalesApr14!Print_Titles</vt:lpstr>
      <vt:lpstr>SalesAug14!Print_Titles</vt:lpstr>
      <vt:lpstr>SalesDec14!Print_Titles</vt:lpstr>
      <vt:lpstr>SalesFeb15!Print_Titles</vt:lpstr>
      <vt:lpstr>SalesJan15!Print_Titles</vt:lpstr>
      <vt:lpstr>SalesJul14!Print_Titles</vt:lpstr>
      <vt:lpstr>SalesJun14!Print_Titles</vt:lpstr>
      <vt:lpstr>SalesMar15!Print_Titles</vt:lpstr>
      <vt:lpstr>SalesMay14!Print_Titles</vt:lpstr>
      <vt:lpstr>SalesNov14!Print_Titles</vt:lpstr>
      <vt:lpstr>SalesOct14!Print_Titles</vt:lpstr>
      <vt:lpstr>SalesSep14!Print_Titles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2014-03-15T16:25:30Z</dcterms:modified>
</cp:coreProperties>
</file>