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" yWindow="108" windowWidth="15180" windowHeight="8676" tabRatio="859"/>
  </bookViews>
  <sheets>
    <sheet name="Employee" sheetId="25" r:id="rId1"/>
    <sheet name="Apr16" sheetId="12" r:id="rId2"/>
    <sheet name="May16" sheetId="11" r:id="rId3"/>
    <sheet name="Jun16" sheetId="10" r:id="rId4"/>
    <sheet name="Jul16" sheetId="9" r:id="rId5"/>
    <sheet name="Aug16" sheetId="8" r:id="rId6"/>
    <sheet name="Sep16" sheetId="17" r:id="rId7"/>
    <sheet name="Oct16" sheetId="16" r:id="rId8"/>
    <sheet name="Nov16" sheetId="15" r:id="rId9"/>
    <sheet name="Dec16" sheetId="14" r:id="rId10"/>
    <sheet name="Jan17" sheetId="13" r:id="rId11"/>
    <sheet name="Feb17" sheetId="19" r:id="rId12"/>
    <sheet name="Mar17" sheetId="18" r:id="rId13"/>
    <sheet name="Payslips" sheetId="34" r:id="rId14"/>
    <sheet name="Payment" sheetId="35" r:id="rId15"/>
    <sheet name="Admin" sheetId="32" r:id="rId16"/>
  </sheets>
  <definedNames>
    <definedName name="_xlnm.Print_Titles" localSheetId="1">'Apr16'!$E:$F,'Apr16'!$1:$6</definedName>
    <definedName name="_xlnm.Print_Titles" localSheetId="5">'Aug16'!$A:$D,'Aug16'!$2:$6</definedName>
    <definedName name="_xlnm.Print_Titles" localSheetId="9">'Dec16'!$A:$D,'Dec16'!$1:$6</definedName>
    <definedName name="_xlnm.Print_Titles" localSheetId="11">'Feb17'!$A:$D,'Feb17'!$1:$6</definedName>
    <definedName name="_xlnm.Print_Titles" localSheetId="10">'Jan17'!$A:$D,'Jan17'!$1:$6</definedName>
    <definedName name="_xlnm.Print_Titles" localSheetId="4">'Jul16'!$A:$D,'Jul16'!$2:$6</definedName>
    <definedName name="_xlnm.Print_Titles" localSheetId="3">'Jun16'!$A:$D,'Jun16'!$1:$6</definedName>
    <definedName name="_xlnm.Print_Titles" localSheetId="12">'Mar17'!$A:$D,'Mar17'!$1:$6</definedName>
    <definedName name="_xlnm.Print_Titles" localSheetId="2">'May16'!$A:$D,'May16'!$2:$6</definedName>
    <definedName name="_xlnm.Print_Titles" localSheetId="8">'Nov16'!$A:$D,'Nov16'!$1:$6</definedName>
    <definedName name="_xlnm.Print_Titles" localSheetId="7">'Oct16'!$A:$D,'Oct16'!$1:$6</definedName>
    <definedName name="_xlnm.Print_Titles" localSheetId="6">'Sep16'!$A:$D,'Sep16'!$1:$6</definedName>
  </definedNames>
  <calcPr calcId="145621"/>
</workbook>
</file>

<file path=xl/calcChain.xml><?xml version="1.0" encoding="utf-8"?>
<calcChain xmlns="http://schemas.openxmlformats.org/spreadsheetml/2006/main">
  <c r="M84" i="18" l="1"/>
  <c r="K84" i="18"/>
  <c r="M69" i="18"/>
  <c r="K69" i="18"/>
  <c r="M54" i="18"/>
  <c r="K54" i="18"/>
  <c r="M39" i="18"/>
  <c r="K39" i="18"/>
  <c r="M24" i="18"/>
  <c r="K24" i="18"/>
  <c r="M9" i="18"/>
  <c r="K9" i="18"/>
  <c r="M54" i="19"/>
  <c r="K54" i="19"/>
  <c r="M39" i="19"/>
  <c r="K39" i="19"/>
  <c r="M24" i="19"/>
  <c r="K24" i="19"/>
  <c r="M9" i="19"/>
  <c r="K9" i="19"/>
  <c r="K69" i="13"/>
  <c r="M54" i="13"/>
  <c r="K54" i="13"/>
  <c r="M39" i="13"/>
  <c r="K39" i="13"/>
  <c r="M24" i="13"/>
  <c r="K24" i="13"/>
  <c r="M9" i="13"/>
  <c r="K9" i="13"/>
  <c r="M69" i="14"/>
  <c r="K69" i="14"/>
  <c r="M54" i="14"/>
  <c r="K54" i="14"/>
  <c r="M39" i="14"/>
  <c r="K39" i="14"/>
  <c r="M24" i="14"/>
  <c r="K24" i="14"/>
  <c r="M9" i="14"/>
  <c r="K9" i="14"/>
  <c r="M54" i="15"/>
  <c r="K54" i="15"/>
  <c r="M39" i="15"/>
  <c r="K39" i="15"/>
  <c r="M24" i="15"/>
  <c r="K24" i="15"/>
  <c r="M9" i="15"/>
  <c r="K9" i="15"/>
  <c r="M54" i="16"/>
  <c r="K54" i="16"/>
  <c r="M39" i="16"/>
  <c r="K39" i="16"/>
  <c r="M24" i="16"/>
  <c r="K24" i="16"/>
  <c r="M9" i="16"/>
  <c r="K9" i="16"/>
  <c r="M69" i="17"/>
  <c r="K69" i="17"/>
  <c r="M54" i="17"/>
  <c r="K54" i="17"/>
  <c r="M39" i="17"/>
  <c r="K39" i="17"/>
  <c r="M24" i="17"/>
  <c r="K24" i="17"/>
  <c r="M9" i="17"/>
  <c r="K9" i="17"/>
  <c r="M54" i="8"/>
  <c r="K54" i="8"/>
  <c r="M39" i="8"/>
  <c r="K39" i="8"/>
  <c r="M24" i="8"/>
  <c r="K24" i="8"/>
  <c r="M9" i="8"/>
  <c r="K9" i="8"/>
  <c r="M54" i="9"/>
  <c r="K54" i="9"/>
  <c r="M39" i="9"/>
  <c r="K39" i="9"/>
  <c r="M24" i="9"/>
  <c r="K24" i="9"/>
  <c r="M9" i="9"/>
  <c r="K9" i="9"/>
  <c r="M69" i="10"/>
  <c r="K69" i="10"/>
  <c r="M54" i="10"/>
  <c r="K54" i="10"/>
  <c r="M39" i="10"/>
  <c r="K39" i="10"/>
  <c r="M24" i="10"/>
  <c r="K24" i="10"/>
  <c r="M9" i="10"/>
  <c r="K9" i="10"/>
  <c r="K69" i="11"/>
  <c r="M69" i="11"/>
  <c r="M54" i="11"/>
  <c r="K54" i="11"/>
  <c r="M39" i="11"/>
  <c r="K39" i="11"/>
  <c r="M24" i="11"/>
  <c r="K24" i="11"/>
  <c r="M9" i="11"/>
  <c r="K9" i="11"/>
  <c r="M54" i="12"/>
  <c r="K69" i="12"/>
  <c r="M69" i="12"/>
  <c r="M4" i="35" l="1"/>
  <c r="M5" i="35" s="1"/>
  <c r="M6" i="35" s="1"/>
  <c r="M7" i="35" s="1"/>
  <c r="M8" i="35" s="1"/>
  <c r="M9" i="35" s="1"/>
  <c r="M10" i="35" s="1"/>
  <c r="M11" i="35" s="1"/>
  <c r="M12" i="35" s="1"/>
  <c r="M13" i="35" s="1"/>
  <c r="M14" i="35" s="1"/>
  <c r="M15" i="35" s="1"/>
  <c r="N1" i="32" l="1"/>
  <c r="H4" i="34" l="1"/>
  <c r="G15" i="35" l="1"/>
  <c r="F12" i="35"/>
  <c r="F9" i="35"/>
  <c r="F6" i="35"/>
  <c r="L16" i="35"/>
  <c r="C136" i="34"/>
  <c r="D136" i="34" l="1"/>
  <c r="K9" i="12" l="1"/>
  <c r="M9" i="12" s="1"/>
  <c r="K24" i="12" s="1"/>
  <c r="M24" i="12" s="1"/>
  <c r="K39" i="12" s="1"/>
  <c r="M39" i="12" s="1"/>
  <c r="K54" i="12" s="1"/>
  <c r="F260" i="25"/>
  <c r="F258" i="25"/>
  <c r="F234" i="25"/>
  <c r="F232" i="25"/>
  <c r="F208" i="25"/>
  <c r="F206" i="25"/>
  <c r="F182" i="25"/>
  <c r="F180" i="25"/>
  <c r="F156" i="25"/>
  <c r="F154" i="25"/>
  <c r="F130" i="25"/>
  <c r="F128" i="25"/>
  <c r="F104" i="25"/>
  <c r="F102" i="25"/>
  <c r="F78" i="25"/>
  <c r="F76" i="25"/>
  <c r="F52" i="25"/>
  <c r="F50" i="25"/>
  <c r="F26" i="25"/>
  <c r="F24" i="25"/>
  <c r="M9" i="25"/>
  <c r="B24" i="25" s="1"/>
  <c r="W2" i="25"/>
  <c r="C52" i="34"/>
  <c r="C94" i="34"/>
  <c r="C80" i="34"/>
  <c r="C24" i="34"/>
  <c r="C10" i="34"/>
  <c r="C122" i="34"/>
  <c r="C66" i="34"/>
  <c r="C38" i="34"/>
  <c r="C108" i="34"/>
  <c r="D122" i="34" l="1"/>
  <c r="D108" i="34"/>
  <c r="D94" i="34"/>
  <c r="D80" i="34"/>
  <c r="D66" i="34"/>
  <c r="D52" i="34"/>
  <c r="D38" i="34"/>
  <c r="D24" i="34"/>
  <c r="D10" i="34"/>
  <c r="H10" i="34"/>
  <c r="A2" i="32" l="1"/>
  <c r="E2" i="32"/>
  <c r="A3" i="32"/>
  <c r="B3" i="32"/>
  <c r="W3" i="25" s="1"/>
  <c r="A4" i="32"/>
  <c r="A5" i="32"/>
  <c r="A6" i="32"/>
  <c r="A7" i="32"/>
  <c r="A8" i="32"/>
  <c r="A9" i="32"/>
  <c r="A10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29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A53" i="32"/>
  <c r="A54" i="32"/>
  <c r="A55" i="32"/>
  <c r="A56" i="32"/>
  <c r="A57" i="32"/>
  <c r="A58" i="32"/>
  <c r="A59" i="32"/>
  <c r="A60" i="32"/>
  <c r="A61" i="32"/>
  <c r="A62" i="32"/>
  <c r="A63" i="32"/>
  <c r="A64" i="32"/>
  <c r="A65" i="32"/>
  <c r="A66" i="32"/>
  <c r="A67" i="32"/>
  <c r="A68" i="32"/>
  <c r="A69" i="32"/>
  <c r="A70" i="32"/>
  <c r="A71" i="32"/>
  <c r="A72" i="32"/>
  <c r="A73" i="32"/>
  <c r="A74" i="32"/>
  <c r="A75" i="32"/>
  <c r="A76" i="32"/>
  <c r="A77" i="32"/>
  <c r="A78" i="32"/>
  <c r="A79" i="32"/>
  <c r="A80" i="32"/>
  <c r="A81" i="32"/>
  <c r="A82" i="32"/>
  <c r="A83" i="32"/>
  <c r="A84" i="32"/>
  <c r="A85" i="32"/>
  <c r="A86" i="32"/>
  <c r="A87" i="32"/>
  <c r="A88" i="32"/>
  <c r="A89" i="32"/>
  <c r="A90" i="32"/>
  <c r="A91" i="32"/>
  <c r="A92" i="32"/>
  <c r="A93" i="32"/>
  <c r="A94" i="32"/>
  <c r="A95" i="32"/>
  <c r="A96" i="32"/>
  <c r="A97" i="32"/>
  <c r="A98" i="32"/>
  <c r="A99" i="32"/>
  <c r="A100" i="32"/>
  <c r="A101" i="32"/>
  <c r="A102" i="32"/>
  <c r="A103" i="32"/>
  <c r="A104" i="32"/>
  <c r="A105" i="32"/>
  <c r="A106" i="32"/>
  <c r="A107" i="32"/>
  <c r="A108" i="32"/>
  <c r="A109" i="32"/>
  <c r="A110" i="32"/>
  <c r="A111" i="32"/>
  <c r="A112" i="32"/>
  <c r="A113" i="32"/>
  <c r="A114" i="32"/>
  <c r="A115" i="32"/>
  <c r="A116" i="32"/>
  <c r="A117" i="32"/>
  <c r="A118" i="32"/>
  <c r="A119" i="32"/>
  <c r="A120" i="32"/>
  <c r="A121" i="32"/>
  <c r="A122" i="32"/>
  <c r="A123" i="32"/>
  <c r="A124" i="32"/>
  <c r="A125" i="32"/>
  <c r="A126" i="32"/>
  <c r="A127" i="32"/>
  <c r="A128" i="32"/>
  <c r="A129" i="32"/>
  <c r="A130" i="32"/>
  <c r="A131" i="32"/>
  <c r="A132" i="32"/>
  <c r="A133" i="32"/>
  <c r="A134" i="32"/>
  <c r="A135" i="32"/>
  <c r="A136" i="32"/>
  <c r="A137" i="32"/>
  <c r="A138" i="32"/>
  <c r="A139" i="32"/>
  <c r="A140" i="32"/>
  <c r="A141" i="32"/>
  <c r="A142" i="32"/>
  <c r="A143" i="32"/>
  <c r="A144" i="32"/>
  <c r="A145" i="32"/>
  <c r="A146" i="32"/>
  <c r="A147" i="32"/>
  <c r="A148" i="32"/>
  <c r="A149" i="32"/>
  <c r="A150" i="32"/>
  <c r="A151" i="32"/>
  <c r="A152" i="32"/>
  <c r="A153" i="32"/>
  <c r="A154" i="32"/>
  <c r="A155" i="32"/>
  <c r="A156" i="32"/>
  <c r="A157" i="32"/>
  <c r="A158" i="32"/>
  <c r="A159" i="32"/>
  <c r="A160" i="32"/>
  <c r="A161" i="32"/>
  <c r="A162" i="32"/>
  <c r="A163" i="32"/>
  <c r="A164" i="32"/>
  <c r="A165" i="32"/>
  <c r="A166" i="32"/>
  <c r="A167" i="32"/>
  <c r="A168" i="32"/>
  <c r="A169" i="32"/>
  <c r="A170" i="32"/>
  <c r="A171" i="32"/>
  <c r="A172" i="32"/>
  <c r="A173" i="32"/>
  <c r="A174" i="32"/>
  <c r="A175" i="32"/>
  <c r="A176" i="32"/>
  <c r="A177" i="32"/>
  <c r="A178" i="32"/>
  <c r="A179" i="32"/>
  <c r="A180" i="32"/>
  <c r="A181" i="32"/>
  <c r="A182" i="32"/>
  <c r="A183" i="32"/>
  <c r="A184" i="32"/>
  <c r="A185" i="32"/>
  <c r="A186" i="32"/>
  <c r="A187" i="32"/>
  <c r="A188" i="32"/>
  <c r="A189" i="32"/>
  <c r="A190" i="32"/>
  <c r="A191" i="32"/>
  <c r="A192" i="32"/>
  <c r="A193" i="32"/>
  <c r="A194" i="32"/>
  <c r="A195" i="32"/>
  <c r="A196" i="32"/>
  <c r="A197" i="32"/>
  <c r="A198" i="32"/>
  <c r="A199" i="32"/>
  <c r="A200" i="32"/>
  <c r="A201" i="32"/>
  <c r="A202" i="32"/>
  <c r="A203" i="32"/>
  <c r="A204" i="32"/>
  <c r="A205" i="32"/>
  <c r="A206" i="32"/>
  <c r="A207" i="32"/>
  <c r="A208" i="32"/>
  <c r="A209" i="32"/>
  <c r="A210" i="32"/>
  <c r="A211" i="32"/>
  <c r="A212" i="32"/>
  <c r="A213" i="32"/>
  <c r="A214" i="32"/>
  <c r="A215" i="32"/>
  <c r="A216" i="32"/>
  <c r="A217" i="32"/>
  <c r="A218" i="32"/>
  <c r="A219" i="32"/>
  <c r="A220" i="32"/>
  <c r="A221" i="32"/>
  <c r="A222" i="32"/>
  <c r="A223" i="32"/>
  <c r="A224" i="32"/>
  <c r="A225" i="32"/>
  <c r="A226" i="32"/>
  <c r="A227" i="32"/>
  <c r="A228" i="32"/>
  <c r="A229" i="32"/>
  <c r="A230" i="32"/>
  <c r="A231" i="32"/>
  <c r="A232" i="32"/>
  <c r="A233" i="32"/>
  <c r="A234" i="32"/>
  <c r="A235" i="32"/>
  <c r="A236" i="32"/>
  <c r="A237" i="32"/>
  <c r="A238" i="32"/>
  <c r="A239" i="32"/>
  <c r="A240" i="32"/>
  <c r="A241" i="32"/>
  <c r="A242" i="32"/>
  <c r="A243" i="32"/>
  <c r="A244" i="32"/>
  <c r="A245" i="32"/>
  <c r="A246" i="32"/>
  <c r="A247" i="32"/>
  <c r="A248" i="32"/>
  <c r="A249" i="32"/>
  <c r="A250" i="32"/>
  <c r="A251" i="32"/>
  <c r="A252" i="32"/>
  <c r="A253" i="32"/>
  <c r="A254" i="32"/>
  <c r="A255" i="32"/>
  <c r="A256" i="32"/>
  <c r="A257" i="32"/>
  <c r="A258" i="32"/>
  <c r="A259" i="32"/>
  <c r="A260" i="32"/>
  <c r="A261" i="32"/>
  <c r="A262" i="32"/>
  <c r="A263" i="32"/>
  <c r="A264" i="32"/>
  <c r="A265" i="32"/>
  <c r="A266" i="32"/>
  <c r="A267" i="32"/>
  <c r="A268" i="32"/>
  <c r="A269" i="32"/>
  <c r="A270" i="32"/>
  <c r="A271" i="32"/>
  <c r="A272" i="32"/>
  <c r="A273" i="32"/>
  <c r="A274" i="32"/>
  <c r="A275" i="32"/>
  <c r="A276" i="32"/>
  <c r="A277" i="32"/>
  <c r="A278" i="32"/>
  <c r="A279" i="32"/>
  <c r="A280" i="32"/>
  <c r="A281" i="32"/>
  <c r="A282" i="32"/>
  <c r="A283" i="32"/>
  <c r="A284" i="32"/>
  <c r="A285" i="32"/>
  <c r="A286" i="32"/>
  <c r="A287" i="32"/>
  <c r="A288" i="32"/>
  <c r="A289" i="32"/>
  <c r="A290" i="32"/>
  <c r="A291" i="32"/>
  <c r="A292" i="32"/>
  <c r="A293" i="32"/>
  <c r="A294" i="32"/>
  <c r="A295" i="32"/>
  <c r="A296" i="32"/>
  <c r="A297" i="32"/>
  <c r="A298" i="32"/>
  <c r="A299" i="32"/>
  <c r="A300" i="32"/>
  <c r="A301" i="32"/>
  <c r="A302" i="32"/>
  <c r="A303" i="32"/>
  <c r="A304" i="32"/>
  <c r="A305" i="32"/>
  <c r="A306" i="32"/>
  <c r="A307" i="32"/>
  <c r="A308" i="32"/>
  <c r="A309" i="32"/>
  <c r="A310" i="32"/>
  <c r="A311" i="32"/>
  <c r="A312" i="32"/>
  <c r="A313" i="32"/>
  <c r="A314" i="32"/>
  <c r="A315" i="32"/>
  <c r="A316" i="32"/>
  <c r="A317" i="32"/>
  <c r="A318" i="32"/>
  <c r="A319" i="32"/>
  <c r="A320" i="32"/>
  <c r="A321" i="32"/>
  <c r="A322" i="32"/>
  <c r="A323" i="32"/>
  <c r="A324" i="32"/>
  <c r="A325" i="32"/>
  <c r="A326" i="32"/>
  <c r="A327" i="32"/>
  <c r="A328" i="32"/>
  <c r="A329" i="32"/>
  <c r="A330" i="32"/>
  <c r="A331" i="32"/>
  <c r="A332" i="32"/>
  <c r="A333" i="32"/>
  <c r="A334" i="32"/>
  <c r="A335" i="32"/>
  <c r="A336" i="32"/>
  <c r="A337" i="32"/>
  <c r="A338" i="32"/>
  <c r="A339" i="32"/>
  <c r="A340" i="32"/>
  <c r="A341" i="32"/>
  <c r="A342" i="32"/>
  <c r="A343" i="32"/>
  <c r="A344" i="32"/>
  <c r="A345" i="32"/>
  <c r="A346" i="32"/>
  <c r="A347" i="32"/>
  <c r="A348" i="32"/>
  <c r="A349" i="32"/>
  <c r="A350" i="32"/>
  <c r="A351" i="32"/>
  <c r="A352" i="32"/>
  <c r="A353" i="32"/>
  <c r="A354" i="32"/>
  <c r="A355" i="32"/>
  <c r="A356" i="32"/>
  <c r="A357" i="32"/>
  <c r="A358" i="32"/>
  <c r="A359" i="32"/>
  <c r="A360" i="32"/>
  <c r="A361" i="32"/>
  <c r="A362" i="32"/>
  <c r="A363" i="32"/>
  <c r="A364" i="32"/>
  <c r="A365" i="32"/>
  <c r="A366" i="32"/>
  <c r="A367" i="32"/>
  <c r="A368" i="32"/>
  <c r="A369" i="32"/>
  <c r="A370" i="32"/>
  <c r="A371" i="32"/>
  <c r="A372" i="32"/>
  <c r="A373" i="32"/>
  <c r="A374" i="32"/>
  <c r="A375" i="32"/>
  <c r="A376" i="32"/>
  <c r="A377" i="32"/>
  <c r="A378" i="32"/>
  <c r="A379" i="32"/>
  <c r="A380" i="32"/>
  <c r="A381" i="32"/>
  <c r="H3" i="34" l="1"/>
  <c r="M3" i="34" s="1"/>
  <c r="B4" i="32"/>
  <c r="W4" i="25" s="1"/>
  <c r="I10" i="34"/>
  <c r="L7" i="34"/>
  <c r="B5" i="32" l="1"/>
  <c r="B6" i="32" s="1"/>
  <c r="I24" i="34"/>
  <c r="I38" i="34" s="1"/>
  <c r="I52" i="34" s="1"/>
  <c r="I66" i="34" s="1"/>
  <c r="I80" i="34" s="1"/>
  <c r="I94" i="34" s="1"/>
  <c r="I108" i="34" s="1"/>
  <c r="I122" i="34" s="1"/>
  <c r="I136" i="34" s="1"/>
  <c r="I3" i="34"/>
  <c r="I4" i="34"/>
  <c r="E19" i="17"/>
  <c r="E46" i="13"/>
  <c r="M46" i="13" s="1"/>
  <c r="R46" i="13" s="1"/>
  <c r="E90" i="17"/>
  <c r="E28" i="18"/>
  <c r="AG11" i="18"/>
  <c r="AG12" i="18"/>
  <c r="AG13" i="18"/>
  <c r="AG14" i="18"/>
  <c r="AG15" i="18"/>
  <c r="AG16" i="18"/>
  <c r="AG17" i="18"/>
  <c r="AG18" i="18"/>
  <c r="AG19" i="18"/>
  <c r="AG20" i="18"/>
  <c r="AG26" i="18"/>
  <c r="AG27" i="18"/>
  <c r="AG28" i="18"/>
  <c r="AG29" i="18"/>
  <c r="AG30" i="18"/>
  <c r="AG31" i="18"/>
  <c r="AG32" i="18"/>
  <c r="AG33" i="18"/>
  <c r="AG34" i="18"/>
  <c r="AG35" i="18"/>
  <c r="AG41" i="18"/>
  <c r="AG42" i="18"/>
  <c r="AG43" i="18"/>
  <c r="AG44" i="18"/>
  <c r="AG45" i="18"/>
  <c r="AG46" i="18"/>
  <c r="AG47" i="18"/>
  <c r="AG48" i="18"/>
  <c r="AG49" i="18"/>
  <c r="AG50" i="18"/>
  <c r="AG56" i="18"/>
  <c r="AG57" i="18"/>
  <c r="AG58" i="18"/>
  <c r="AG59" i="18"/>
  <c r="AG60" i="18"/>
  <c r="AG61" i="18"/>
  <c r="AG62" i="18"/>
  <c r="AG63" i="18"/>
  <c r="AG64" i="18"/>
  <c r="AG65" i="18"/>
  <c r="AG71" i="18"/>
  <c r="AG72" i="18"/>
  <c r="AG73" i="18"/>
  <c r="AG74" i="18"/>
  <c r="AG75" i="18"/>
  <c r="AG76" i="18"/>
  <c r="AG77" i="18"/>
  <c r="AG78" i="18"/>
  <c r="AG79" i="18"/>
  <c r="AG80" i="18"/>
  <c r="AG86" i="18"/>
  <c r="AG87" i="18"/>
  <c r="AG88" i="18"/>
  <c r="AG89" i="18"/>
  <c r="AG90" i="18"/>
  <c r="AG91" i="18"/>
  <c r="AG92" i="18"/>
  <c r="AG93" i="18"/>
  <c r="AG94" i="18"/>
  <c r="AG95" i="18"/>
  <c r="AG101" i="18"/>
  <c r="AG102" i="18"/>
  <c r="AG103" i="18"/>
  <c r="AG104" i="18"/>
  <c r="AG105" i="18"/>
  <c r="AG106" i="18"/>
  <c r="AG107" i="18"/>
  <c r="AG108" i="18"/>
  <c r="AG109" i="18"/>
  <c r="AG110" i="18"/>
  <c r="AG11" i="19"/>
  <c r="AG12" i="19"/>
  <c r="AG13" i="19"/>
  <c r="AG14" i="19"/>
  <c r="AG15" i="19"/>
  <c r="AG16" i="19"/>
  <c r="AG17" i="19"/>
  <c r="AG18" i="19"/>
  <c r="AG19" i="19"/>
  <c r="AG20" i="19"/>
  <c r="AG26" i="19"/>
  <c r="AG27" i="19"/>
  <c r="AG28" i="19"/>
  <c r="AG29" i="19"/>
  <c r="AG30" i="19"/>
  <c r="AG31" i="19"/>
  <c r="AG32" i="19"/>
  <c r="AG33" i="19"/>
  <c r="AG34" i="19"/>
  <c r="AG35" i="19"/>
  <c r="AG41" i="19"/>
  <c r="AG42" i="19"/>
  <c r="AG43" i="19"/>
  <c r="AG44" i="19"/>
  <c r="AG45" i="19"/>
  <c r="AG46" i="19"/>
  <c r="AG47" i="19"/>
  <c r="AG48" i="19"/>
  <c r="AG49" i="19"/>
  <c r="AG50" i="19"/>
  <c r="AG56" i="19"/>
  <c r="AG57" i="19"/>
  <c r="AG58" i="19"/>
  <c r="AG59" i="19"/>
  <c r="AG60" i="19"/>
  <c r="AG61" i="19"/>
  <c r="AG62" i="19"/>
  <c r="AG63" i="19"/>
  <c r="AG64" i="19"/>
  <c r="AG65" i="19"/>
  <c r="AG71" i="19"/>
  <c r="AG72" i="19"/>
  <c r="AG73" i="19"/>
  <c r="AG74" i="19"/>
  <c r="AG75" i="19"/>
  <c r="AG76" i="19"/>
  <c r="AG77" i="19"/>
  <c r="AG78" i="19"/>
  <c r="AG79" i="19"/>
  <c r="AG80" i="19"/>
  <c r="AG11" i="13"/>
  <c r="AG12" i="13"/>
  <c r="AG13" i="13"/>
  <c r="AG14" i="13"/>
  <c r="AG15" i="13"/>
  <c r="AG16" i="13"/>
  <c r="AG17" i="13"/>
  <c r="AG18" i="13"/>
  <c r="AG19" i="13"/>
  <c r="AG20" i="13"/>
  <c r="AG26" i="13"/>
  <c r="AG27" i="13"/>
  <c r="AG28" i="13"/>
  <c r="AG29" i="13"/>
  <c r="AG30" i="13"/>
  <c r="AG31" i="13"/>
  <c r="AG32" i="13"/>
  <c r="AG33" i="13"/>
  <c r="AG34" i="13"/>
  <c r="AG35" i="13"/>
  <c r="AG41" i="13"/>
  <c r="AG42" i="13"/>
  <c r="AG43" i="13"/>
  <c r="AG44" i="13"/>
  <c r="AG45" i="13"/>
  <c r="AG46" i="13"/>
  <c r="AG47" i="13"/>
  <c r="AG48" i="13"/>
  <c r="AG49" i="13"/>
  <c r="AG50" i="13"/>
  <c r="AG56" i="13"/>
  <c r="AG57" i="13"/>
  <c r="AG58" i="13"/>
  <c r="AG59" i="13"/>
  <c r="AG60" i="13"/>
  <c r="AG61" i="13"/>
  <c r="AG62" i="13"/>
  <c r="AG63" i="13"/>
  <c r="AG64" i="13"/>
  <c r="AG65" i="13"/>
  <c r="AG71" i="13"/>
  <c r="AG72" i="13"/>
  <c r="AG73" i="13"/>
  <c r="AG74" i="13"/>
  <c r="AG75" i="13"/>
  <c r="AG76" i="13"/>
  <c r="AG77" i="13"/>
  <c r="AG78" i="13"/>
  <c r="AG79" i="13"/>
  <c r="AG80" i="13"/>
  <c r="AG11" i="14"/>
  <c r="AG12" i="14"/>
  <c r="AG13" i="14"/>
  <c r="AG14" i="14"/>
  <c r="AG15" i="14"/>
  <c r="AG16" i="14"/>
  <c r="AG17" i="14"/>
  <c r="AG18" i="14"/>
  <c r="AG19" i="14"/>
  <c r="AG20" i="14"/>
  <c r="AG26" i="14"/>
  <c r="AG27" i="14"/>
  <c r="AG28" i="14"/>
  <c r="AG29" i="14"/>
  <c r="AG30" i="14"/>
  <c r="AG31" i="14"/>
  <c r="AG32" i="14"/>
  <c r="AG33" i="14"/>
  <c r="AG34" i="14"/>
  <c r="AG35" i="14"/>
  <c r="AG41" i="14"/>
  <c r="AG42" i="14"/>
  <c r="AG43" i="14"/>
  <c r="AG44" i="14"/>
  <c r="AG45" i="14"/>
  <c r="AG46" i="14"/>
  <c r="AG47" i="14"/>
  <c r="AG48" i="14"/>
  <c r="AG49" i="14"/>
  <c r="AG50" i="14"/>
  <c r="AG56" i="14"/>
  <c r="AG57" i="14"/>
  <c r="AG58" i="14"/>
  <c r="AG59" i="14"/>
  <c r="AG60" i="14"/>
  <c r="AG61" i="14"/>
  <c r="AG62" i="14"/>
  <c r="AG63" i="14"/>
  <c r="AG64" i="14"/>
  <c r="AG65" i="14"/>
  <c r="AG71" i="14"/>
  <c r="AG72" i="14"/>
  <c r="AG73" i="14"/>
  <c r="AG74" i="14"/>
  <c r="AG75" i="14"/>
  <c r="AG76" i="14"/>
  <c r="AG77" i="14"/>
  <c r="AG78" i="14"/>
  <c r="AG79" i="14"/>
  <c r="AG80" i="14"/>
  <c r="AG86" i="14"/>
  <c r="AG87" i="14"/>
  <c r="AG88" i="14"/>
  <c r="AG89" i="14"/>
  <c r="AG90" i="14"/>
  <c r="AG91" i="14"/>
  <c r="AG92" i="14"/>
  <c r="AG93" i="14"/>
  <c r="AG94" i="14"/>
  <c r="AG95" i="14"/>
  <c r="AG11" i="15"/>
  <c r="AG12" i="15"/>
  <c r="AG13" i="15"/>
  <c r="AG14" i="15"/>
  <c r="AG15" i="15"/>
  <c r="AG16" i="15"/>
  <c r="AG17" i="15"/>
  <c r="AG18" i="15"/>
  <c r="AG19" i="15"/>
  <c r="AG20" i="15"/>
  <c r="AG26" i="15"/>
  <c r="AG27" i="15"/>
  <c r="AG28" i="15"/>
  <c r="AG29" i="15"/>
  <c r="AG30" i="15"/>
  <c r="AG31" i="15"/>
  <c r="AG32" i="15"/>
  <c r="AG33" i="15"/>
  <c r="AG34" i="15"/>
  <c r="AG35" i="15"/>
  <c r="AG41" i="15"/>
  <c r="AG42" i="15"/>
  <c r="AG43" i="15"/>
  <c r="AG44" i="15"/>
  <c r="AG45" i="15"/>
  <c r="AG46" i="15"/>
  <c r="AG47" i="15"/>
  <c r="AG48" i="15"/>
  <c r="AG49" i="15"/>
  <c r="AG50" i="15"/>
  <c r="AG56" i="15"/>
  <c r="AG57" i="15"/>
  <c r="AG58" i="15"/>
  <c r="AG59" i="15"/>
  <c r="AG60" i="15"/>
  <c r="AG61" i="15"/>
  <c r="AG62" i="15"/>
  <c r="AG63" i="15"/>
  <c r="AG64" i="15"/>
  <c r="AG65" i="15"/>
  <c r="AG71" i="15"/>
  <c r="AG72" i="15"/>
  <c r="AG73" i="15"/>
  <c r="AG74" i="15"/>
  <c r="AG75" i="15"/>
  <c r="AG76" i="15"/>
  <c r="AG77" i="15"/>
  <c r="AG78" i="15"/>
  <c r="AG79" i="15"/>
  <c r="AG80" i="15"/>
  <c r="AG11" i="16"/>
  <c r="AG12" i="16"/>
  <c r="AG13" i="16"/>
  <c r="AG14" i="16"/>
  <c r="AG15" i="16"/>
  <c r="AG16" i="16"/>
  <c r="AG17" i="16"/>
  <c r="AG18" i="16"/>
  <c r="AG19" i="16"/>
  <c r="AG20" i="16"/>
  <c r="AG26" i="16"/>
  <c r="AG27" i="16"/>
  <c r="AG28" i="16"/>
  <c r="AG29" i="16"/>
  <c r="AG30" i="16"/>
  <c r="AG31" i="16"/>
  <c r="AG32" i="16"/>
  <c r="AG33" i="16"/>
  <c r="AG34" i="16"/>
  <c r="AG35" i="16"/>
  <c r="AG41" i="16"/>
  <c r="AG42" i="16"/>
  <c r="AG43" i="16"/>
  <c r="AG44" i="16"/>
  <c r="AG45" i="16"/>
  <c r="AG46" i="16"/>
  <c r="AG47" i="16"/>
  <c r="AG48" i="16"/>
  <c r="AG49" i="16"/>
  <c r="AG50" i="16"/>
  <c r="AG56" i="16"/>
  <c r="AG57" i="16"/>
  <c r="AG58" i="16"/>
  <c r="AG59" i="16"/>
  <c r="AG60" i="16"/>
  <c r="AG61" i="16"/>
  <c r="AG62" i="16"/>
  <c r="AG63" i="16"/>
  <c r="AG64" i="16"/>
  <c r="AG65" i="16"/>
  <c r="AG71" i="16"/>
  <c r="AG72" i="16"/>
  <c r="AG73" i="16"/>
  <c r="AG74" i="16"/>
  <c r="AG75" i="16"/>
  <c r="AG76" i="16"/>
  <c r="AG77" i="16"/>
  <c r="AG78" i="16"/>
  <c r="AG79" i="16"/>
  <c r="AG80" i="16"/>
  <c r="AG11" i="17"/>
  <c r="AG12" i="17"/>
  <c r="AG13" i="17"/>
  <c r="AG14" i="17"/>
  <c r="AG15" i="17"/>
  <c r="AG16" i="17"/>
  <c r="AG17" i="17"/>
  <c r="AG18" i="17"/>
  <c r="AG19" i="17"/>
  <c r="AG20" i="17"/>
  <c r="AG26" i="17"/>
  <c r="AG27" i="17"/>
  <c r="AG28" i="17"/>
  <c r="AG29" i="17"/>
  <c r="AG30" i="17"/>
  <c r="AG31" i="17"/>
  <c r="AG32" i="17"/>
  <c r="AG33" i="17"/>
  <c r="AG34" i="17"/>
  <c r="AG35" i="17"/>
  <c r="AG41" i="17"/>
  <c r="AG42" i="17"/>
  <c r="AG43" i="17"/>
  <c r="AG44" i="17"/>
  <c r="AG45" i="17"/>
  <c r="AG46" i="17"/>
  <c r="AG47" i="17"/>
  <c r="AG48" i="17"/>
  <c r="AG49" i="17"/>
  <c r="AG50" i="17"/>
  <c r="AG56" i="17"/>
  <c r="AG57" i="17"/>
  <c r="AG58" i="17"/>
  <c r="AG59" i="17"/>
  <c r="AG60" i="17"/>
  <c r="AG61" i="17"/>
  <c r="AG62" i="17"/>
  <c r="AG63" i="17"/>
  <c r="AG64" i="17"/>
  <c r="AG65" i="17"/>
  <c r="AG71" i="17"/>
  <c r="AG72" i="17"/>
  <c r="AG73" i="17"/>
  <c r="AG74" i="17"/>
  <c r="AG75" i="17"/>
  <c r="AG76" i="17"/>
  <c r="AG77" i="17"/>
  <c r="AG78" i="17"/>
  <c r="AG79" i="17"/>
  <c r="AG80" i="17"/>
  <c r="AG86" i="17"/>
  <c r="AG87" i="17"/>
  <c r="AG88" i="17"/>
  <c r="AG89" i="17"/>
  <c r="AG90" i="17"/>
  <c r="AG91" i="17"/>
  <c r="AG92" i="17"/>
  <c r="AG93" i="17"/>
  <c r="AG94" i="17"/>
  <c r="AG95" i="17"/>
  <c r="AG11" i="8"/>
  <c r="AG12" i="8"/>
  <c r="AG13" i="8"/>
  <c r="AG14" i="8"/>
  <c r="AG15" i="8"/>
  <c r="AG16" i="8"/>
  <c r="AG17" i="8"/>
  <c r="AG18" i="8"/>
  <c r="AG19" i="8"/>
  <c r="AG20" i="8"/>
  <c r="AG26" i="8"/>
  <c r="AG27" i="8"/>
  <c r="AG28" i="8"/>
  <c r="AG29" i="8"/>
  <c r="AG30" i="8"/>
  <c r="AG31" i="8"/>
  <c r="AG32" i="8"/>
  <c r="AG33" i="8"/>
  <c r="AG34" i="8"/>
  <c r="AG35" i="8"/>
  <c r="AG41" i="8"/>
  <c r="AG42" i="8"/>
  <c r="AG43" i="8"/>
  <c r="AG44" i="8"/>
  <c r="AG45" i="8"/>
  <c r="AG46" i="8"/>
  <c r="AG47" i="8"/>
  <c r="AG48" i="8"/>
  <c r="AG49" i="8"/>
  <c r="AG50" i="8"/>
  <c r="AG56" i="8"/>
  <c r="AG57" i="8"/>
  <c r="AG58" i="8"/>
  <c r="AG59" i="8"/>
  <c r="AG60" i="8"/>
  <c r="AG61" i="8"/>
  <c r="AG62" i="8"/>
  <c r="AG63" i="8"/>
  <c r="AG64" i="8"/>
  <c r="AG65" i="8"/>
  <c r="AG71" i="8"/>
  <c r="AG72" i="8"/>
  <c r="AG73" i="8"/>
  <c r="AG74" i="8"/>
  <c r="AG75" i="8"/>
  <c r="AG76" i="8"/>
  <c r="AG77" i="8"/>
  <c r="AG78" i="8"/>
  <c r="AG79" i="8"/>
  <c r="AG80" i="8"/>
  <c r="AG11" i="9"/>
  <c r="AG12" i="9"/>
  <c r="AG13" i="9"/>
  <c r="AG14" i="9"/>
  <c r="AG15" i="9"/>
  <c r="AG16" i="9"/>
  <c r="AG17" i="9"/>
  <c r="AG18" i="9"/>
  <c r="AG19" i="9"/>
  <c r="AG20" i="9"/>
  <c r="AG26" i="9"/>
  <c r="AG27" i="9"/>
  <c r="AG28" i="9"/>
  <c r="AG29" i="9"/>
  <c r="AG30" i="9"/>
  <c r="AG31" i="9"/>
  <c r="AG32" i="9"/>
  <c r="AG33" i="9"/>
  <c r="AG34" i="9"/>
  <c r="AG35" i="9"/>
  <c r="AG41" i="9"/>
  <c r="AG42" i="9"/>
  <c r="AG43" i="9"/>
  <c r="AG44" i="9"/>
  <c r="AG45" i="9"/>
  <c r="AG46" i="9"/>
  <c r="AG47" i="9"/>
  <c r="AG48" i="9"/>
  <c r="AG49" i="9"/>
  <c r="AG50" i="9"/>
  <c r="AG56" i="9"/>
  <c r="AG57" i="9"/>
  <c r="AG58" i="9"/>
  <c r="AG59" i="9"/>
  <c r="AG60" i="9"/>
  <c r="AG61" i="9"/>
  <c r="AG62" i="9"/>
  <c r="AG63" i="9"/>
  <c r="AG64" i="9"/>
  <c r="AG65" i="9"/>
  <c r="AG71" i="9"/>
  <c r="AG72" i="9"/>
  <c r="AG73" i="9"/>
  <c r="AG74" i="9"/>
  <c r="AG75" i="9"/>
  <c r="AG76" i="9"/>
  <c r="AG77" i="9"/>
  <c r="AG78" i="9"/>
  <c r="AG79" i="9"/>
  <c r="AG80" i="9"/>
  <c r="AG11" i="10"/>
  <c r="AG12" i="10"/>
  <c r="AG13" i="10"/>
  <c r="AG14" i="10"/>
  <c r="AG15" i="10"/>
  <c r="AG16" i="10"/>
  <c r="AG17" i="10"/>
  <c r="AG18" i="10"/>
  <c r="AG19" i="10"/>
  <c r="AG20" i="10"/>
  <c r="AG26" i="10"/>
  <c r="AG27" i="10"/>
  <c r="AG28" i="10"/>
  <c r="AG29" i="10"/>
  <c r="AG30" i="10"/>
  <c r="AG31" i="10"/>
  <c r="AG32" i="10"/>
  <c r="AG33" i="10"/>
  <c r="AG34" i="10"/>
  <c r="AG35" i="10"/>
  <c r="AG41" i="10"/>
  <c r="AG42" i="10"/>
  <c r="AG43" i="10"/>
  <c r="AG44" i="10"/>
  <c r="AG45" i="10"/>
  <c r="AG46" i="10"/>
  <c r="AG47" i="10"/>
  <c r="AG48" i="10"/>
  <c r="AG49" i="10"/>
  <c r="AG50" i="10"/>
  <c r="AG56" i="10"/>
  <c r="AG57" i="10"/>
  <c r="AG58" i="10"/>
  <c r="AG59" i="10"/>
  <c r="AG60" i="10"/>
  <c r="AG61" i="10"/>
  <c r="AG62" i="10"/>
  <c r="AG63" i="10"/>
  <c r="AG64" i="10"/>
  <c r="AG65" i="10"/>
  <c r="AG71" i="10"/>
  <c r="AG72" i="10"/>
  <c r="AG73" i="10"/>
  <c r="AG74" i="10"/>
  <c r="AG75" i="10"/>
  <c r="AG76" i="10"/>
  <c r="AG77" i="10"/>
  <c r="AG78" i="10"/>
  <c r="AG79" i="10"/>
  <c r="AG80" i="10"/>
  <c r="AG86" i="10"/>
  <c r="AG87" i="10"/>
  <c r="AG88" i="10"/>
  <c r="AG89" i="10"/>
  <c r="AG90" i="10"/>
  <c r="AG91" i="10"/>
  <c r="AG92" i="10"/>
  <c r="AG93" i="10"/>
  <c r="AG94" i="10"/>
  <c r="AG95" i="10"/>
  <c r="AG11" i="11"/>
  <c r="AG12" i="11"/>
  <c r="AG13" i="11"/>
  <c r="AG14" i="11"/>
  <c r="AG15" i="11"/>
  <c r="AG16" i="11"/>
  <c r="AG17" i="11"/>
  <c r="AG18" i="11"/>
  <c r="AG19" i="11"/>
  <c r="AG20" i="11"/>
  <c r="AG26" i="11"/>
  <c r="AG27" i="11"/>
  <c r="AG28" i="11"/>
  <c r="AG29" i="11"/>
  <c r="AG30" i="11"/>
  <c r="AG31" i="11"/>
  <c r="AG32" i="11"/>
  <c r="AG33" i="11"/>
  <c r="AG34" i="11"/>
  <c r="AG35" i="11"/>
  <c r="AG41" i="11"/>
  <c r="AG42" i="11"/>
  <c r="AG43" i="11"/>
  <c r="AG44" i="11"/>
  <c r="AG45" i="11"/>
  <c r="AG46" i="11"/>
  <c r="AG47" i="11"/>
  <c r="AG48" i="11"/>
  <c r="AG49" i="11"/>
  <c r="AG50" i="11"/>
  <c r="AG56" i="11"/>
  <c r="AG57" i="11"/>
  <c r="AG58" i="11"/>
  <c r="AG59" i="11"/>
  <c r="AG60" i="11"/>
  <c r="AG61" i="11"/>
  <c r="AG62" i="11"/>
  <c r="AG63" i="11"/>
  <c r="AG64" i="11"/>
  <c r="AG65" i="11"/>
  <c r="AG71" i="11"/>
  <c r="AG72" i="11"/>
  <c r="AG73" i="11"/>
  <c r="AG74" i="11"/>
  <c r="AG75" i="11"/>
  <c r="AG76" i="11"/>
  <c r="AG77" i="11"/>
  <c r="AG78" i="11"/>
  <c r="AG79" i="11"/>
  <c r="AG80" i="11"/>
  <c r="AF11" i="18"/>
  <c r="AF12" i="18"/>
  <c r="AF13" i="18"/>
  <c r="AF14" i="18"/>
  <c r="AF15" i="18"/>
  <c r="AF16" i="18"/>
  <c r="AF17" i="18"/>
  <c r="AF18" i="18"/>
  <c r="AF19" i="18"/>
  <c r="AF20" i="18"/>
  <c r="AF26" i="18"/>
  <c r="AF27" i="18"/>
  <c r="AF28" i="18"/>
  <c r="AF29" i="18"/>
  <c r="AF30" i="18"/>
  <c r="AF31" i="18"/>
  <c r="AF32" i="18"/>
  <c r="AF33" i="18"/>
  <c r="AF34" i="18"/>
  <c r="AF35" i="18"/>
  <c r="AF41" i="18"/>
  <c r="AF42" i="18"/>
  <c r="AF43" i="18"/>
  <c r="AF44" i="18"/>
  <c r="AF45" i="18"/>
  <c r="AF46" i="18"/>
  <c r="AF47" i="18"/>
  <c r="AF48" i="18"/>
  <c r="AF49" i="18"/>
  <c r="AF50" i="18"/>
  <c r="AF56" i="18"/>
  <c r="AF57" i="18"/>
  <c r="AF58" i="18"/>
  <c r="AF59" i="18"/>
  <c r="AF60" i="18"/>
  <c r="AF61" i="18"/>
  <c r="AF62" i="18"/>
  <c r="AF63" i="18"/>
  <c r="AF64" i="18"/>
  <c r="AF65" i="18"/>
  <c r="AF71" i="18"/>
  <c r="AF72" i="18"/>
  <c r="AF73" i="18"/>
  <c r="AF74" i="18"/>
  <c r="AF75" i="18"/>
  <c r="AF76" i="18"/>
  <c r="AF77" i="18"/>
  <c r="AF78" i="18"/>
  <c r="AF79" i="18"/>
  <c r="AF80" i="18"/>
  <c r="AF86" i="18"/>
  <c r="AF87" i="18"/>
  <c r="AF88" i="18"/>
  <c r="AF89" i="18"/>
  <c r="AF90" i="18"/>
  <c r="AF91" i="18"/>
  <c r="AF92" i="18"/>
  <c r="AF93" i="18"/>
  <c r="AF94" i="18"/>
  <c r="AF95" i="18"/>
  <c r="AF101" i="18"/>
  <c r="AF102" i="18"/>
  <c r="AF103" i="18"/>
  <c r="AF104" i="18"/>
  <c r="AF105" i="18"/>
  <c r="AF106" i="18"/>
  <c r="AF107" i="18"/>
  <c r="AF108" i="18"/>
  <c r="AF109" i="18"/>
  <c r="AF110" i="18"/>
  <c r="AF11" i="19"/>
  <c r="AF12" i="19"/>
  <c r="AF13" i="19"/>
  <c r="AF14" i="19"/>
  <c r="AF15" i="19"/>
  <c r="AF16" i="19"/>
  <c r="AF17" i="19"/>
  <c r="AF18" i="19"/>
  <c r="AF19" i="19"/>
  <c r="AF20" i="19"/>
  <c r="AF26" i="19"/>
  <c r="AF27" i="19"/>
  <c r="AF28" i="19"/>
  <c r="AF29" i="19"/>
  <c r="AF30" i="19"/>
  <c r="AF31" i="19"/>
  <c r="AF32" i="19"/>
  <c r="AF33" i="19"/>
  <c r="AF34" i="19"/>
  <c r="AF35" i="19"/>
  <c r="AF41" i="19"/>
  <c r="AF42" i="19"/>
  <c r="AF43" i="19"/>
  <c r="AF44" i="19"/>
  <c r="AF45" i="19"/>
  <c r="AF46" i="19"/>
  <c r="AF47" i="19"/>
  <c r="AF48" i="19"/>
  <c r="AF49" i="19"/>
  <c r="AF50" i="19"/>
  <c r="AF56" i="19"/>
  <c r="AF57" i="19"/>
  <c r="AF58" i="19"/>
  <c r="AF59" i="19"/>
  <c r="AF60" i="19"/>
  <c r="AF61" i="19"/>
  <c r="AF62" i="19"/>
  <c r="AF63" i="19"/>
  <c r="AF64" i="19"/>
  <c r="AF65" i="19"/>
  <c r="AF71" i="19"/>
  <c r="AF72" i="19"/>
  <c r="AF73" i="19"/>
  <c r="AF74" i="19"/>
  <c r="AF75" i="19"/>
  <c r="AF76" i="19"/>
  <c r="AF77" i="19"/>
  <c r="AF78" i="19"/>
  <c r="AF79" i="19"/>
  <c r="AF80" i="19"/>
  <c r="AF11" i="13"/>
  <c r="AF12" i="13"/>
  <c r="AF13" i="13"/>
  <c r="AF14" i="13"/>
  <c r="AF15" i="13"/>
  <c r="AF16" i="13"/>
  <c r="AF17" i="13"/>
  <c r="AF18" i="13"/>
  <c r="AF19" i="13"/>
  <c r="AF20" i="13"/>
  <c r="AF26" i="13"/>
  <c r="AF27" i="13"/>
  <c r="AF28" i="13"/>
  <c r="AF29" i="13"/>
  <c r="AF30" i="13"/>
  <c r="AF31" i="13"/>
  <c r="AF32" i="13"/>
  <c r="AF33" i="13"/>
  <c r="AF34" i="13"/>
  <c r="AF35" i="13"/>
  <c r="AF41" i="13"/>
  <c r="AF42" i="13"/>
  <c r="AF43" i="13"/>
  <c r="AF44" i="13"/>
  <c r="AF45" i="13"/>
  <c r="AF46" i="13"/>
  <c r="AF47" i="13"/>
  <c r="AF48" i="13"/>
  <c r="AF49" i="13"/>
  <c r="AF50" i="13"/>
  <c r="AF56" i="13"/>
  <c r="AF57" i="13"/>
  <c r="AF58" i="13"/>
  <c r="AF59" i="13"/>
  <c r="AF60" i="13"/>
  <c r="AF61" i="13"/>
  <c r="AF62" i="13"/>
  <c r="AF63" i="13"/>
  <c r="AF64" i="13"/>
  <c r="AF65" i="13"/>
  <c r="AF71" i="13"/>
  <c r="AF72" i="13"/>
  <c r="AF73" i="13"/>
  <c r="AF74" i="13"/>
  <c r="AF75" i="13"/>
  <c r="AF76" i="13"/>
  <c r="AF77" i="13"/>
  <c r="AF78" i="13"/>
  <c r="AF79" i="13"/>
  <c r="AF80" i="13"/>
  <c r="AF11" i="14"/>
  <c r="AF12" i="14"/>
  <c r="AF13" i="14"/>
  <c r="AF14" i="14"/>
  <c r="AF15" i="14"/>
  <c r="AF16" i="14"/>
  <c r="AF17" i="14"/>
  <c r="AF18" i="14"/>
  <c r="AF19" i="14"/>
  <c r="AF20" i="14"/>
  <c r="AF26" i="14"/>
  <c r="AF27" i="14"/>
  <c r="AF28" i="14"/>
  <c r="AF29" i="14"/>
  <c r="AF30" i="14"/>
  <c r="AF31" i="14"/>
  <c r="AF32" i="14"/>
  <c r="AF33" i="14"/>
  <c r="AF34" i="14"/>
  <c r="AF35" i="14"/>
  <c r="AF41" i="14"/>
  <c r="AF42" i="14"/>
  <c r="AF43" i="14"/>
  <c r="AF44" i="14"/>
  <c r="AF45" i="14"/>
  <c r="AF46" i="14"/>
  <c r="AF47" i="14"/>
  <c r="AF48" i="14"/>
  <c r="AF49" i="14"/>
  <c r="AF50" i="14"/>
  <c r="AF56" i="14"/>
  <c r="AF57" i="14"/>
  <c r="AF58" i="14"/>
  <c r="AF59" i="14"/>
  <c r="AF60" i="14"/>
  <c r="AF61" i="14"/>
  <c r="AF62" i="14"/>
  <c r="AF63" i="14"/>
  <c r="AF64" i="14"/>
  <c r="AF65" i="14"/>
  <c r="AF71" i="14"/>
  <c r="AF72" i="14"/>
  <c r="AF73" i="14"/>
  <c r="AF74" i="14"/>
  <c r="AF75" i="14"/>
  <c r="AF76" i="14"/>
  <c r="AF77" i="14"/>
  <c r="AF78" i="14"/>
  <c r="AF79" i="14"/>
  <c r="AF80" i="14"/>
  <c r="AF86" i="14"/>
  <c r="AF87" i="14"/>
  <c r="AF88" i="14"/>
  <c r="AF89" i="14"/>
  <c r="AF90" i="14"/>
  <c r="AF91" i="14"/>
  <c r="AF92" i="14"/>
  <c r="AF93" i="14"/>
  <c r="AF94" i="14"/>
  <c r="AF95" i="14"/>
  <c r="AF11" i="15"/>
  <c r="AF12" i="15"/>
  <c r="AF13" i="15"/>
  <c r="AF14" i="15"/>
  <c r="AF15" i="15"/>
  <c r="AF16" i="15"/>
  <c r="AF17" i="15"/>
  <c r="AF18" i="15"/>
  <c r="AF19" i="15"/>
  <c r="AF20" i="15"/>
  <c r="AF26" i="15"/>
  <c r="AF27" i="15"/>
  <c r="AF28" i="15"/>
  <c r="AF29" i="15"/>
  <c r="AF30" i="15"/>
  <c r="AF31" i="15"/>
  <c r="AF32" i="15"/>
  <c r="AF33" i="15"/>
  <c r="AF34" i="15"/>
  <c r="AF35" i="15"/>
  <c r="AF41" i="15"/>
  <c r="AF42" i="15"/>
  <c r="AF43" i="15"/>
  <c r="AF44" i="15"/>
  <c r="AF45" i="15"/>
  <c r="AF46" i="15"/>
  <c r="AF47" i="15"/>
  <c r="AF48" i="15"/>
  <c r="AF49" i="15"/>
  <c r="AF50" i="15"/>
  <c r="AF56" i="15"/>
  <c r="AF57" i="15"/>
  <c r="AF58" i="15"/>
  <c r="AF59" i="15"/>
  <c r="AF60" i="15"/>
  <c r="AF61" i="15"/>
  <c r="AF62" i="15"/>
  <c r="AF63" i="15"/>
  <c r="AF64" i="15"/>
  <c r="AF65" i="15"/>
  <c r="AF71" i="15"/>
  <c r="AF72" i="15"/>
  <c r="AF73" i="15"/>
  <c r="AF74" i="15"/>
  <c r="AF75" i="15"/>
  <c r="AF76" i="15"/>
  <c r="AF77" i="15"/>
  <c r="AF78" i="15"/>
  <c r="AF79" i="15"/>
  <c r="AF80" i="15"/>
  <c r="AF11" i="16"/>
  <c r="AF12" i="16"/>
  <c r="AF13" i="16"/>
  <c r="AF14" i="16"/>
  <c r="AF15" i="16"/>
  <c r="AF16" i="16"/>
  <c r="AF17" i="16"/>
  <c r="AF18" i="16"/>
  <c r="AF19" i="16"/>
  <c r="AF20" i="16"/>
  <c r="AF26" i="16"/>
  <c r="AF27" i="16"/>
  <c r="AF28" i="16"/>
  <c r="AF29" i="16"/>
  <c r="AF30" i="16"/>
  <c r="AF31" i="16"/>
  <c r="AF32" i="16"/>
  <c r="AF33" i="16"/>
  <c r="AF34" i="16"/>
  <c r="AF35" i="16"/>
  <c r="AF41" i="16"/>
  <c r="AF42" i="16"/>
  <c r="AF43" i="16"/>
  <c r="AF44" i="16"/>
  <c r="AF45" i="16"/>
  <c r="AF46" i="16"/>
  <c r="AF47" i="16"/>
  <c r="AF48" i="16"/>
  <c r="AF49" i="16"/>
  <c r="AF50" i="16"/>
  <c r="AF56" i="16"/>
  <c r="AF57" i="16"/>
  <c r="AF58" i="16"/>
  <c r="AF59" i="16"/>
  <c r="AF60" i="16"/>
  <c r="AF61" i="16"/>
  <c r="AF62" i="16"/>
  <c r="AF63" i="16"/>
  <c r="AF64" i="16"/>
  <c r="AF65" i="16"/>
  <c r="AF71" i="16"/>
  <c r="AF72" i="16"/>
  <c r="AF73" i="16"/>
  <c r="AF74" i="16"/>
  <c r="AF75" i="16"/>
  <c r="AF76" i="16"/>
  <c r="AF77" i="16"/>
  <c r="AF78" i="16"/>
  <c r="AF79" i="16"/>
  <c r="AF80" i="16"/>
  <c r="AF11" i="17"/>
  <c r="AF12" i="17"/>
  <c r="AF13" i="17"/>
  <c r="AF14" i="17"/>
  <c r="AF15" i="17"/>
  <c r="AF16" i="17"/>
  <c r="AF17" i="17"/>
  <c r="AF18" i="17"/>
  <c r="AF19" i="17"/>
  <c r="AF20" i="17"/>
  <c r="AF26" i="17"/>
  <c r="AF27" i="17"/>
  <c r="AF28" i="17"/>
  <c r="AF29" i="17"/>
  <c r="AF30" i="17"/>
  <c r="AF31" i="17"/>
  <c r="AF32" i="17"/>
  <c r="AF33" i="17"/>
  <c r="AF34" i="17"/>
  <c r="AF35" i="17"/>
  <c r="AF41" i="17"/>
  <c r="AF42" i="17"/>
  <c r="AF43" i="17"/>
  <c r="AF44" i="17"/>
  <c r="AF45" i="17"/>
  <c r="AF46" i="17"/>
  <c r="AF47" i="17"/>
  <c r="AF48" i="17"/>
  <c r="AF49" i="17"/>
  <c r="AF50" i="17"/>
  <c r="AF56" i="17"/>
  <c r="AF57" i="17"/>
  <c r="AF58" i="17"/>
  <c r="AF59" i="17"/>
  <c r="AF60" i="17"/>
  <c r="AF61" i="17"/>
  <c r="AF62" i="17"/>
  <c r="AF63" i="17"/>
  <c r="AF64" i="17"/>
  <c r="AF65" i="17"/>
  <c r="AF71" i="17"/>
  <c r="AF72" i="17"/>
  <c r="AF73" i="17"/>
  <c r="AF74" i="17"/>
  <c r="AF75" i="17"/>
  <c r="AF76" i="17"/>
  <c r="AF77" i="17"/>
  <c r="AF78" i="17"/>
  <c r="AF79" i="17"/>
  <c r="AF80" i="17"/>
  <c r="AF86" i="17"/>
  <c r="AF87" i="17"/>
  <c r="AF88" i="17"/>
  <c r="AF89" i="17"/>
  <c r="AF90" i="17"/>
  <c r="AF91" i="17"/>
  <c r="AF92" i="17"/>
  <c r="AF93" i="17"/>
  <c r="AF94" i="17"/>
  <c r="AF95" i="17"/>
  <c r="AF11" i="8"/>
  <c r="AF12" i="8"/>
  <c r="AF13" i="8"/>
  <c r="AF14" i="8"/>
  <c r="AF15" i="8"/>
  <c r="AF16" i="8"/>
  <c r="AF17" i="8"/>
  <c r="AF18" i="8"/>
  <c r="AF19" i="8"/>
  <c r="AF20" i="8"/>
  <c r="AF26" i="8"/>
  <c r="AF27" i="8"/>
  <c r="AF28" i="8"/>
  <c r="AF29" i="8"/>
  <c r="AF30" i="8"/>
  <c r="AF31" i="8"/>
  <c r="AF32" i="8"/>
  <c r="AF33" i="8"/>
  <c r="AF34" i="8"/>
  <c r="AF35" i="8"/>
  <c r="AF41" i="8"/>
  <c r="AF42" i="8"/>
  <c r="AF43" i="8"/>
  <c r="AF44" i="8"/>
  <c r="AF45" i="8"/>
  <c r="AF46" i="8"/>
  <c r="AF47" i="8"/>
  <c r="AF48" i="8"/>
  <c r="AF49" i="8"/>
  <c r="AF50" i="8"/>
  <c r="AF56" i="8"/>
  <c r="AF57" i="8"/>
  <c r="AF58" i="8"/>
  <c r="AF59" i="8"/>
  <c r="AF60" i="8"/>
  <c r="AF61" i="8"/>
  <c r="AF62" i="8"/>
  <c r="AF63" i="8"/>
  <c r="AF64" i="8"/>
  <c r="AF65" i="8"/>
  <c r="AF71" i="8"/>
  <c r="AF72" i="8"/>
  <c r="AF73" i="8"/>
  <c r="AF74" i="8"/>
  <c r="AF75" i="8"/>
  <c r="AF76" i="8"/>
  <c r="AF77" i="8"/>
  <c r="AF78" i="8"/>
  <c r="AF79" i="8"/>
  <c r="AF80" i="8"/>
  <c r="AF11" i="9"/>
  <c r="AF12" i="9"/>
  <c r="AF13" i="9"/>
  <c r="AF14" i="9"/>
  <c r="AF15" i="9"/>
  <c r="AF16" i="9"/>
  <c r="AF17" i="9"/>
  <c r="AF18" i="9"/>
  <c r="AF19" i="9"/>
  <c r="AF20" i="9"/>
  <c r="AF26" i="9"/>
  <c r="AF27" i="9"/>
  <c r="AF28" i="9"/>
  <c r="AF29" i="9"/>
  <c r="AF30" i="9"/>
  <c r="AF31" i="9"/>
  <c r="AF32" i="9"/>
  <c r="AF33" i="9"/>
  <c r="AF34" i="9"/>
  <c r="AF35" i="9"/>
  <c r="AF41" i="9"/>
  <c r="AF42" i="9"/>
  <c r="AF43" i="9"/>
  <c r="AF44" i="9"/>
  <c r="AF45" i="9"/>
  <c r="AF46" i="9"/>
  <c r="AF47" i="9"/>
  <c r="AF48" i="9"/>
  <c r="AF49" i="9"/>
  <c r="AF50" i="9"/>
  <c r="AF56" i="9"/>
  <c r="AF57" i="9"/>
  <c r="AF58" i="9"/>
  <c r="AF59" i="9"/>
  <c r="AF60" i="9"/>
  <c r="AF61" i="9"/>
  <c r="AF62" i="9"/>
  <c r="AF63" i="9"/>
  <c r="AF64" i="9"/>
  <c r="AF65" i="9"/>
  <c r="AF71" i="9"/>
  <c r="AF72" i="9"/>
  <c r="AF73" i="9"/>
  <c r="AF74" i="9"/>
  <c r="AF75" i="9"/>
  <c r="AF76" i="9"/>
  <c r="AF77" i="9"/>
  <c r="AF78" i="9"/>
  <c r="AF79" i="9"/>
  <c r="AF80" i="9"/>
  <c r="AF11" i="10"/>
  <c r="AF12" i="10"/>
  <c r="AF13" i="10"/>
  <c r="AF14" i="10"/>
  <c r="AF15" i="10"/>
  <c r="AF16" i="10"/>
  <c r="AF17" i="10"/>
  <c r="AF18" i="10"/>
  <c r="AF19" i="10"/>
  <c r="AF20" i="10"/>
  <c r="AF26" i="10"/>
  <c r="AF27" i="10"/>
  <c r="AF28" i="10"/>
  <c r="AF29" i="10"/>
  <c r="AF30" i="10"/>
  <c r="AF31" i="10"/>
  <c r="AF32" i="10"/>
  <c r="AF33" i="10"/>
  <c r="AF34" i="10"/>
  <c r="AF35" i="10"/>
  <c r="AF41" i="10"/>
  <c r="AF42" i="10"/>
  <c r="AF43" i="10"/>
  <c r="AF44" i="10"/>
  <c r="AF45" i="10"/>
  <c r="AF46" i="10"/>
  <c r="AF47" i="10"/>
  <c r="AF48" i="10"/>
  <c r="AF49" i="10"/>
  <c r="AF50" i="10"/>
  <c r="AF56" i="10"/>
  <c r="AF57" i="10"/>
  <c r="AF58" i="10"/>
  <c r="AF59" i="10"/>
  <c r="AF60" i="10"/>
  <c r="AF61" i="10"/>
  <c r="AF62" i="10"/>
  <c r="AF63" i="10"/>
  <c r="AF64" i="10"/>
  <c r="AF65" i="10"/>
  <c r="AF71" i="10"/>
  <c r="AF72" i="10"/>
  <c r="AF73" i="10"/>
  <c r="AF74" i="10"/>
  <c r="AF75" i="10"/>
  <c r="AF76" i="10"/>
  <c r="AF77" i="10"/>
  <c r="AF78" i="10"/>
  <c r="AF79" i="10"/>
  <c r="AF80" i="10"/>
  <c r="AF86" i="10"/>
  <c r="AF87" i="10"/>
  <c r="AF88" i="10"/>
  <c r="AF89" i="10"/>
  <c r="AF90" i="10"/>
  <c r="AF91" i="10"/>
  <c r="AF92" i="10"/>
  <c r="AF93" i="10"/>
  <c r="AF94" i="10"/>
  <c r="AF95" i="10"/>
  <c r="AF11" i="11"/>
  <c r="AF12" i="11"/>
  <c r="AF13" i="11"/>
  <c r="AF14" i="11"/>
  <c r="AF15" i="11"/>
  <c r="AF16" i="11"/>
  <c r="AF17" i="11"/>
  <c r="AF18" i="11"/>
  <c r="AF19" i="11"/>
  <c r="AF20" i="11"/>
  <c r="AF26" i="11"/>
  <c r="AF27" i="11"/>
  <c r="AF28" i="11"/>
  <c r="AF29" i="11"/>
  <c r="AF30" i="11"/>
  <c r="AF31" i="11"/>
  <c r="AF32" i="11"/>
  <c r="AF33" i="11"/>
  <c r="AF34" i="11"/>
  <c r="AF35" i="11"/>
  <c r="AF41" i="11"/>
  <c r="AF42" i="11"/>
  <c r="AF43" i="11"/>
  <c r="AF44" i="11"/>
  <c r="AF45" i="11"/>
  <c r="AF46" i="11"/>
  <c r="AF47" i="11"/>
  <c r="AF48" i="11"/>
  <c r="AF49" i="11"/>
  <c r="AF50" i="11"/>
  <c r="AF56" i="11"/>
  <c r="AF57" i="11"/>
  <c r="AF58" i="11"/>
  <c r="AF59" i="11"/>
  <c r="AF60" i="11"/>
  <c r="AF61" i="11"/>
  <c r="AF62" i="11"/>
  <c r="AF63" i="11"/>
  <c r="AF64" i="11"/>
  <c r="AF65" i="11"/>
  <c r="AF71" i="11"/>
  <c r="AF72" i="11"/>
  <c r="AF73" i="11"/>
  <c r="AF74" i="11"/>
  <c r="AF75" i="11"/>
  <c r="AF76" i="11"/>
  <c r="AF77" i="11"/>
  <c r="AF78" i="11"/>
  <c r="AF79" i="11"/>
  <c r="AF80" i="11"/>
  <c r="AE11" i="18"/>
  <c r="AE12" i="18"/>
  <c r="AE13" i="18"/>
  <c r="AE14" i="18"/>
  <c r="AE15" i="18"/>
  <c r="AE16" i="18"/>
  <c r="AE17" i="18"/>
  <c r="AE18" i="18"/>
  <c r="AE19" i="18"/>
  <c r="AE20" i="18"/>
  <c r="AE26" i="18"/>
  <c r="AE27" i="18"/>
  <c r="AE28" i="18"/>
  <c r="AE29" i="18"/>
  <c r="AE30" i="18"/>
  <c r="AE31" i="18"/>
  <c r="AE32" i="18"/>
  <c r="AE33" i="18"/>
  <c r="AE34" i="18"/>
  <c r="AE35" i="18"/>
  <c r="AE41" i="18"/>
  <c r="AE42" i="18"/>
  <c r="AE43" i="18"/>
  <c r="AE44" i="18"/>
  <c r="AE45" i="18"/>
  <c r="AE46" i="18"/>
  <c r="AE47" i="18"/>
  <c r="AE48" i="18"/>
  <c r="AE49" i="18"/>
  <c r="AE50" i="18"/>
  <c r="AE56" i="18"/>
  <c r="AE57" i="18"/>
  <c r="AE58" i="18"/>
  <c r="AE59" i="18"/>
  <c r="AE60" i="18"/>
  <c r="AE61" i="18"/>
  <c r="AE62" i="18"/>
  <c r="AE63" i="18"/>
  <c r="AE64" i="18"/>
  <c r="AE65" i="18"/>
  <c r="AE71" i="18"/>
  <c r="AE72" i="18"/>
  <c r="AE73" i="18"/>
  <c r="AE74" i="18"/>
  <c r="AE75" i="18"/>
  <c r="AE76" i="18"/>
  <c r="AE77" i="18"/>
  <c r="AE78" i="18"/>
  <c r="AE79" i="18"/>
  <c r="AE80" i="18"/>
  <c r="AE86" i="18"/>
  <c r="AE87" i="18"/>
  <c r="AE88" i="18"/>
  <c r="AE89" i="18"/>
  <c r="AE90" i="18"/>
  <c r="AE91" i="18"/>
  <c r="AE92" i="18"/>
  <c r="AE93" i="18"/>
  <c r="AE94" i="18"/>
  <c r="AE95" i="18"/>
  <c r="AE101" i="18"/>
  <c r="AE102" i="18"/>
  <c r="AE103" i="18"/>
  <c r="AE104" i="18"/>
  <c r="AE105" i="18"/>
  <c r="AE106" i="18"/>
  <c r="AE107" i="18"/>
  <c r="AE108" i="18"/>
  <c r="AE109" i="18"/>
  <c r="AE110" i="18"/>
  <c r="AE11" i="19"/>
  <c r="AE12" i="19"/>
  <c r="AE13" i="19"/>
  <c r="AE14" i="19"/>
  <c r="AE15" i="19"/>
  <c r="AE16" i="19"/>
  <c r="AE17" i="19"/>
  <c r="AE18" i="19"/>
  <c r="AE19" i="19"/>
  <c r="AE20" i="19"/>
  <c r="AE26" i="19"/>
  <c r="AE27" i="19"/>
  <c r="AE28" i="19"/>
  <c r="AE29" i="19"/>
  <c r="AE30" i="19"/>
  <c r="AE31" i="19"/>
  <c r="AE32" i="19"/>
  <c r="AE33" i="19"/>
  <c r="AE34" i="19"/>
  <c r="AE35" i="19"/>
  <c r="AE41" i="19"/>
  <c r="AE42" i="19"/>
  <c r="AE43" i="19"/>
  <c r="AE44" i="19"/>
  <c r="AE45" i="19"/>
  <c r="AE46" i="19"/>
  <c r="AE47" i="19"/>
  <c r="AE48" i="19"/>
  <c r="AE49" i="19"/>
  <c r="AE50" i="19"/>
  <c r="AE56" i="19"/>
  <c r="AE57" i="19"/>
  <c r="AE58" i="19"/>
  <c r="AE59" i="19"/>
  <c r="AE60" i="19"/>
  <c r="AE61" i="19"/>
  <c r="AE62" i="19"/>
  <c r="G14" i="35" s="1"/>
  <c r="AE63" i="19"/>
  <c r="AE64" i="19"/>
  <c r="AE65" i="19"/>
  <c r="AE71" i="19"/>
  <c r="AE72" i="19"/>
  <c r="AE73" i="19"/>
  <c r="AE74" i="19"/>
  <c r="AE75" i="19"/>
  <c r="AE76" i="19"/>
  <c r="AE77" i="19"/>
  <c r="AE78" i="19"/>
  <c r="AE79" i="19"/>
  <c r="AE80" i="19"/>
  <c r="AE11" i="13"/>
  <c r="AE12" i="13"/>
  <c r="AE13" i="13"/>
  <c r="AE14" i="13"/>
  <c r="AE15" i="13"/>
  <c r="AE16" i="13"/>
  <c r="AE17" i="13"/>
  <c r="AE18" i="13"/>
  <c r="AE19" i="13"/>
  <c r="AE20" i="13"/>
  <c r="AE26" i="13"/>
  <c r="AE27" i="13"/>
  <c r="AE28" i="13"/>
  <c r="AE29" i="13"/>
  <c r="AE30" i="13"/>
  <c r="AE31" i="13"/>
  <c r="AE32" i="13"/>
  <c r="AE33" i="13"/>
  <c r="AE34" i="13"/>
  <c r="AE35" i="13"/>
  <c r="AE41" i="13"/>
  <c r="AE42" i="13"/>
  <c r="AE43" i="13"/>
  <c r="AE44" i="13"/>
  <c r="AE45" i="13"/>
  <c r="AE46" i="13"/>
  <c r="AE47" i="13"/>
  <c r="AE48" i="13"/>
  <c r="AE49" i="13"/>
  <c r="AE50" i="13"/>
  <c r="AE56" i="13"/>
  <c r="AE57" i="13"/>
  <c r="AE58" i="13"/>
  <c r="AE59" i="13"/>
  <c r="AE60" i="13"/>
  <c r="AE61" i="13"/>
  <c r="AE62" i="13"/>
  <c r="G13" i="35" s="1"/>
  <c r="AE63" i="13"/>
  <c r="AE64" i="13"/>
  <c r="AE65" i="13"/>
  <c r="AE71" i="13"/>
  <c r="AE72" i="13"/>
  <c r="AE73" i="13"/>
  <c r="AE74" i="13"/>
  <c r="AE75" i="13"/>
  <c r="AE76" i="13"/>
  <c r="AE77" i="13"/>
  <c r="AE78" i="13"/>
  <c r="AE79" i="13"/>
  <c r="AE80" i="13"/>
  <c r="AE11" i="14"/>
  <c r="AE12" i="14"/>
  <c r="AE13" i="14"/>
  <c r="AE14" i="14"/>
  <c r="AE15" i="14"/>
  <c r="AE16" i="14"/>
  <c r="AE17" i="14"/>
  <c r="AE18" i="14"/>
  <c r="AE19" i="14"/>
  <c r="AE20" i="14"/>
  <c r="AE26" i="14"/>
  <c r="AE27" i="14"/>
  <c r="AE28" i="14"/>
  <c r="AE29" i="14"/>
  <c r="AE30" i="14"/>
  <c r="AE31" i="14"/>
  <c r="AE32" i="14"/>
  <c r="AE33" i="14"/>
  <c r="AE34" i="14"/>
  <c r="AE35" i="14"/>
  <c r="AE41" i="14"/>
  <c r="AE42" i="14"/>
  <c r="AE43" i="14"/>
  <c r="AE44" i="14"/>
  <c r="AE45" i="14"/>
  <c r="AE46" i="14"/>
  <c r="AE47" i="14"/>
  <c r="AE48" i="14"/>
  <c r="AE49" i="14"/>
  <c r="AE50" i="14"/>
  <c r="AE56" i="14"/>
  <c r="AE57" i="14"/>
  <c r="AE58" i="14"/>
  <c r="AE59" i="14"/>
  <c r="AE60" i="14"/>
  <c r="AE61" i="14"/>
  <c r="AE62" i="14"/>
  <c r="AE63" i="14"/>
  <c r="AE64" i="14"/>
  <c r="AE65" i="14"/>
  <c r="AE71" i="14"/>
  <c r="AE72" i="14"/>
  <c r="G12" i="35" s="1"/>
  <c r="AE73" i="14"/>
  <c r="AE74" i="14"/>
  <c r="AE75" i="14"/>
  <c r="AE76" i="14"/>
  <c r="AE77" i="14"/>
  <c r="AE78" i="14"/>
  <c r="AE79" i="14"/>
  <c r="AE80" i="14"/>
  <c r="AE86" i="14"/>
  <c r="AE87" i="14"/>
  <c r="AE88" i="14"/>
  <c r="AE89" i="14"/>
  <c r="AE90" i="14"/>
  <c r="AE91" i="14"/>
  <c r="AE92" i="14"/>
  <c r="AE93" i="14"/>
  <c r="AE94" i="14"/>
  <c r="AE95" i="14"/>
  <c r="AE11" i="15"/>
  <c r="AE12" i="15"/>
  <c r="AE13" i="15"/>
  <c r="AE14" i="15"/>
  <c r="AE15" i="15"/>
  <c r="AE16" i="15"/>
  <c r="AE17" i="15"/>
  <c r="AE18" i="15"/>
  <c r="AE19" i="15"/>
  <c r="AE20" i="15"/>
  <c r="AE26" i="15"/>
  <c r="AE27" i="15"/>
  <c r="AE28" i="15"/>
  <c r="AE29" i="15"/>
  <c r="AE30" i="15"/>
  <c r="AE31" i="15"/>
  <c r="AE32" i="15"/>
  <c r="AE33" i="15"/>
  <c r="AE34" i="15"/>
  <c r="AE35" i="15"/>
  <c r="AE41" i="15"/>
  <c r="AE42" i="15"/>
  <c r="AE43" i="15"/>
  <c r="AE44" i="15"/>
  <c r="AE45" i="15"/>
  <c r="AE46" i="15"/>
  <c r="AE47" i="15"/>
  <c r="AE48" i="15"/>
  <c r="AE49" i="15"/>
  <c r="AE50" i="15"/>
  <c r="AE56" i="15"/>
  <c r="AE57" i="15"/>
  <c r="AE58" i="15"/>
  <c r="AE59" i="15"/>
  <c r="AE60" i="15"/>
  <c r="AE61" i="15"/>
  <c r="AE62" i="15"/>
  <c r="G11" i="35" s="1"/>
  <c r="AE63" i="15"/>
  <c r="AE64" i="15"/>
  <c r="AE65" i="15"/>
  <c r="AE71" i="15"/>
  <c r="AE72" i="15"/>
  <c r="AE73" i="15"/>
  <c r="AE74" i="15"/>
  <c r="AE75" i="15"/>
  <c r="AE76" i="15"/>
  <c r="AE77" i="15"/>
  <c r="AE78" i="15"/>
  <c r="AE79" i="15"/>
  <c r="AE80" i="15"/>
  <c r="AE11" i="16"/>
  <c r="AE12" i="16"/>
  <c r="AE13" i="16"/>
  <c r="AE14" i="16"/>
  <c r="AE15" i="16"/>
  <c r="AE16" i="16"/>
  <c r="AE17" i="16"/>
  <c r="AE18" i="16"/>
  <c r="AE19" i="16"/>
  <c r="AE20" i="16"/>
  <c r="AE26" i="16"/>
  <c r="AE27" i="16"/>
  <c r="AE28" i="16"/>
  <c r="AE29" i="16"/>
  <c r="AE30" i="16"/>
  <c r="AE31" i="16"/>
  <c r="AE32" i="16"/>
  <c r="AE33" i="16"/>
  <c r="AE34" i="16"/>
  <c r="AE35" i="16"/>
  <c r="AE41" i="16"/>
  <c r="AE42" i="16"/>
  <c r="AE43" i="16"/>
  <c r="AE44" i="16"/>
  <c r="AE45" i="16"/>
  <c r="AE46" i="16"/>
  <c r="AE47" i="16"/>
  <c r="AE48" i="16"/>
  <c r="AE49" i="16"/>
  <c r="AE50" i="16"/>
  <c r="AE56" i="16"/>
  <c r="AE57" i="16"/>
  <c r="AE58" i="16"/>
  <c r="AE59" i="16"/>
  <c r="AE60" i="16"/>
  <c r="AE61" i="16"/>
  <c r="AE62" i="16"/>
  <c r="G10" i="35" s="1"/>
  <c r="AE63" i="16"/>
  <c r="AE64" i="16"/>
  <c r="AE65" i="16"/>
  <c r="AE71" i="16"/>
  <c r="AE72" i="16"/>
  <c r="AE73" i="16"/>
  <c r="AE74" i="16"/>
  <c r="AE75" i="16"/>
  <c r="AE76" i="16"/>
  <c r="AE77" i="16"/>
  <c r="AE78" i="16"/>
  <c r="AE79" i="16"/>
  <c r="AE80" i="16"/>
  <c r="AE11" i="17"/>
  <c r="AE12" i="17"/>
  <c r="AE13" i="17"/>
  <c r="AE14" i="17"/>
  <c r="AE15" i="17"/>
  <c r="AE16" i="17"/>
  <c r="AE17" i="17"/>
  <c r="AE18" i="17"/>
  <c r="AE19" i="17"/>
  <c r="AE20" i="17"/>
  <c r="AE26" i="17"/>
  <c r="AE27" i="17"/>
  <c r="AE28" i="17"/>
  <c r="AE29" i="17"/>
  <c r="AE30" i="17"/>
  <c r="AE31" i="17"/>
  <c r="AE32" i="17"/>
  <c r="AE33" i="17"/>
  <c r="AE34" i="17"/>
  <c r="AE35" i="17"/>
  <c r="AE41" i="17"/>
  <c r="AE42" i="17"/>
  <c r="AE43" i="17"/>
  <c r="AE44" i="17"/>
  <c r="AE45" i="17"/>
  <c r="AE46" i="17"/>
  <c r="AE47" i="17"/>
  <c r="AE48" i="17"/>
  <c r="AE49" i="17"/>
  <c r="AE50" i="17"/>
  <c r="AE56" i="17"/>
  <c r="AE57" i="17"/>
  <c r="AE58" i="17"/>
  <c r="AE59" i="17"/>
  <c r="AE60" i="17"/>
  <c r="AE61" i="17"/>
  <c r="AE62" i="17"/>
  <c r="AE63" i="17"/>
  <c r="AE64" i="17"/>
  <c r="AE65" i="17"/>
  <c r="AE71" i="17"/>
  <c r="AE72" i="17"/>
  <c r="G9" i="35" s="1"/>
  <c r="AE73" i="17"/>
  <c r="AE74" i="17"/>
  <c r="AE75" i="17"/>
  <c r="AE76" i="17"/>
  <c r="AE77" i="17"/>
  <c r="AE78" i="17"/>
  <c r="AE79" i="17"/>
  <c r="AE80" i="17"/>
  <c r="AE86" i="17"/>
  <c r="AE87" i="17"/>
  <c r="AE88" i="17"/>
  <c r="AE89" i="17"/>
  <c r="AE90" i="17"/>
  <c r="AE91" i="17"/>
  <c r="AE92" i="17"/>
  <c r="AE93" i="17"/>
  <c r="AE94" i="17"/>
  <c r="AE95" i="17"/>
  <c r="AE11" i="8"/>
  <c r="AE12" i="8"/>
  <c r="AE13" i="8"/>
  <c r="AE14" i="8"/>
  <c r="AE15" i="8"/>
  <c r="AE16" i="8"/>
  <c r="AE17" i="8"/>
  <c r="AE18" i="8"/>
  <c r="AE19" i="8"/>
  <c r="AE20" i="8"/>
  <c r="AE26" i="8"/>
  <c r="AE27" i="8"/>
  <c r="AE28" i="8"/>
  <c r="AE29" i="8"/>
  <c r="AE30" i="8"/>
  <c r="AE31" i="8"/>
  <c r="AE32" i="8"/>
  <c r="AE33" i="8"/>
  <c r="AE34" i="8"/>
  <c r="AE35" i="8"/>
  <c r="AE41" i="8"/>
  <c r="AE42" i="8"/>
  <c r="AE43" i="8"/>
  <c r="AE44" i="8"/>
  <c r="AE45" i="8"/>
  <c r="AE46" i="8"/>
  <c r="AE47" i="8"/>
  <c r="AE48" i="8"/>
  <c r="AE49" i="8"/>
  <c r="AE50" i="8"/>
  <c r="AE56" i="8"/>
  <c r="AE57" i="8"/>
  <c r="AE58" i="8"/>
  <c r="AE59" i="8"/>
  <c r="AE60" i="8"/>
  <c r="AE61" i="8"/>
  <c r="AE62" i="8"/>
  <c r="G8" i="35" s="1"/>
  <c r="AE63" i="8"/>
  <c r="AE64" i="8"/>
  <c r="AE65" i="8"/>
  <c r="AE71" i="8"/>
  <c r="AE72" i="8"/>
  <c r="AE73" i="8"/>
  <c r="AE74" i="8"/>
  <c r="AE75" i="8"/>
  <c r="AE76" i="8"/>
  <c r="AE77" i="8"/>
  <c r="AE78" i="8"/>
  <c r="AE79" i="8"/>
  <c r="AE80" i="8"/>
  <c r="AE11" i="9"/>
  <c r="AE12" i="9"/>
  <c r="AE13" i="9"/>
  <c r="AE14" i="9"/>
  <c r="AE15" i="9"/>
  <c r="AE16" i="9"/>
  <c r="AE17" i="9"/>
  <c r="AE18" i="9"/>
  <c r="AE19" i="9"/>
  <c r="AE20" i="9"/>
  <c r="AE26" i="9"/>
  <c r="AE27" i="9"/>
  <c r="AE28" i="9"/>
  <c r="AE29" i="9"/>
  <c r="AE30" i="9"/>
  <c r="AE31" i="9"/>
  <c r="AE32" i="9"/>
  <c r="AE33" i="9"/>
  <c r="AE34" i="9"/>
  <c r="AE35" i="9"/>
  <c r="AE41" i="9"/>
  <c r="AE42" i="9"/>
  <c r="AE43" i="9"/>
  <c r="AE44" i="9"/>
  <c r="AE45" i="9"/>
  <c r="AE46" i="9"/>
  <c r="AE47" i="9"/>
  <c r="AE48" i="9"/>
  <c r="AE49" i="9"/>
  <c r="AE50" i="9"/>
  <c r="AE56" i="9"/>
  <c r="AE57" i="9"/>
  <c r="AE58" i="9"/>
  <c r="AE59" i="9"/>
  <c r="AE60" i="9"/>
  <c r="AE61" i="9"/>
  <c r="AE62" i="9"/>
  <c r="G7" i="35" s="1"/>
  <c r="AE63" i="9"/>
  <c r="AE64" i="9"/>
  <c r="AE65" i="9"/>
  <c r="AE71" i="9"/>
  <c r="AE72" i="9"/>
  <c r="AE73" i="9"/>
  <c r="AE74" i="9"/>
  <c r="AE75" i="9"/>
  <c r="AE76" i="9"/>
  <c r="AE77" i="9"/>
  <c r="AE78" i="9"/>
  <c r="AE79" i="9"/>
  <c r="AE80" i="9"/>
  <c r="AE11" i="10"/>
  <c r="AE12" i="10"/>
  <c r="AE13" i="10"/>
  <c r="AE14" i="10"/>
  <c r="AE15" i="10"/>
  <c r="AE16" i="10"/>
  <c r="AE17" i="10"/>
  <c r="AE18" i="10"/>
  <c r="AE19" i="10"/>
  <c r="AE20" i="10"/>
  <c r="AE26" i="10"/>
  <c r="AE27" i="10"/>
  <c r="AE28" i="10"/>
  <c r="AE29" i="10"/>
  <c r="AE30" i="10"/>
  <c r="AE31" i="10"/>
  <c r="AE32" i="10"/>
  <c r="AE33" i="10"/>
  <c r="AE34" i="10"/>
  <c r="AE35" i="10"/>
  <c r="AE41" i="10"/>
  <c r="AE42" i="10"/>
  <c r="AE43" i="10"/>
  <c r="AE44" i="10"/>
  <c r="AE45" i="10"/>
  <c r="AE46" i="10"/>
  <c r="AE47" i="10"/>
  <c r="AE48" i="10"/>
  <c r="AE49" i="10"/>
  <c r="AE50" i="10"/>
  <c r="AE56" i="10"/>
  <c r="AE57" i="10"/>
  <c r="AE58" i="10"/>
  <c r="AE59" i="10"/>
  <c r="AE60" i="10"/>
  <c r="AE61" i="10"/>
  <c r="AE62" i="10"/>
  <c r="AE63" i="10"/>
  <c r="AE64" i="10"/>
  <c r="AE65" i="10"/>
  <c r="AE71" i="10"/>
  <c r="AE72" i="10"/>
  <c r="G6" i="35" s="1"/>
  <c r="AE73" i="10"/>
  <c r="AE74" i="10"/>
  <c r="AE75" i="10"/>
  <c r="AE76" i="10"/>
  <c r="AE77" i="10"/>
  <c r="AE78" i="10"/>
  <c r="AE79" i="10"/>
  <c r="AE80" i="10"/>
  <c r="AE86" i="10"/>
  <c r="AE87" i="10"/>
  <c r="AE88" i="10"/>
  <c r="AE89" i="10"/>
  <c r="AE90" i="10"/>
  <c r="AE91" i="10"/>
  <c r="AE92" i="10"/>
  <c r="AE93" i="10"/>
  <c r="AE94" i="10"/>
  <c r="AE95" i="10"/>
  <c r="AE11" i="11"/>
  <c r="AE12" i="11"/>
  <c r="AE13" i="11"/>
  <c r="AE14" i="11"/>
  <c r="AE15" i="11"/>
  <c r="AE16" i="11"/>
  <c r="AE17" i="11"/>
  <c r="AE18" i="11"/>
  <c r="AE19" i="11"/>
  <c r="AE20" i="11"/>
  <c r="AE26" i="11"/>
  <c r="AE27" i="11"/>
  <c r="AE28" i="11"/>
  <c r="AE29" i="11"/>
  <c r="AE30" i="11"/>
  <c r="AE31" i="11"/>
  <c r="AE32" i="11"/>
  <c r="AE33" i="11"/>
  <c r="AE34" i="11"/>
  <c r="AE35" i="11"/>
  <c r="AE41" i="11"/>
  <c r="AE42" i="11"/>
  <c r="AE43" i="11"/>
  <c r="AE44" i="11"/>
  <c r="AE45" i="11"/>
  <c r="AE46" i="11"/>
  <c r="AE47" i="11"/>
  <c r="AE48" i="11"/>
  <c r="AE49" i="11"/>
  <c r="AE50" i="11"/>
  <c r="AE56" i="11"/>
  <c r="AE57" i="11"/>
  <c r="AE58" i="11"/>
  <c r="AE59" i="11"/>
  <c r="AE60" i="11"/>
  <c r="AE61" i="11"/>
  <c r="AE62" i="11"/>
  <c r="G5" i="35" s="1"/>
  <c r="AE63" i="11"/>
  <c r="AE64" i="11"/>
  <c r="AE65" i="11"/>
  <c r="AE71" i="11"/>
  <c r="AE72" i="11"/>
  <c r="AE73" i="11"/>
  <c r="AE74" i="11"/>
  <c r="AE75" i="11"/>
  <c r="AE76" i="11"/>
  <c r="AE77" i="11"/>
  <c r="AE78" i="11"/>
  <c r="AE79" i="11"/>
  <c r="AE80" i="11"/>
  <c r="E16" i="18"/>
  <c r="E46" i="18"/>
  <c r="E91" i="18"/>
  <c r="AD11" i="18"/>
  <c r="AD12" i="18"/>
  <c r="AD13" i="18"/>
  <c r="AD14" i="18"/>
  <c r="AD15" i="18"/>
  <c r="AD16" i="18"/>
  <c r="AD17" i="18"/>
  <c r="AD18" i="18"/>
  <c r="AD19" i="18"/>
  <c r="AD20" i="18"/>
  <c r="AD26" i="18"/>
  <c r="AD27" i="18"/>
  <c r="AD28" i="18"/>
  <c r="AD29" i="18"/>
  <c r="AD30" i="18"/>
  <c r="AD31" i="18"/>
  <c r="AD32" i="18"/>
  <c r="AD33" i="18"/>
  <c r="AD34" i="18"/>
  <c r="AD35" i="18"/>
  <c r="AD41" i="18"/>
  <c r="AD42" i="18"/>
  <c r="AD43" i="18"/>
  <c r="AD44" i="18"/>
  <c r="AD45" i="18"/>
  <c r="AD46" i="18"/>
  <c r="AD47" i="18"/>
  <c r="AD48" i="18"/>
  <c r="AD49" i="18"/>
  <c r="AD50" i="18"/>
  <c r="AD56" i="18"/>
  <c r="AD57" i="18"/>
  <c r="AD58" i="18"/>
  <c r="AD59" i="18"/>
  <c r="AD60" i="18"/>
  <c r="AD61" i="18"/>
  <c r="AD62" i="18"/>
  <c r="AD63" i="18"/>
  <c r="AD64" i="18"/>
  <c r="AD65" i="18"/>
  <c r="AD71" i="18"/>
  <c r="AD72" i="18"/>
  <c r="AD73" i="18"/>
  <c r="AD74" i="18"/>
  <c r="AD75" i="18"/>
  <c r="AD76" i="18"/>
  <c r="AD77" i="18"/>
  <c r="AD78" i="18"/>
  <c r="AD79" i="18"/>
  <c r="AD80" i="18"/>
  <c r="F15" i="35" s="1"/>
  <c r="AD86" i="18"/>
  <c r="AD87" i="18"/>
  <c r="AD88" i="18"/>
  <c r="AD89" i="18"/>
  <c r="AD90" i="18"/>
  <c r="AD91" i="18"/>
  <c r="AD92" i="18"/>
  <c r="AD93" i="18"/>
  <c r="AD94" i="18"/>
  <c r="AD95" i="18"/>
  <c r="AD101" i="18"/>
  <c r="AD102" i="18"/>
  <c r="AD103" i="18"/>
  <c r="AD104" i="18"/>
  <c r="AD105" i="18"/>
  <c r="AD106" i="18"/>
  <c r="AD107" i="18"/>
  <c r="AD108" i="18"/>
  <c r="AD109" i="18"/>
  <c r="AD110" i="18"/>
  <c r="E44" i="19"/>
  <c r="E46" i="19"/>
  <c r="E61" i="19"/>
  <c r="E74" i="19"/>
  <c r="AD11" i="19"/>
  <c r="AD12" i="19"/>
  <c r="AD13" i="19"/>
  <c r="AD14" i="19"/>
  <c r="AD15" i="19"/>
  <c r="AD16" i="19"/>
  <c r="AD17" i="19"/>
  <c r="AD18" i="19"/>
  <c r="AD19" i="19"/>
  <c r="AD20" i="19"/>
  <c r="AD26" i="19"/>
  <c r="AD27" i="19"/>
  <c r="AD28" i="19"/>
  <c r="AD29" i="19"/>
  <c r="AD30" i="19"/>
  <c r="AD31" i="19"/>
  <c r="AD32" i="19"/>
  <c r="AD33" i="19"/>
  <c r="AD34" i="19"/>
  <c r="AD35" i="19"/>
  <c r="AD41" i="19"/>
  <c r="AD42" i="19"/>
  <c r="AD43" i="19"/>
  <c r="AD44" i="19"/>
  <c r="AD45" i="19"/>
  <c r="AD46" i="19"/>
  <c r="AD47" i="19"/>
  <c r="AD48" i="19"/>
  <c r="AD49" i="19"/>
  <c r="AD50" i="19"/>
  <c r="AD56" i="19"/>
  <c r="AD57" i="19"/>
  <c r="AD58" i="19"/>
  <c r="AD59" i="19"/>
  <c r="AD60" i="19"/>
  <c r="AD61" i="19"/>
  <c r="AD62" i="19"/>
  <c r="AD63" i="19"/>
  <c r="AD64" i="19"/>
  <c r="AD65" i="19"/>
  <c r="AD71" i="19"/>
  <c r="AD72" i="19"/>
  <c r="AD73" i="19"/>
  <c r="AD74" i="19"/>
  <c r="AD75" i="19"/>
  <c r="AD76" i="19"/>
  <c r="AD77" i="19"/>
  <c r="AD78" i="19"/>
  <c r="AD79" i="19"/>
  <c r="AD80" i="19"/>
  <c r="E16" i="13"/>
  <c r="E31" i="13"/>
  <c r="F31" i="13" s="1"/>
  <c r="E45" i="13"/>
  <c r="E73" i="13"/>
  <c r="E76" i="13"/>
  <c r="AD11" i="13"/>
  <c r="AD12" i="13"/>
  <c r="AD13" i="13"/>
  <c r="AD14" i="13"/>
  <c r="AD15" i="13"/>
  <c r="AD16" i="13"/>
  <c r="AD17" i="13"/>
  <c r="AD18" i="13"/>
  <c r="AD19" i="13"/>
  <c r="AD20" i="13"/>
  <c r="AD26" i="13"/>
  <c r="AD27" i="13"/>
  <c r="AD28" i="13"/>
  <c r="AD29" i="13"/>
  <c r="AD30" i="13"/>
  <c r="AD31" i="13"/>
  <c r="AD32" i="13"/>
  <c r="AD33" i="13"/>
  <c r="AD34" i="13"/>
  <c r="AD35" i="13"/>
  <c r="AD41" i="13"/>
  <c r="AD42" i="13"/>
  <c r="AD43" i="13"/>
  <c r="AD44" i="13"/>
  <c r="AD45" i="13"/>
  <c r="AD46" i="13"/>
  <c r="AD47" i="13"/>
  <c r="AD48" i="13"/>
  <c r="AD49" i="13"/>
  <c r="AD50" i="13"/>
  <c r="AD56" i="13"/>
  <c r="AD57" i="13"/>
  <c r="AD58" i="13"/>
  <c r="AD59" i="13"/>
  <c r="AD60" i="13"/>
  <c r="F13" i="35" s="1"/>
  <c r="AD61" i="13"/>
  <c r="AD62" i="13"/>
  <c r="AD63" i="13"/>
  <c r="AD64" i="13"/>
  <c r="AD65" i="13"/>
  <c r="AD71" i="13"/>
  <c r="AD72" i="13"/>
  <c r="AD73" i="13"/>
  <c r="AD74" i="13"/>
  <c r="AD75" i="13"/>
  <c r="AD76" i="13"/>
  <c r="AD77" i="13"/>
  <c r="AD78" i="13"/>
  <c r="AD79" i="13"/>
  <c r="AD80" i="13"/>
  <c r="E31" i="14"/>
  <c r="E46" i="14"/>
  <c r="E61" i="14"/>
  <c r="B61" i="14" s="1"/>
  <c r="E91" i="14"/>
  <c r="AD11" i="14"/>
  <c r="AD12" i="14"/>
  <c r="AD13" i="14"/>
  <c r="AD14" i="14"/>
  <c r="AD15" i="14"/>
  <c r="AD16" i="14"/>
  <c r="AD17" i="14"/>
  <c r="AD18" i="14"/>
  <c r="AD19" i="14"/>
  <c r="AD20" i="14"/>
  <c r="AD26" i="14"/>
  <c r="AD27" i="14"/>
  <c r="AD28" i="14"/>
  <c r="AD29" i="14"/>
  <c r="AD30" i="14"/>
  <c r="AD31" i="14"/>
  <c r="AD32" i="14"/>
  <c r="AD33" i="14"/>
  <c r="AD34" i="14"/>
  <c r="AD35" i="14"/>
  <c r="AD41" i="14"/>
  <c r="AD42" i="14"/>
  <c r="AD43" i="14"/>
  <c r="AD44" i="14"/>
  <c r="AD45" i="14"/>
  <c r="AD46" i="14"/>
  <c r="AD47" i="14"/>
  <c r="AD48" i="14"/>
  <c r="AD49" i="14"/>
  <c r="AD50" i="14"/>
  <c r="AD56" i="14"/>
  <c r="AD57" i="14"/>
  <c r="AD58" i="14"/>
  <c r="AD59" i="14"/>
  <c r="AD60" i="14"/>
  <c r="AD61" i="14"/>
  <c r="AD62" i="14"/>
  <c r="AD63" i="14"/>
  <c r="AD64" i="14"/>
  <c r="AD65" i="14"/>
  <c r="AD71" i="14"/>
  <c r="AD72" i="14"/>
  <c r="AD73" i="14"/>
  <c r="AD74" i="14"/>
  <c r="AD75" i="14"/>
  <c r="AD76" i="14"/>
  <c r="AD77" i="14"/>
  <c r="AD78" i="14"/>
  <c r="AD79" i="14"/>
  <c r="AD80" i="14"/>
  <c r="AD86" i="14"/>
  <c r="AD87" i="14"/>
  <c r="AD88" i="14"/>
  <c r="AD89" i="14"/>
  <c r="AD90" i="14"/>
  <c r="AD91" i="14"/>
  <c r="AD92" i="14"/>
  <c r="AD93" i="14"/>
  <c r="AD94" i="14"/>
  <c r="AD95" i="14"/>
  <c r="E31" i="15"/>
  <c r="E61" i="15"/>
  <c r="E76" i="15"/>
  <c r="AD11" i="15"/>
  <c r="AD12" i="15"/>
  <c r="AD13" i="15"/>
  <c r="AD14" i="15"/>
  <c r="AD15" i="15"/>
  <c r="AD16" i="15"/>
  <c r="AD17" i="15"/>
  <c r="AD18" i="15"/>
  <c r="AD19" i="15"/>
  <c r="AD20" i="15"/>
  <c r="AD26" i="15"/>
  <c r="AD27" i="15"/>
  <c r="AD28" i="15"/>
  <c r="AD29" i="15"/>
  <c r="AD30" i="15"/>
  <c r="AD31" i="15"/>
  <c r="AD32" i="15"/>
  <c r="AD33" i="15"/>
  <c r="AD34" i="15"/>
  <c r="AD35" i="15"/>
  <c r="AD41" i="15"/>
  <c r="AD42" i="15"/>
  <c r="AD43" i="15"/>
  <c r="AD44" i="15"/>
  <c r="AD45" i="15"/>
  <c r="AD46" i="15"/>
  <c r="AD47" i="15"/>
  <c r="AD48" i="15"/>
  <c r="AD49" i="15"/>
  <c r="AD50" i="15"/>
  <c r="AD56" i="15"/>
  <c r="AD57" i="15"/>
  <c r="AD58" i="15"/>
  <c r="AD59" i="15"/>
  <c r="AD60" i="15"/>
  <c r="AD61" i="15"/>
  <c r="AD62" i="15"/>
  <c r="AD63" i="15"/>
  <c r="AD64" i="15"/>
  <c r="AD65" i="15"/>
  <c r="AD71" i="15"/>
  <c r="AD72" i="15"/>
  <c r="AD73" i="15"/>
  <c r="AD74" i="15"/>
  <c r="AD75" i="15"/>
  <c r="AD76" i="15"/>
  <c r="AD77" i="15"/>
  <c r="AD78" i="15"/>
  <c r="AD79" i="15"/>
  <c r="AD80" i="15"/>
  <c r="E31" i="16"/>
  <c r="E44" i="16"/>
  <c r="E46" i="16"/>
  <c r="E61" i="16"/>
  <c r="E74" i="16"/>
  <c r="E76" i="16"/>
  <c r="AD11" i="16"/>
  <c r="AD12" i="16"/>
  <c r="AD13" i="16"/>
  <c r="AD14" i="16"/>
  <c r="AD15" i="16"/>
  <c r="AD16" i="16"/>
  <c r="AD17" i="16"/>
  <c r="AD18" i="16"/>
  <c r="AD19" i="16"/>
  <c r="AD20" i="16"/>
  <c r="AD26" i="16"/>
  <c r="AD27" i="16"/>
  <c r="AD28" i="16"/>
  <c r="AD29" i="16"/>
  <c r="AD30" i="16"/>
  <c r="AD31" i="16"/>
  <c r="AD32" i="16"/>
  <c r="AD33" i="16"/>
  <c r="AD34" i="16"/>
  <c r="AD35" i="16"/>
  <c r="AD41" i="16"/>
  <c r="AD42" i="16"/>
  <c r="AD43" i="16"/>
  <c r="AD44" i="16"/>
  <c r="AD45" i="16"/>
  <c r="AD46" i="16"/>
  <c r="AD47" i="16"/>
  <c r="AD48" i="16"/>
  <c r="AD49" i="16"/>
  <c r="AD50" i="16"/>
  <c r="AD56" i="16"/>
  <c r="AD57" i="16"/>
  <c r="AD58" i="16"/>
  <c r="AD59" i="16"/>
  <c r="AD60" i="16"/>
  <c r="F10" i="35" s="1"/>
  <c r="AD61" i="16"/>
  <c r="AD62" i="16"/>
  <c r="AD63" i="16"/>
  <c r="AD64" i="16"/>
  <c r="AD65" i="16"/>
  <c r="AD71" i="16"/>
  <c r="AD72" i="16"/>
  <c r="AD73" i="16"/>
  <c r="AD74" i="16"/>
  <c r="AD75" i="16"/>
  <c r="AD76" i="16"/>
  <c r="AD77" i="16"/>
  <c r="AD78" i="16"/>
  <c r="AD79" i="16"/>
  <c r="AD80" i="16"/>
  <c r="E16" i="17"/>
  <c r="E31" i="17"/>
  <c r="B31" i="17" s="1"/>
  <c r="E46" i="17"/>
  <c r="E61" i="17"/>
  <c r="E76" i="17"/>
  <c r="AD11" i="17"/>
  <c r="AD12" i="17"/>
  <c r="AD13" i="17"/>
  <c r="AD14" i="17"/>
  <c r="AD15" i="17"/>
  <c r="AD16" i="17"/>
  <c r="AD17" i="17"/>
  <c r="AD18" i="17"/>
  <c r="AD19" i="17"/>
  <c r="AD20" i="17"/>
  <c r="AD26" i="17"/>
  <c r="AD27" i="17"/>
  <c r="AD28" i="17"/>
  <c r="AD29" i="17"/>
  <c r="AD30" i="17"/>
  <c r="AD31" i="17"/>
  <c r="AD32" i="17"/>
  <c r="AD33" i="17"/>
  <c r="AD34" i="17"/>
  <c r="AD35" i="17"/>
  <c r="AD41" i="17"/>
  <c r="AD42" i="17"/>
  <c r="AD43" i="17"/>
  <c r="AD44" i="17"/>
  <c r="AD45" i="17"/>
  <c r="AD46" i="17"/>
  <c r="AD47" i="17"/>
  <c r="AD48" i="17"/>
  <c r="AD49" i="17"/>
  <c r="AD50" i="17"/>
  <c r="AD56" i="17"/>
  <c r="AD57" i="17"/>
  <c r="AD58" i="17"/>
  <c r="AD59" i="17"/>
  <c r="AD60" i="17"/>
  <c r="AD61" i="17"/>
  <c r="AD62" i="17"/>
  <c r="AD63" i="17"/>
  <c r="AD64" i="17"/>
  <c r="AD65" i="17"/>
  <c r="AD71" i="17"/>
  <c r="AD72" i="17"/>
  <c r="AD73" i="17"/>
  <c r="AD74" i="17"/>
  <c r="AD75" i="17"/>
  <c r="AD76" i="17"/>
  <c r="AD77" i="17"/>
  <c r="AD78" i="17"/>
  <c r="AD79" i="17"/>
  <c r="AD80" i="17"/>
  <c r="AD86" i="17"/>
  <c r="AD87" i="17"/>
  <c r="AD88" i="17"/>
  <c r="AD89" i="17"/>
  <c r="AD90" i="17"/>
  <c r="AD91" i="17"/>
  <c r="AD92" i="17"/>
  <c r="AD93" i="17"/>
  <c r="AD94" i="17"/>
  <c r="AD95" i="17"/>
  <c r="E76" i="8"/>
  <c r="AD11" i="8"/>
  <c r="AD12" i="8"/>
  <c r="AD13" i="8"/>
  <c r="AD14" i="8"/>
  <c r="AD15" i="8"/>
  <c r="AD16" i="8"/>
  <c r="AD17" i="8"/>
  <c r="AD18" i="8"/>
  <c r="AD19" i="8"/>
  <c r="AD20" i="8"/>
  <c r="AD26" i="8"/>
  <c r="AD27" i="8"/>
  <c r="AD28" i="8"/>
  <c r="AD29" i="8"/>
  <c r="AD30" i="8"/>
  <c r="AD31" i="8"/>
  <c r="AD32" i="8"/>
  <c r="AD33" i="8"/>
  <c r="AD34" i="8"/>
  <c r="AD35" i="8"/>
  <c r="AD41" i="8"/>
  <c r="AD42" i="8"/>
  <c r="AD43" i="8"/>
  <c r="AD44" i="8"/>
  <c r="AD45" i="8"/>
  <c r="AD46" i="8"/>
  <c r="AD47" i="8"/>
  <c r="AD48" i="8"/>
  <c r="AD49" i="8"/>
  <c r="AD50" i="8"/>
  <c r="AD56" i="8"/>
  <c r="AD57" i="8"/>
  <c r="AD58" i="8"/>
  <c r="AD59" i="8"/>
  <c r="AD60" i="8"/>
  <c r="AD61" i="8"/>
  <c r="AD62" i="8"/>
  <c r="AD63" i="8"/>
  <c r="AD64" i="8"/>
  <c r="AD65" i="8"/>
  <c r="AD71" i="8"/>
  <c r="AD72" i="8"/>
  <c r="AD73" i="8"/>
  <c r="AD74" i="8"/>
  <c r="AD75" i="8"/>
  <c r="AD76" i="8"/>
  <c r="AD77" i="8"/>
  <c r="AD78" i="8"/>
  <c r="AD79" i="8"/>
  <c r="AD80" i="8"/>
  <c r="E74" i="9"/>
  <c r="E76" i="9"/>
  <c r="AD11" i="9"/>
  <c r="AD12" i="9"/>
  <c r="AD13" i="9"/>
  <c r="AD14" i="9"/>
  <c r="AD15" i="9"/>
  <c r="AD16" i="9"/>
  <c r="AD17" i="9"/>
  <c r="AD18" i="9"/>
  <c r="AD19" i="9"/>
  <c r="AD20" i="9"/>
  <c r="AD26" i="9"/>
  <c r="AD27" i="9"/>
  <c r="AD28" i="9"/>
  <c r="AD29" i="9"/>
  <c r="AD30" i="9"/>
  <c r="AD31" i="9"/>
  <c r="AD32" i="9"/>
  <c r="AD33" i="9"/>
  <c r="AD34" i="9"/>
  <c r="AD35" i="9"/>
  <c r="AD41" i="9"/>
  <c r="AD42" i="9"/>
  <c r="AD43" i="9"/>
  <c r="AD44" i="9"/>
  <c r="AD45" i="9"/>
  <c r="AD46" i="9"/>
  <c r="AD47" i="9"/>
  <c r="AD48" i="9"/>
  <c r="AD49" i="9"/>
  <c r="AD50" i="9"/>
  <c r="AD56" i="9"/>
  <c r="AD57" i="9"/>
  <c r="AD58" i="9"/>
  <c r="AD59" i="9"/>
  <c r="AD60" i="9"/>
  <c r="F7" i="35" s="1"/>
  <c r="AD61" i="9"/>
  <c r="AD62" i="9"/>
  <c r="AD63" i="9"/>
  <c r="AD64" i="9"/>
  <c r="AD65" i="9"/>
  <c r="AD71" i="9"/>
  <c r="AD72" i="9"/>
  <c r="AD73" i="9"/>
  <c r="AD74" i="9"/>
  <c r="AD75" i="9"/>
  <c r="AD76" i="9"/>
  <c r="AD77" i="9"/>
  <c r="AD78" i="9"/>
  <c r="AD79" i="9"/>
  <c r="AD80" i="9"/>
  <c r="E15" i="10"/>
  <c r="E16" i="10"/>
  <c r="E31" i="10"/>
  <c r="E46" i="10"/>
  <c r="E61" i="10"/>
  <c r="E75" i="10"/>
  <c r="E76" i="10"/>
  <c r="E91" i="10"/>
  <c r="AD11" i="10"/>
  <c r="AD12" i="10"/>
  <c r="AD13" i="10"/>
  <c r="AD14" i="10"/>
  <c r="AD15" i="10"/>
  <c r="AD16" i="10"/>
  <c r="AD17" i="10"/>
  <c r="AD18" i="10"/>
  <c r="AD19" i="10"/>
  <c r="AD20" i="10"/>
  <c r="AD26" i="10"/>
  <c r="AD27" i="10"/>
  <c r="AD28" i="10"/>
  <c r="AD29" i="10"/>
  <c r="AD30" i="10"/>
  <c r="AD31" i="10"/>
  <c r="AD32" i="10"/>
  <c r="AD33" i="10"/>
  <c r="AD34" i="10"/>
  <c r="AD35" i="10"/>
  <c r="AD41" i="10"/>
  <c r="AD42" i="10"/>
  <c r="AD43" i="10"/>
  <c r="AD44" i="10"/>
  <c r="AD45" i="10"/>
  <c r="AD46" i="10"/>
  <c r="AD47" i="10"/>
  <c r="AD48" i="10"/>
  <c r="AD49" i="10"/>
  <c r="AD50" i="10"/>
  <c r="AD56" i="10"/>
  <c r="AD57" i="10"/>
  <c r="AD58" i="10"/>
  <c r="AD59" i="10"/>
  <c r="AD60" i="10"/>
  <c r="AD61" i="10"/>
  <c r="AD62" i="10"/>
  <c r="AD63" i="10"/>
  <c r="AD64" i="10"/>
  <c r="AD65" i="10"/>
  <c r="AD71" i="10"/>
  <c r="AD72" i="10"/>
  <c r="AD73" i="10"/>
  <c r="AD74" i="10"/>
  <c r="AD75" i="10"/>
  <c r="AD76" i="10"/>
  <c r="AD77" i="10"/>
  <c r="AD78" i="10"/>
  <c r="AD79" i="10"/>
  <c r="AD80" i="10"/>
  <c r="AD86" i="10"/>
  <c r="AD87" i="10"/>
  <c r="AD88" i="10"/>
  <c r="AD89" i="10"/>
  <c r="AD90" i="10"/>
  <c r="AD91" i="10"/>
  <c r="AD92" i="10"/>
  <c r="AD93" i="10"/>
  <c r="AD94" i="10"/>
  <c r="AD95" i="10"/>
  <c r="E75" i="11"/>
  <c r="E76" i="11"/>
  <c r="AD11" i="11"/>
  <c r="AD12" i="11"/>
  <c r="AD13" i="11"/>
  <c r="AD14" i="11"/>
  <c r="AD15" i="11"/>
  <c r="AD16" i="11"/>
  <c r="AD17" i="11"/>
  <c r="AD18" i="11"/>
  <c r="AD19" i="11"/>
  <c r="AD20" i="11"/>
  <c r="AD26" i="11"/>
  <c r="AD27" i="11"/>
  <c r="AD28" i="11"/>
  <c r="AD29" i="11"/>
  <c r="AD30" i="11"/>
  <c r="AD31" i="11"/>
  <c r="AD32" i="11"/>
  <c r="AD33" i="11"/>
  <c r="AD34" i="11"/>
  <c r="AD35" i="11"/>
  <c r="AD41" i="11"/>
  <c r="AD42" i="11"/>
  <c r="AD43" i="11"/>
  <c r="AD44" i="11"/>
  <c r="AD45" i="11"/>
  <c r="AD46" i="11"/>
  <c r="AD47" i="11"/>
  <c r="AD48" i="11"/>
  <c r="AD49" i="11"/>
  <c r="AD50" i="11"/>
  <c r="AD56" i="11"/>
  <c r="AD57" i="11"/>
  <c r="AD58" i="11"/>
  <c r="AD59" i="11"/>
  <c r="AD60" i="11"/>
  <c r="AD61" i="11"/>
  <c r="AD62" i="11"/>
  <c r="AD63" i="11"/>
  <c r="AD64" i="11"/>
  <c r="AD65" i="11"/>
  <c r="AD71" i="11"/>
  <c r="AD72" i="11"/>
  <c r="AD73" i="11"/>
  <c r="AD74" i="11"/>
  <c r="AD75" i="11"/>
  <c r="AD76" i="11"/>
  <c r="AD77" i="11"/>
  <c r="AD78" i="11"/>
  <c r="AD79" i="11"/>
  <c r="AD80" i="11"/>
  <c r="E16" i="12"/>
  <c r="E29" i="12"/>
  <c r="E31" i="12"/>
  <c r="E46" i="12"/>
  <c r="E61" i="12"/>
  <c r="E76" i="12"/>
  <c r="P21" i="18"/>
  <c r="P111" i="18"/>
  <c r="P21" i="19"/>
  <c r="P81" i="19"/>
  <c r="P21" i="13"/>
  <c r="P81" i="13"/>
  <c r="P21" i="14"/>
  <c r="P96" i="14"/>
  <c r="P21" i="15"/>
  <c r="P81" i="15"/>
  <c r="P21" i="16"/>
  <c r="P81" i="16"/>
  <c r="P21" i="17"/>
  <c r="P96" i="17"/>
  <c r="P21" i="8"/>
  <c r="P81" i="8"/>
  <c r="E16" i="8"/>
  <c r="E31" i="8"/>
  <c r="E46" i="8"/>
  <c r="E60" i="8"/>
  <c r="E61" i="8"/>
  <c r="P21" i="9"/>
  <c r="P81" i="9"/>
  <c r="E16" i="9"/>
  <c r="F16" i="9" s="1"/>
  <c r="E29" i="9"/>
  <c r="B29" i="9" s="1"/>
  <c r="E30" i="9"/>
  <c r="E31" i="9"/>
  <c r="E46" i="9"/>
  <c r="E61" i="9"/>
  <c r="P21" i="10"/>
  <c r="P96" i="10"/>
  <c r="P21" i="11"/>
  <c r="P81" i="11"/>
  <c r="E16" i="11"/>
  <c r="E31" i="11"/>
  <c r="E46" i="11"/>
  <c r="E59" i="11"/>
  <c r="E61" i="11"/>
  <c r="X3" i="25"/>
  <c r="X4" i="25" s="1"/>
  <c r="X5" i="25" s="1"/>
  <c r="X6" i="25" s="1"/>
  <c r="X7" i="25" s="1"/>
  <c r="X8" i="25" s="1"/>
  <c r="X9" i="25" s="1"/>
  <c r="X10" i="25" s="1"/>
  <c r="X11" i="25" s="1"/>
  <c r="X12" i="25" s="1"/>
  <c r="X13" i="25" s="1"/>
  <c r="X14" i="25" s="1"/>
  <c r="X15" i="25" s="1"/>
  <c r="X16" i="25" s="1"/>
  <c r="X17" i="25" s="1"/>
  <c r="X18" i="25" s="1"/>
  <c r="X19" i="25" s="1"/>
  <c r="X20" i="25" s="1"/>
  <c r="X21" i="25" s="1"/>
  <c r="X22" i="25" s="1"/>
  <c r="X23" i="25" s="1"/>
  <c r="X24" i="25" s="1"/>
  <c r="X25" i="25" s="1"/>
  <c r="X26" i="25" s="1"/>
  <c r="X27" i="25" s="1"/>
  <c r="X28" i="25" s="1"/>
  <c r="X29" i="25" s="1"/>
  <c r="X30" i="25" s="1"/>
  <c r="X31" i="25" s="1"/>
  <c r="X32" i="25" s="1"/>
  <c r="X33" i="25" s="1"/>
  <c r="X34" i="25" s="1"/>
  <c r="X35" i="25" s="1"/>
  <c r="X36" i="25" s="1"/>
  <c r="X37" i="25" s="1"/>
  <c r="X38" i="25" s="1"/>
  <c r="X39" i="25" s="1"/>
  <c r="X40" i="25" s="1"/>
  <c r="X41" i="25" s="1"/>
  <c r="X42" i="25" s="1"/>
  <c r="X43" i="25" s="1"/>
  <c r="X44" i="25" s="1"/>
  <c r="X45" i="25" s="1"/>
  <c r="X46" i="25" s="1"/>
  <c r="X47" i="25" s="1"/>
  <c r="X48" i="25" s="1"/>
  <c r="X49" i="25" s="1"/>
  <c r="X50" i="25" s="1"/>
  <c r="X51" i="25" s="1"/>
  <c r="X52" i="25" s="1"/>
  <c r="X53" i="25" s="1"/>
  <c r="B154" i="25"/>
  <c r="P36" i="11"/>
  <c r="P51" i="11"/>
  <c r="P66" i="11"/>
  <c r="P36" i="10"/>
  <c r="P51" i="10"/>
  <c r="P66" i="10"/>
  <c r="P81" i="10"/>
  <c r="P36" i="9"/>
  <c r="P51" i="9"/>
  <c r="P66" i="9"/>
  <c r="P36" i="8"/>
  <c r="P51" i="8"/>
  <c r="P66" i="8"/>
  <c r="P36" i="17"/>
  <c r="P51" i="17"/>
  <c r="P66" i="17"/>
  <c r="P81" i="17"/>
  <c r="P36" i="16"/>
  <c r="P51" i="16"/>
  <c r="P66" i="16"/>
  <c r="P36" i="15"/>
  <c r="P51" i="15"/>
  <c r="P66" i="15"/>
  <c r="P36" i="14"/>
  <c r="P51" i="14"/>
  <c r="P66" i="14"/>
  <c r="P81" i="14"/>
  <c r="P36" i="13"/>
  <c r="P51" i="13"/>
  <c r="P66" i="13"/>
  <c r="P36" i="19"/>
  <c r="P51" i="19"/>
  <c r="P66" i="19"/>
  <c r="P36" i="18"/>
  <c r="P51" i="18"/>
  <c r="P66" i="18"/>
  <c r="P81" i="18"/>
  <c r="P96" i="18"/>
  <c r="P21" i="12"/>
  <c r="P36" i="12"/>
  <c r="P51" i="12"/>
  <c r="P66" i="12"/>
  <c r="P81" i="12"/>
  <c r="I32" i="12"/>
  <c r="J32" i="12"/>
  <c r="AD11" i="12"/>
  <c r="AD12" i="12"/>
  <c r="AD13" i="12"/>
  <c r="AD14" i="12"/>
  <c r="AD15" i="12"/>
  <c r="AD16" i="12"/>
  <c r="AD17" i="12"/>
  <c r="AD18" i="12"/>
  <c r="AD19" i="12"/>
  <c r="AD20" i="12"/>
  <c r="AD26" i="12"/>
  <c r="AD27" i="12"/>
  <c r="AD28" i="12"/>
  <c r="AD29" i="12"/>
  <c r="AD30" i="12"/>
  <c r="AD31" i="12"/>
  <c r="AD32" i="12"/>
  <c r="AD33" i="12"/>
  <c r="AD34" i="12"/>
  <c r="AD35" i="12"/>
  <c r="AD41" i="12"/>
  <c r="AD42" i="12"/>
  <c r="AD43" i="12"/>
  <c r="AD44" i="12"/>
  <c r="AD45" i="12"/>
  <c r="AD46" i="12"/>
  <c r="AD47" i="12"/>
  <c r="AD48" i="12"/>
  <c r="AD49" i="12"/>
  <c r="AD50" i="12"/>
  <c r="AD56" i="12"/>
  <c r="AD57" i="12"/>
  <c r="AD58" i="12"/>
  <c r="AD59" i="12"/>
  <c r="AD60" i="12"/>
  <c r="AD61" i="12"/>
  <c r="AD62" i="12"/>
  <c r="AD63" i="12"/>
  <c r="AD64" i="12"/>
  <c r="AD65" i="12"/>
  <c r="AD71" i="12"/>
  <c r="AD72" i="12"/>
  <c r="AD73" i="12"/>
  <c r="AD74" i="12"/>
  <c r="AD75" i="12"/>
  <c r="AD76" i="12"/>
  <c r="AD77" i="12"/>
  <c r="AD78" i="12"/>
  <c r="AD79" i="12"/>
  <c r="AD80" i="12"/>
  <c r="AG11" i="12"/>
  <c r="AG12" i="12"/>
  <c r="AG13" i="12"/>
  <c r="AG14" i="12"/>
  <c r="AG15" i="12"/>
  <c r="AG16" i="12"/>
  <c r="AG17" i="12"/>
  <c r="AG18" i="12"/>
  <c r="AG19" i="12"/>
  <c r="AG20" i="12"/>
  <c r="AG26" i="12"/>
  <c r="AG27" i="12"/>
  <c r="AG28" i="12"/>
  <c r="AG29" i="12"/>
  <c r="AG30" i="12"/>
  <c r="AG31" i="12"/>
  <c r="AG32" i="12"/>
  <c r="AG33" i="12"/>
  <c r="AG34" i="12"/>
  <c r="AG35" i="12"/>
  <c r="AG41" i="12"/>
  <c r="AG42" i="12"/>
  <c r="AG43" i="12"/>
  <c r="AG44" i="12"/>
  <c r="AG45" i="12"/>
  <c r="AG46" i="12"/>
  <c r="AG47" i="12"/>
  <c r="AG48" i="12"/>
  <c r="AG49" i="12"/>
  <c r="AG50" i="12"/>
  <c r="AG56" i="12"/>
  <c r="AG57" i="12"/>
  <c r="AG58" i="12"/>
  <c r="AG59" i="12"/>
  <c r="AG60" i="12"/>
  <c r="AG61" i="12"/>
  <c r="AG62" i="12"/>
  <c r="AG63" i="12"/>
  <c r="AG64" i="12"/>
  <c r="AG65" i="12"/>
  <c r="AG71" i="12"/>
  <c r="AG72" i="12"/>
  <c r="AG73" i="12"/>
  <c r="AG74" i="12"/>
  <c r="AG75" i="12"/>
  <c r="AG76" i="12"/>
  <c r="AG77" i="12"/>
  <c r="AG78" i="12"/>
  <c r="AG79" i="12"/>
  <c r="AG80" i="12"/>
  <c r="AF11" i="12"/>
  <c r="AF12" i="12"/>
  <c r="AF13" i="12"/>
  <c r="AF14" i="12"/>
  <c r="AF15" i="12"/>
  <c r="AF16" i="12"/>
  <c r="AF17" i="12"/>
  <c r="AF18" i="12"/>
  <c r="AF19" i="12"/>
  <c r="AF20" i="12"/>
  <c r="AF26" i="12"/>
  <c r="AF27" i="12"/>
  <c r="AF28" i="12"/>
  <c r="AF29" i="12"/>
  <c r="AF30" i="12"/>
  <c r="AF31" i="12"/>
  <c r="AF32" i="12"/>
  <c r="AF33" i="12"/>
  <c r="AF34" i="12"/>
  <c r="AF35" i="12"/>
  <c r="AF41" i="12"/>
  <c r="AF42" i="12"/>
  <c r="AF43" i="12"/>
  <c r="AF44" i="12"/>
  <c r="AF45" i="12"/>
  <c r="AF46" i="12"/>
  <c r="AF47" i="12"/>
  <c r="AF48" i="12"/>
  <c r="AF49" i="12"/>
  <c r="AF50" i="12"/>
  <c r="AF56" i="12"/>
  <c r="AF57" i="12"/>
  <c r="AF58" i="12"/>
  <c r="AF59" i="12"/>
  <c r="AF60" i="12"/>
  <c r="AF61" i="12"/>
  <c r="AF62" i="12"/>
  <c r="AF63" i="12"/>
  <c r="AF64" i="12"/>
  <c r="AF65" i="12"/>
  <c r="AF71" i="12"/>
  <c r="AF72" i="12"/>
  <c r="AF73" i="12"/>
  <c r="AF74" i="12"/>
  <c r="AF75" i="12"/>
  <c r="AF76" i="12"/>
  <c r="AF77" i="12"/>
  <c r="AF78" i="12"/>
  <c r="AF79" i="12"/>
  <c r="AF80" i="12"/>
  <c r="AE11" i="12"/>
  <c r="AE12" i="12"/>
  <c r="AE13" i="12"/>
  <c r="AE14" i="12"/>
  <c r="AE15" i="12"/>
  <c r="AE16" i="12"/>
  <c r="AE17" i="12"/>
  <c r="AE18" i="12"/>
  <c r="AE19" i="12"/>
  <c r="AE20" i="12"/>
  <c r="AE26" i="12"/>
  <c r="AE27" i="12"/>
  <c r="AE28" i="12"/>
  <c r="AE29" i="12"/>
  <c r="AE30" i="12"/>
  <c r="AE31" i="12"/>
  <c r="AE32" i="12"/>
  <c r="AE33" i="12"/>
  <c r="AE34" i="12"/>
  <c r="AE35" i="12"/>
  <c r="AE41" i="12"/>
  <c r="AE42" i="12"/>
  <c r="AE43" i="12"/>
  <c r="AE44" i="12"/>
  <c r="AE45" i="12"/>
  <c r="AE46" i="12"/>
  <c r="AE47" i="12"/>
  <c r="AE48" i="12"/>
  <c r="AE49" i="12"/>
  <c r="AE50" i="12"/>
  <c r="AE56" i="12"/>
  <c r="AE57" i="12"/>
  <c r="AE58" i="12"/>
  <c r="AE59" i="12"/>
  <c r="AE60" i="12"/>
  <c r="AE61" i="12"/>
  <c r="AE62" i="12"/>
  <c r="G4" i="35" s="1"/>
  <c r="AE63" i="12"/>
  <c r="AE64" i="12"/>
  <c r="AE65" i="12"/>
  <c r="AE71" i="12"/>
  <c r="AE72" i="12"/>
  <c r="AE73" i="12"/>
  <c r="AE74" i="12"/>
  <c r="AE75" i="12"/>
  <c r="AE76" i="12"/>
  <c r="AE77" i="12"/>
  <c r="AE78" i="12"/>
  <c r="AE79" i="12"/>
  <c r="AE80" i="12"/>
  <c r="B91" i="10"/>
  <c r="F262" i="25"/>
  <c r="F236" i="25"/>
  <c r="F210" i="25"/>
  <c r="F184" i="25"/>
  <c r="F158" i="25"/>
  <c r="F132" i="25"/>
  <c r="F106" i="25"/>
  <c r="F80" i="25"/>
  <c r="F54" i="25"/>
  <c r="F28" i="25"/>
  <c r="Q21" i="14"/>
  <c r="Q36" i="14"/>
  <c r="Q51" i="14"/>
  <c r="Q66" i="14"/>
  <c r="Q81" i="14"/>
  <c r="Q96" i="14"/>
  <c r="Q21" i="17"/>
  <c r="Q36" i="17"/>
  <c r="Q51" i="17"/>
  <c r="Q66" i="17"/>
  <c r="Q81" i="17"/>
  <c r="Q96" i="17"/>
  <c r="Q21" i="19"/>
  <c r="Q36" i="19"/>
  <c r="Q51" i="19"/>
  <c r="Q66" i="19"/>
  <c r="Q81" i="19"/>
  <c r="Q21" i="13"/>
  <c r="Q36" i="13"/>
  <c r="Q51" i="13"/>
  <c r="Q66" i="13"/>
  <c r="Q81" i="13"/>
  <c r="Q21" i="15"/>
  <c r="Q36" i="15"/>
  <c r="Q51" i="15"/>
  <c r="Q66" i="15"/>
  <c r="Q81" i="15"/>
  <c r="Q21" i="16"/>
  <c r="Q36" i="16"/>
  <c r="Q51" i="16"/>
  <c r="Q66" i="16"/>
  <c r="Q81" i="16"/>
  <c r="Q21" i="8"/>
  <c r="Q36" i="8"/>
  <c r="Q51" i="8"/>
  <c r="Q66" i="8"/>
  <c r="Q81" i="8"/>
  <c r="Q21" i="9"/>
  <c r="Q36" i="9"/>
  <c r="Q51" i="9"/>
  <c r="Q66" i="9"/>
  <c r="Q81" i="9"/>
  <c r="Q21" i="11"/>
  <c r="Q81" i="11"/>
  <c r="Q36" i="11"/>
  <c r="Q51" i="11"/>
  <c r="Q66" i="11"/>
  <c r="G1" i="8"/>
  <c r="G1" i="9"/>
  <c r="G1" i="11"/>
  <c r="B61" i="16"/>
  <c r="B61" i="17"/>
  <c r="B61" i="8"/>
  <c r="B61" i="10"/>
  <c r="B61" i="11"/>
  <c r="B46" i="14"/>
  <c r="B46" i="8"/>
  <c r="B46" i="12"/>
  <c r="B31" i="15"/>
  <c r="B31" i="9"/>
  <c r="L20" i="18"/>
  <c r="L19" i="18"/>
  <c r="L18" i="18"/>
  <c r="L17" i="18"/>
  <c r="L16" i="18"/>
  <c r="L15" i="18"/>
  <c r="L14" i="18"/>
  <c r="L13" i="18"/>
  <c r="L12" i="18"/>
  <c r="L11" i="18"/>
  <c r="L20" i="19"/>
  <c r="L19" i="19"/>
  <c r="L18" i="19"/>
  <c r="L17" i="19"/>
  <c r="L16" i="19"/>
  <c r="L15" i="19"/>
  <c r="L14" i="19"/>
  <c r="L13" i="19"/>
  <c r="L12" i="19"/>
  <c r="L11" i="19"/>
  <c r="L20" i="13"/>
  <c r="L19" i="13"/>
  <c r="L18" i="13"/>
  <c r="L17" i="13"/>
  <c r="L16" i="13"/>
  <c r="L15" i="13"/>
  <c r="L14" i="13"/>
  <c r="L13" i="13"/>
  <c r="L12" i="13"/>
  <c r="L11" i="13"/>
  <c r="L20" i="14"/>
  <c r="L19" i="14"/>
  <c r="L18" i="14"/>
  <c r="L17" i="14"/>
  <c r="L16" i="14"/>
  <c r="L15" i="14"/>
  <c r="L14" i="14"/>
  <c r="L13" i="14"/>
  <c r="L12" i="14"/>
  <c r="L11" i="14"/>
  <c r="L20" i="15"/>
  <c r="L19" i="15"/>
  <c r="L18" i="15"/>
  <c r="L17" i="15"/>
  <c r="L16" i="15"/>
  <c r="L15" i="15"/>
  <c r="L14" i="15"/>
  <c r="L13" i="15"/>
  <c r="L12" i="15"/>
  <c r="L11" i="15"/>
  <c r="L20" i="16"/>
  <c r="L19" i="16"/>
  <c r="L18" i="16"/>
  <c r="L17" i="16"/>
  <c r="L16" i="16"/>
  <c r="L15" i="16"/>
  <c r="L14" i="16"/>
  <c r="L13" i="16"/>
  <c r="L12" i="16"/>
  <c r="L11" i="16"/>
  <c r="L20" i="17"/>
  <c r="L19" i="17"/>
  <c r="L18" i="17"/>
  <c r="L17" i="17"/>
  <c r="L16" i="17"/>
  <c r="L15" i="17"/>
  <c r="L14" i="17"/>
  <c r="L13" i="17"/>
  <c r="L12" i="17"/>
  <c r="L11" i="17"/>
  <c r="L20" i="8"/>
  <c r="L19" i="8"/>
  <c r="L18" i="8"/>
  <c r="L17" i="8"/>
  <c r="L16" i="8"/>
  <c r="L15" i="8"/>
  <c r="L14" i="8"/>
  <c r="L13" i="8"/>
  <c r="L12" i="8"/>
  <c r="L11" i="8"/>
  <c r="L20" i="9"/>
  <c r="L19" i="9"/>
  <c r="L18" i="9"/>
  <c r="L17" i="9"/>
  <c r="L16" i="9"/>
  <c r="L15" i="9"/>
  <c r="L14" i="9"/>
  <c r="L13" i="9"/>
  <c r="L12" i="9"/>
  <c r="L11" i="9"/>
  <c r="L20" i="10"/>
  <c r="L19" i="10"/>
  <c r="L18" i="10"/>
  <c r="L17" i="10"/>
  <c r="L16" i="10"/>
  <c r="L15" i="10"/>
  <c r="L14" i="10"/>
  <c r="L13" i="10"/>
  <c r="L12" i="10"/>
  <c r="L11" i="10"/>
  <c r="L20" i="11"/>
  <c r="L19" i="11"/>
  <c r="L18" i="11"/>
  <c r="L17" i="11"/>
  <c r="L16" i="11"/>
  <c r="L15" i="11"/>
  <c r="L14" i="11"/>
  <c r="L13" i="11"/>
  <c r="L12" i="11"/>
  <c r="L11" i="11"/>
  <c r="K11" i="12"/>
  <c r="I86" i="18"/>
  <c r="J86" i="18"/>
  <c r="I71" i="18"/>
  <c r="J71" i="18"/>
  <c r="I56" i="18"/>
  <c r="J56" i="18"/>
  <c r="I41" i="18"/>
  <c r="J41" i="18"/>
  <c r="I26" i="18"/>
  <c r="J26" i="18"/>
  <c r="I11" i="18"/>
  <c r="J11" i="18"/>
  <c r="I56" i="19"/>
  <c r="J56" i="19"/>
  <c r="I41" i="19"/>
  <c r="J41" i="19"/>
  <c r="I26" i="19"/>
  <c r="J26" i="19"/>
  <c r="I11" i="19"/>
  <c r="J11" i="19"/>
  <c r="I56" i="13"/>
  <c r="J56" i="13"/>
  <c r="I41" i="13"/>
  <c r="J41" i="13"/>
  <c r="I26" i="13"/>
  <c r="J26" i="13"/>
  <c r="I11" i="13"/>
  <c r="J11" i="13"/>
  <c r="I71" i="14"/>
  <c r="J71" i="14"/>
  <c r="I56" i="14"/>
  <c r="J56" i="14"/>
  <c r="I41" i="14"/>
  <c r="J41" i="14"/>
  <c r="I26" i="14"/>
  <c r="J26" i="14"/>
  <c r="I11" i="14"/>
  <c r="J11" i="14"/>
  <c r="I56" i="15"/>
  <c r="J56" i="15"/>
  <c r="I41" i="15"/>
  <c r="J41" i="15"/>
  <c r="I26" i="15"/>
  <c r="J26" i="15"/>
  <c r="I11" i="15"/>
  <c r="J11" i="15"/>
  <c r="I56" i="16"/>
  <c r="J56" i="16"/>
  <c r="I41" i="16"/>
  <c r="J41" i="16"/>
  <c r="I26" i="16"/>
  <c r="J26" i="16"/>
  <c r="I11" i="16"/>
  <c r="J11" i="16"/>
  <c r="I71" i="17"/>
  <c r="J71" i="17"/>
  <c r="I56" i="17"/>
  <c r="J56" i="17"/>
  <c r="I41" i="17"/>
  <c r="J41" i="17"/>
  <c r="I26" i="17"/>
  <c r="J26" i="17"/>
  <c r="I11" i="17"/>
  <c r="J11" i="17"/>
  <c r="I56" i="8"/>
  <c r="J56" i="8"/>
  <c r="I41" i="8"/>
  <c r="J41" i="8"/>
  <c r="I26" i="8"/>
  <c r="J26" i="8"/>
  <c r="I11" i="8"/>
  <c r="J11" i="8"/>
  <c r="I56" i="9"/>
  <c r="J56" i="9"/>
  <c r="I41" i="9"/>
  <c r="J41" i="9"/>
  <c r="I26" i="9"/>
  <c r="J26" i="9"/>
  <c r="I11" i="9"/>
  <c r="J11" i="9"/>
  <c r="I71" i="10"/>
  <c r="J71" i="10"/>
  <c r="I56" i="10"/>
  <c r="J56" i="10"/>
  <c r="I41" i="10"/>
  <c r="J41" i="10"/>
  <c r="I26" i="10"/>
  <c r="J26" i="10"/>
  <c r="I11" i="10"/>
  <c r="J11" i="10"/>
  <c r="K11" i="10" s="1"/>
  <c r="I56" i="11"/>
  <c r="J56" i="11"/>
  <c r="I41" i="11"/>
  <c r="J41" i="11"/>
  <c r="I26" i="11"/>
  <c r="J26" i="11"/>
  <c r="I11" i="11"/>
  <c r="J11" i="11"/>
  <c r="I56" i="12"/>
  <c r="J56" i="12"/>
  <c r="I41" i="12"/>
  <c r="J41" i="12"/>
  <c r="I26" i="12"/>
  <c r="J26" i="12"/>
  <c r="K26" i="12" s="1"/>
  <c r="F76" i="10"/>
  <c r="H95" i="18"/>
  <c r="I95" i="18"/>
  <c r="J95" i="18"/>
  <c r="L95" i="18"/>
  <c r="H94" i="18"/>
  <c r="I94" i="18"/>
  <c r="J94" i="18"/>
  <c r="L94" i="18"/>
  <c r="H93" i="18"/>
  <c r="I93" i="18"/>
  <c r="J93" i="18"/>
  <c r="L93" i="18"/>
  <c r="H92" i="18"/>
  <c r="I92" i="18"/>
  <c r="J92" i="18"/>
  <c r="L92" i="18"/>
  <c r="H91" i="18"/>
  <c r="I91" i="18"/>
  <c r="J91" i="18"/>
  <c r="L91" i="18"/>
  <c r="H90" i="18"/>
  <c r="I90" i="18"/>
  <c r="J90" i="18"/>
  <c r="L90" i="18"/>
  <c r="H89" i="18"/>
  <c r="I89" i="18"/>
  <c r="J89" i="18"/>
  <c r="L89" i="18"/>
  <c r="H88" i="18"/>
  <c r="I88" i="18"/>
  <c r="J88" i="18"/>
  <c r="L88" i="18"/>
  <c r="H87" i="18"/>
  <c r="I87" i="18"/>
  <c r="J87" i="18"/>
  <c r="L87" i="18"/>
  <c r="H86" i="18"/>
  <c r="L86" i="18"/>
  <c r="H20" i="13"/>
  <c r="I20" i="13"/>
  <c r="J20" i="13"/>
  <c r="H19" i="13"/>
  <c r="I19" i="13"/>
  <c r="J19" i="13"/>
  <c r="H18" i="13"/>
  <c r="I18" i="13"/>
  <c r="J18" i="13"/>
  <c r="H17" i="13"/>
  <c r="I17" i="13"/>
  <c r="J17" i="13"/>
  <c r="H16" i="13"/>
  <c r="I16" i="13"/>
  <c r="J16" i="13"/>
  <c r="H15" i="13"/>
  <c r="I15" i="13"/>
  <c r="J15" i="13"/>
  <c r="H14" i="13"/>
  <c r="I14" i="13"/>
  <c r="J14" i="13"/>
  <c r="H13" i="13"/>
  <c r="I13" i="13"/>
  <c r="J13" i="13"/>
  <c r="H12" i="13"/>
  <c r="I12" i="13"/>
  <c r="J12" i="13"/>
  <c r="H11" i="13"/>
  <c r="H20" i="16"/>
  <c r="I20" i="16"/>
  <c r="J20" i="16"/>
  <c r="H19" i="16"/>
  <c r="I19" i="16"/>
  <c r="J19" i="16"/>
  <c r="H18" i="16"/>
  <c r="I18" i="16"/>
  <c r="J18" i="16"/>
  <c r="H17" i="16"/>
  <c r="I17" i="16"/>
  <c r="J17" i="16"/>
  <c r="H16" i="16"/>
  <c r="I16" i="16"/>
  <c r="J16" i="16"/>
  <c r="H15" i="16"/>
  <c r="I15" i="16"/>
  <c r="J15" i="16"/>
  <c r="H14" i="16"/>
  <c r="I14" i="16"/>
  <c r="J14" i="16"/>
  <c r="H13" i="16"/>
  <c r="I13" i="16"/>
  <c r="J13" i="16"/>
  <c r="H12" i="16"/>
  <c r="I12" i="16"/>
  <c r="J12" i="16"/>
  <c r="H11" i="16"/>
  <c r="H20" i="9"/>
  <c r="I20" i="9"/>
  <c r="J20" i="9"/>
  <c r="H19" i="9"/>
  <c r="I19" i="9"/>
  <c r="J19" i="9"/>
  <c r="H18" i="9"/>
  <c r="I18" i="9"/>
  <c r="J18" i="9"/>
  <c r="H17" i="9"/>
  <c r="I17" i="9"/>
  <c r="J17" i="9"/>
  <c r="H16" i="9"/>
  <c r="I16" i="9"/>
  <c r="J16" i="9"/>
  <c r="H15" i="9"/>
  <c r="I15" i="9"/>
  <c r="J15" i="9"/>
  <c r="H14" i="9"/>
  <c r="I14" i="9"/>
  <c r="J14" i="9"/>
  <c r="H13" i="9"/>
  <c r="I13" i="9"/>
  <c r="J13" i="9"/>
  <c r="H12" i="9"/>
  <c r="I12" i="9"/>
  <c r="J12" i="9"/>
  <c r="H11" i="9"/>
  <c r="H20" i="18"/>
  <c r="I20" i="18"/>
  <c r="J20" i="18"/>
  <c r="H19" i="18"/>
  <c r="I19" i="18"/>
  <c r="J19" i="18"/>
  <c r="H18" i="18"/>
  <c r="I18" i="18"/>
  <c r="J18" i="18"/>
  <c r="H17" i="18"/>
  <c r="I17" i="18"/>
  <c r="J17" i="18"/>
  <c r="H16" i="18"/>
  <c r="I16" i="18"/>
  <c r="J16" i="18"/>
  <c r="H15" i="18"/>
  <c r="I15" i="18"/>
  <c r="J15" i="18"/>
  <c r="H14" i="18"/>
  <c r="I14" i="18"/>
  <c r="J14" i="18"/>
  <c r="H13" i="18"/>
  <c r="I13" i="18"/>
  <c r="J13" i="18"/>
  <c r="H12" i="18"/>
  <c r="I12" i="18"/>
  <c r="J12" i="18"/>
  <c r="H11" i="18"/>
  <c r="H20" i="19"/>
  <c r="I20" i="19"/>
  <c r="J20" i="19"/>
  <c r="H19" i="19"/>
  <c r="I19" i="19"/>
  <c r="J19" i="19"/>
  <c r="H18" i="19"/>
  <c r="I18" i="19"/>
  <c r="J18" i="19"/>
  <c r="H17" i="19"/>
  <c r="I17" i="19"/>
  <c r="J17" i="19"/>
  <c r="H16" i="19"/>
  <c r="I16" i="19"/>
  <c r="J16" i="19"/>
  <c r="H15" i="19"/>
  <c r="I15" i="19"/>
  <c r="J15" i="19"/>
  <c r="H14" i="19"/>
  <c r="I14" i="19"/>
  <c r="J14" i="19"/>
  <c r="H13" i="19"/>
  <c r="I13" i="19"/>
  <c r="J13" i="19"/>
  <c r="H12" i="19"/>
  <c r="I12" i="19"/>
  <c r="J12" i="19"/>
  <c r="H11" i="19"/>
  <c r="H20" i="14"/>
  <c r="I20" i="14"/>
  <c r="J20" i="14"/>
  <c r="H19" i="14"/>
  <c r="I19" i="14"/>
  <c r="J19" i="14"/>
  <c r="H18" i="14"/>
  <c r="I18" i="14"/>
  <c r="J18" i="14"/>
  <c r="H17" i="14"/>
  <c r="I17" i="14"/>
  <c r="J17" i="14"/>
  <c r="H16" i="14"/>
  <c r="I16" i="14"/>
  <c r="J16" i="14"/>
  <c r="H15" i="14"/>
  <c r="I15" i="14"/>
  <c r="J15" i="14"/>
  <c r="H14" i="14"/>
  <c r="I14" i="14"/>
  <c r="J14" i="14"/>
  <c r="H13" i="14"/>
  <c r="I13" i="14"/>
  <c r="J13" i="14"/>
  <c r="H12" i="14"/>
  <c r="I12" i="14"/>
  <c r="J12" i="14"/>
  <c r="H11" i="14"/>
  <c r="H20" i="15"/>
  <c r="I20" i="15"/>
  <c r="J20" i="15"/>
  <c r="H19" i="15"/>
  <c r="I19" i="15"/>
  <c r="J19" i="15"/>
  <c r="H18" i="15"/>
  <c r="I18" i="15"/>
  <c r="J18" i="15"/>
  <c r="H17" i="15"/>
  <c r="I17" i="15"/>
  <c r="J17" i="15"/>
  <c r="H16" i="15"/>
  <c r="I16" i="15"/>
  <c r="J16" i="15"/>
  <c r="H15" i="15"/>
  <c r="I15" i="15"/>
  <c r="J15" i="15"/>
  <c r="H14" i="15"/>
  <c r="I14" i="15"/>
  <c r="J14" i="15"/>
  <c r="H13" i="15"/>
  <c r="I13" i="15"/>
  <c r="J13" i="15"/>
  <c r="H12" i="15"/>
  <c r="I12" i="15"/>
  <c r="J12" i="15"/>
  <c r="H11" i="15"/>
  <c r="H20" i="17"/>
  <c r="I20" i="17"/>
  <c r="J20" i="17"/>
  <c r="H19" i="17"/>
  <c r="I19" i="17"/>
  <c r="J19" i="17"/>
  <c r="H18" i="17"/>
  <c r="I18" i="17"/>
  <c r="J18" i="17"/>
  <c r="H17" i="17"/>
  <c r="I17" i="17"/>
  <c r="J17" i="17"/>
  <c r="H16" i="17"/>
  <c r="I16" i="17"/>
  <c r="J16" i="17"/>
  <c r="H15" i="17"/>
  <c r="I15" i="17"/>
  <c r="K15" i="17" s="1"/>
  <c r="J15" i="17"/>
  <c r="H14" i="17"/>
  <c r="I14" i="17"/>
  <c r="J14" i="17"/>
  <c r="H13" i="17"/>
  <c r="I13" i="17"/>
  <c r="J13" i="17"/>
  <c r="H12" i="17"/>
  <c r="I12" i="17"/>
  <c r="J12" i="17"/>
  <c r="H11" i="17"/>
  <c r="H20" i="8"/>
  <c r="I20" i="8"/>
  <c r="J20" i="8"/>
  <c r="K20" i="8" s="1"/>
  <c r="H19" i="8"/>
  <c r="I19" i="8"/>
  <c r="J19" i="8"/>
  <c r="H18" i="8"/>
  <c r="I18" i="8"/>
  <c r="J18" i="8"/>
  <c r="H17" i="8"/>
  <c r="I17" i="8"/>
  <c r="J17" i="8"/>
  <c r="H16" i="8"/>
  <c r="I16" i="8"/>
  <c r="J16" i="8"/>
  <c r="H15" i="8"/>
  <c r="I15" i="8"/>
  <c r="K15" i="8" s="1"/>
  <c r="J15" i="8"/>
  <c r="H14" i="8"/>
  <c r="I14" i="8"/>
  <c r="J14" i="8"/>
  <c r="H13" i="8"/>
  <c r="I13" i="8"/>
  <c r="J13" i="8"/>
  <c r="H12" i="8"/>
  <c r="I12" i="8"/>
  <c r="J12" i="8"/>
  <c r="H11" i="8"/>
  <c r="H20" i="10"/>
  <c r="I20" i="10"/>
  <c r="J20" i="10"/>
  <c r="H19" i="10"/>
  <c r="I19" i="10"/>
  <c r="K19" i="10" s="1"/>
  <c r="J19" i="10"/>
  <c r="H18" i="10"/>
  <c r="I18" i="10"/>
  <c r="J18" i="10"/>
  <c r="H17" i="10"/>
  <c r="I17" i="10"/>
  <c r="J17" i="10"/>
  <c r="H16" i="10"/>
  <c r="I16" i="10"/>
  <c r="J16" i="10"/>
  <c r="H15" i="10"/>
  <c r="I15" i="10"/>
  <c r="J15" i="10"/>
  <c r="H14" i="10"/>
  <c r="I14" i="10"/>
  <c r="J14" i="10"/>
  <c r="H13" i="10"/>
  <c r="I13" i="10"/>
  <c r="J13" i="10"/>
  <c r="H12" i="10"/>
  <c r="I12" i="10"/>
  <c r="J12" i="10"/>
  <c r="H11" i="10"/>
  <c r="H20" i="11"/>
  <c r="I20" i="11"/>
  <c r="J20" i="11"/>
  <c r="H19" i="11"/>
  <c r="I19" i="11"/>
  <c r="J19" i="11"/>
  <c r="H18" i="11"/>
  <c r="I18" i="11"/>
  <c r="J18" i="11"/>
  <c r="H17" i="11"/>
  <c r="I17" i="11"/>
  <c r="J17" i="11"/>
  <c r="H16" i="11"/>
  <c r="I16" i="11"/>
  <c r="J16" i="11"/>
  <c r="H15" i="11"/>
  <c r="I15" i="11"/>
  <c r="J15" i="11"/>
  <c r="H14" i="11"/>
  <c r="I14" i="11"/>
  <c r="J14" i="11"/>
  <c r="H13" i="11"/>
  <c r="I13" i="11"/>
  <c r="J13" i="11"/>
  <c r="H12" i="11"/>
  <c r="I12" i="11"/>
  <c r="J12" i="11"/>
  <c r="H11" i="11"/>
  <c r="H80" i="18"/>
  <c r="I80" i="18"/>
  <c r="J80" i="18"/>
  <c r="L80" i="18"/>
  <c r="H79" i="18"/>
  <c r="I79" i="18"/>
  <c r="J79" i="18"/>
  <c r="L79" i="18"/>
  <c r="H78" i="18"/>
  <c r="I78" i="18"/>
  <c r="J78" i="18"/>
  <c r="L78" i="18"/>
  <c r="H77" i="18"/>
  <c r="I77" i="18"/>
  <c r="J77" i="18"/>
  <c r="L77" i="18"/>
  <c r="H76" i="18"/>
  <c r="I76" i="18"/>
  <c r="J76" i="18"/>
  <c r="L76" i="18"/>
  <c r="H75" i="18"/>
  <c r="I75" i="18"/>
  <c r="J75" i="18"/>
  <c r="L75" i="18"/>
  <c r="H74" i="18"/>
  <c r="I74" i="18"/>
  <c r="J74" i="18"/>
  <c r="L74" i="18"/>
  <c r="H73" i="18"/>
  <c r="I73" i="18"/>
  <c r="J73" i="18"/>
  <c r="L73" i="18"/>
  <c r="H72" i="18"/>
  <c r="I72" i="18"/>
  <c r="J72" i="18"/>
  <c r="L72" i="18"/>
  <c r="H71" i="18"/>
  <c r="L71" i="18"/>
  <c r="H80" i="14"/>
  <c r="I80" i="14"/>
  <c r="J80" i="14"/>
  <c r="L80" i="14"/>
  <c r="H79" i="14"/>
  <c r="I79" i="14"/>
  <c r="J79" i="14"/>
  <c r="L79" i="14"/>
  <c r="H78" i="14"/>
  <c r="I78" i="14"/>
  <c r="J78" i="14"/>
  <c r="L78" i="14"/>
  <c r="H77" i="14"/>
  <c r="I77" i="14"/>
  <c r="J77" i="14"/>
  <c r="L77" i="14"/>
  <c r="H76" i="14"/>
  <c r="I76" i="14"/>
  <c r="J76" i="14"/>
  <c r="L76" i="14"/>
  <c r="H75" i="14"/>
  <c r="I75" i="14"/>
  <c r="J75" i="14"/>
  <c r="K75" i="14" s="1"/>
  <c r="L75" i="14"/>
  <c r="H74" i="14"/>
  <c r="I74" i="14"/>
  <c r="J74" i="14"/>
  <c r="L74" i="14"/>
  <c r="H73" i="14"/>
  <c r="I73" i="14"/>
  <c r="J73" i="14"/>
  <c r="L73" i="14"/>
  <c r="H72" i="14"/>
  <c r="I72" i="14"/>
  <c r="J72" i="14"/>
  <c r="L72" i="14"/>
  <c r="H71" i="14"/>
  <c r="L71" i="14"/>
  <c r="H80" i="17"/>
  <c r="I80" i="17"/>
  <c r="J80" i="17"/>
  <c r="L80" i="17"/>
  <c r="H79" i="17"/>
  <c r="I79" i="17"/>
  <c r="J79" i="17"/>
  <c r="L79" i="17"/>
  <c r="H78" i="17"/>
  <c r="I78" i="17"/>
  <c r="J78" i="17"/>
  <c r="L78" i="17"/>
  <c r="H77" i="17"/>
  <c r="I77" i="17"/>
  <c r="J77" i="17"/>
  <c r="L77" i="17"/>
  <c r="H76" i="17"/>
  <c r="I76" i="17"/>
  <c r="J76" i="17"/>
  <c r="L76" i="17"/>
  <c r="H75" i="17"/>
  <c r="I75" i="17"/>
  <c r="J75" i="17"/>
  <c r="L75" i="17"/>
  <c r="H74" i="17"/>
  <c r="I74" i="17"/>
  <c r="J74" i="17"/>
  <c r="L74" i="17"/>
  <c r="H73" i="17"/>
  <c r="I73" i="17"/>
  <c r="J73" i="17"/>
  <c r="L73" i="17"/>
  <c r="H72" i="17"/>
  <c r="I72" i="17"/>
  <c r="J72" i="17"/>
  <c r="L72" i="17"/>
  <c r="H71" i="17"/>
  <c r="L71" i="17"/>
  <c r="H80" i="10"/>
  <c r="I80" i="10"/>
  <c r="J80" i="10"/>
  <c r="L80" i="10"/>
  <c r="H79" i="10"/>
  <c r="I79" i="10"/>
  <c r="J79" i="10"/>
  <c r="L79" i="10"/>
  <c r="H78" i="10"/>
  <c r="I78" i="10"/>
  <c r="J78" i="10"/>
  <c r="L78" i="10"/>
  <c r="H77" i="10"/>
  <c r="I77" i="10"/>
  <c r="J77" i="10"/>
  <c r="L77" i="10"/>
  <c r="H76" i="10"/>
  <c r="I76" i="10"/>
  <c r="J76" i="10"/>
  <c r="L76" i="10"/>
  <c r="H75" i="10"/>
  <c r="I75" i="10"/>
  <c r="J75" i="10"/>
  <c r="L75" i="10"/>
  <c r="H74" i="10"/>
  <c r="I74" i="10"/>
  <c r="J74" i="10"/>
  <c r="L74" i="10"/>
  <c r="H73" i="10"/>
  <c r="I73" i="10"/>
  <c r="J73" i="10"/>
  <c r="L73" i="10"/>
  <c r="H72" i="10"/>
  <c r="I72" i="10"/>
  <c r="J72" i="10"/>
  <c r="K72" i="10" s="1"/>
  <c r="L72" i="10"/>
  <c r="H71" i="10"/>
  <c r="L71" i="10"/>
  <c r="H65" i="18"/>
  <c r="I65" i="18"/>
  <c r="J65" i="18"/>
  <c r="L65" i="18"/>
  <c r="H64" i="18"/>
  <c r="I64" i="18"/>
  <c r="J64" i="18"/>
  <c r="L64" i="18"/>
  <c r="H63" i="18"/>
  <c r="I63" i="18"/>
  <c r="J63" i="18"/>
  <c r="L63" i="18"/>
  <c r="H62" i="18"/>
  <c r="I62" i="18"/>
  <c r="J62" i="18"/>
  <c r="L62" i="18"/>
  <c r="H61" i="18"/>
  <c r="I61" i="18"/>
  <c r="J61" i="18"/>
  <c r="L61" i="18"/>
  <c r="H60" i="18"/>
  <c r="I60" i="18"/>
  <c r="J60" i="18"/>
  <c r="L60" i="18"/>
  <c r="H59" i="18"/>
  <c r="I59" i="18"/>
  <c r="J59" i="18"/>
  <c r="L59" i="18"/>
  <c r="H58" i="18"/>
  <c r="I58" i="18"/>
  <c r="J58" i="18"/>
  <c r="L58" i="18"/>
  <c r="H57" i="18"/>
  <c r="I57" i="18"/>
  <c r="J57" i="18"/>
  <c r="L57" i="18"/>
  <c r="H56" i="18"/>
  <c r="L56" i="18"/>
  <c r="H65" i="19"/>
  <c r="I65" i="19"/>
  <c r="J65" i="19"/>
  <c r="L65" i="19"/>
  <c r="H64" i="19"/>
  <c r="I64" i="19"/>
  <c r="J64" i="19"/>
  <c r="L64" i="19"/>
  <c r="H63" i="19"/>
  <c r="I63" i="19"/>
  <c r="J63" i="19"/>
  <c r="K63" i="19" s="1"/>
  <c r="L63" i="19"/>
  <c r="H62" i="19"/>
  <c r="I62" i="19"/>
  <c r="J62" i="19"/>
  <c r="L62" i="19"/>
  <c r="H61" i="19"/>
  <c r="I61" i="19"/>
  <c r="J61" i="19"/>
  <c r="L61" i="19"/>
  <c r="H60" i="19"/>
  <c r="I60" i="19"/>
  <c r="J60" i="19"/>
  <c r="L60" i="19"/>
  <c r="H59" i="19"/>
  <c r="I59" i="19"/>
  <c r="J59" i="19"/>
  <c r="L59" i="19"/>
  <c r="H58" i="19"/>
  <c r="I58" i="19"/>
  <c r="J58" i="19"/>
  <c r="L58" i="19"/>
  <c r="H57" i="19"/>
  <c r="I57" i="19"/>
  <c r="J57" i="19"/>
  <c r="L57" i="19"/>
  <c r="H56" i="19"/>
  <c r="L56" i="19"/>
  <c r="H65" i="13"/>
  <c r="I65" i="13"/>
  <c r="J65" i="13"/>
  <c r="L65" i="13"/>
  <c r="H64" i="13"/>
  <c r="I64" i="13"/>
  <c r="J64" i="13"/>
  <c r="L64" i="13"/>
  <c r="H63" i="13"/>
  <c r="I63" i="13"/>
  <c r="J63" i="13"/>
  <c r="L63" i="13"/>
  <c r="H62" i="13"/>
  <c r="I62" i="13"/>
  <c r="J62" i="13"/>
  <c r="L62" i="13"/>
  <c r="H61" i="13"/>
  <c r="I61" i="13"/>
  <c r="J61" i="13"/>
  <c r="L61" i="13"/>
  <c r="H60" i="13"/>
  <c r="I60" i="13"/>
  <c r="J60" i="13"/>
  <c r="L60" i="13"/>
  <c r="H59" i="13"/>
  <c r="I59" i="13"/>
  <c r="J59" i="13"/>
  <c r="L59" i="13"/>
  <c r="H58" i="13"/>
  <c r="I58" i="13"/>
  <c r="J58" i="13"/>
  <c r="L58" i="13"/>
  <c r="H57" i="13"/>
  <c r="I57" i="13"/>
  <c r="J57" i="13"/>
  <c r="L57" i="13"/>
  <c r="H56" i="13"/>
  <c r="L56" i="13"/>
  <c r="H65" i="14"/>
  <c r="I65" i="14"/>
  <c r="J65" i="14"/>
  <c r="L65" i="14"/>
  <c r="H64" i="14"/>
  <c r="I64" i="14"/>
  <c r="J64" i="14"/>
  <c r="L64" i="14"/>
  <c r="H63" i="14"/>
  <c r="I63" i="14"/>
  <c r="J63" i="14"/>
  <c r="L63" i="14"/>
  <c r="H62" i="14"/>
  <c r="I62" i="14"/>
  <c r="J62" i="14"/>
  <c r="L62" i="14"/>
  <c r="H61" i="14"/>
  <c r="I61" i="14"/>
  <c r="J61" i="14"/>
  <c r="L61" i="14"/>
  <c r="H60" i="14"/>
  <c r="I60" i="14"/>
  <c r="J60" i="14"/>
  <c r="L60" i="14"/>
  <c r="H59" i="14"/>
  <c r="I59" i="14"/>
  <c r="J59" i="14"/>
  <c r="L59" i="14"/>
  <c r="H58" i="14"/>
  <c r="I58" i="14"/>
  <c r="J58" i="14"/>
  <c r="L58" i="14"/>
  <c r="H57" i="14"/>
  <c r="I57" i="14"/>
  <c r="J57" i="14"/>
  <c r="L57" i="14"/>
  <c r="H56" i="14"/>
  <c r="L56" i="14"/>
  <c r="H65" i="15"/>
  <c r="I65" i="15"/>
  <c r="J65" i="15"/>
  <c r="L65" i="15"/>
  <c r="H64" i="15"/>
  <c r="I64" i="15"/>
  <c r="J64" i="15"/>
  <c r="L64" i="15"/>
  <c r="H63" i="15"/>
  <c r="I63" i="15"/>
  <c r="J63" i="15"/>
  <c r="L63" i="15"/>
  <c r="H62" i="15"/>
  <c r="I62" i="15"/>
  <c r="J62" i="15"/>
  <c r="L62" i="15"/>
  <c r="H61" i="15"/>
  <c r="I61" i="15"/>
  <c r="J61" i="15"/>
  <c r="L61" i="15"/>
  <c r="H60" i="15"/>
  <c r="I60" i="15"/>
  <c r="J60" i="15"/>
  <c r="L60" i="15"/>
  <c r="H59" i="15"/>
  <c r="I59" i="15"/>
  <c r="J59" i="15"/>
  <c r="L59" i="15"/>
  <c r="H58" i="15"/>
  <c r="I58" i="15"/>
  <c r="J58" i="15"/>
  <c r="L58" i="15"/>
  <c r="H57" i="15"/>
  <c r="I57" i="15"/>
  <c r="J57" i="15"/>
  <c r="L57" i="15"/>
  <c r="H56" i="15"/>
  <c r="L56" i="15"/>
  <c r="H65" i="16"/>
  <c r="I65" i="16"/>
  <c r="J65" i="16"/>
  <c r="L65" i="16"/>
  <c r="H64" i="16"/>
  <c r="I64" i="16"/>
  <c r="J64" i="16"/>
  <c r="L64" i="16"/>
  <c r="H63" i="16"/>
  <c r="I63" i="16"/>
  <c r="J63" i="16"/>
  <c r="L63" i="16"/>
  <c r="H62" i="16"/>
  <c r="I62" i="16"/>
  <c r="J62" i="16"/>
  <c r="L62" i="16"/>
  <c r="H61" i="16"/>
  <c r="I61" i="16"/>
  <c r="J61" i="16"/>
  <c r="L61" i="16"/>
  <c r="H60" i="16"/>
  <c r="I60" i="16"/>
  <c r="J60" i="16"/>
  <c r="L60" i="16"/>
  <c r="H59" i="16"/>
  <c r="I59" i="16"/>
  <c r="J59" i="16"/>
  <c r="L59" i="16"/>
  <c r="H58" i="16"/>
  <c r="I58" i="16"/>
  <c r="J58" i="16"/>
  <c r="L58" i="16"/>
  <c r="H57" i="16"/>
  <c r="I57" i="16"/>
  <c r="J57" i="16"/>
  <c r="L57" i="16"/>
  <c r="H56" i="16"/>
  <c r="L56" i="16"/>
  <c r="H65" i="17"/>
  <c r="I65" i="17"/>
  <c r="J65" i="17"/>
  <c r="L65" i="17"/>
  <c r="H64" i="17"/>
  <c r="I64" i="17"/>
  <c r="J64" i="17"/>
  <c r="L64" i="17"/>
  <c r="H63" i="17"/>
  <c r="I63" i="17"/>
  <c r="J63" i="17"/>
  <c r="L63" i="17"/>
  <c r="H62" i="17"/>
  <c r="I62" i="17"/>
  <c r="J62" i="17"/>
  <c r="L62" i="17"/>
  <c r="H61" i="17"/>
  <c r="I61" i="17"/>
  <c r="J61" i="17"/>
  <c r="L61" i="17"/>
  <c r="H60" i="17"/>
  <c r="I60" i="17"/>
  <c r="J60" i="17"/>
  <c r="L60" i="17"/>
  <c r="H59" i="17"/>
  <c r="I59" i="17"/>
  <c r="J59" i="17"/>
  <c r="L59" i="17"/>
  <c r="H58" i="17"/>
  <c r="I58" i="17"/>
  <c r="J58" i="17"/>
  <c r="L58" i="17"/>
  <c r="H57" i="17"/>
  <c r="I57" i="17"/>
  <c r="J57" i="17"/>
  <c r="L57" i="17"/>
  <c r="H56" i="17"/>
  <c r="L56" i="17"/>
  <c r="H65" i="8"/>
  <c r="I65" i="8"/>
  <c r="J65" i="8"/>
  <c r="L65" i="8"/>
  <c r="H64" i="8"/>
  <c r="I64" i="8"/>
  <c r="J64" i="8"/>
  <c r="L64" i="8"/>
  <c r="H63" i="8"/>
  <c r="I63" i="8"/>
  <c r="J63" i="8"/>
  <c r="L63" i="8"/>
  <c r="H62" i="8"/>
  <c r="I62" i="8"/>
  <c r="J62" i="8"/>
  <c r="L62" i="8"/>
  <c r="H61" i="8"/>
  <c r="I61" i="8"/>
  <c r="J61" i="8"/>
  <c r="L61" i="8"/>
  <c r="H60" i="8"/>
  <c r="I60" i="8"/>
  <c r="J60" i="8"/>
  <c r="L60" i="8"/>
  <c r="H59" i="8"/>
  <c r="I59" i="8"/>
  <c r="J59" i="8"/>
  <c r="L59" i="8"/>
  <c r="H58" i="8"/>
  <c r="I58" i="8"/>
  <c r="J58" i="8"/>
  <c r="L58" i="8"/>
  <c r="H57" i="8"/>
  <c r="I57" i="8"/>
  <c r="J57" i="8"/>
  <c r="L57" i="8"/>
  <c r="H56" i="8"/>
  <c r="L56" i="8"/>
  <c r="H65" i="9"/>
  <c r="I65" i="9"/>
  <c r="J65" i="9"/>
  <c r="L65" i="9"/>
  <c r="H64" i="9"/>
  <c r="I64" i="9"/>
  <c r="J64" i="9"/>
  <c r="L64" i="9"/>
  <c r="H63" i="9"/>
  <c r="I63" i="9"/>
  <c r="J63" i="9"/>
  <c r="L63" i="9"/>
  <c r="H62" i="9"/>
  <c r="I62" i="9"/>
  <c r="J62" i="9"/>
  <c r="L62" i="9"/>
  <c r="H61" i="9"/>
  <c r="I61" i="9"/>
  <c r="J61" i="9"/>
  <c r="L61" i="9"/>
  <c r="H60" i="9"/>
  <c r="I60" i="9"/>
  <c r="J60" i="9"/>
  <c r="L60" i="9"/>
  <c r="H59" i="9"/>
  <c r="I59" i="9"/>
  <c r="J59" i="9"/>
  <c r="L59" i="9"/>
  <c r="H58" i="9"/>
  <c r="I58" i="9"/>
  <c r="J58" i="9"/>
  <c r="L58" i="9"/>
  <c r="H57" i="9"/>
  <c r="I57" i="9"/>
  <c r="J57" i="9"/>
  <c r="L57" i="9"/>
  <c r="H56" i="9"/>
  <c r="L56" i="9"/>
  <c r="H65" i="10"/>
  <c r="I65" i="10"/>
  <c r="J65" i="10"/>
  <c r="L65" i="10"/>
  <c r="H64" i="10"/>
  <c r="I64" i="10"/>
  <c r="J64" i="10"/>
  <c r="L64" i="10"/>
  <c r="H63" i="10"/>
  <c r="I63" i="10"/>
  <c r="J63" i="10"/>
  <c r="L63" i="10"/>
  <c r="H62" i="10"/>
  <c r="I62" i="10"/>
  <c r="J62" i="10"/>
  <c r="L62" i="10"/>
  <c r="H61" i="10"/>
  <c r="I61" i="10"/>
  <c r="J61" i="10"/>
  <c r="L61" i="10"/>
  <c r="H60" i="10"/>
  <c r="I60" i="10"/>
  <c r="J60" i="10"/>
  <c r="L60" i="10"/>
  <c r="H59" i="10"/>
  <c r="I59" i="10"/>
  <c r="J59" i="10"/>
  <c r="L59" i="10"/>
  <c r="H58" i="10"/>
  <c r="I58" i="10"/>
  <c r="J58" i="10"/>
  <c r="L58" i="10"/>
  <c r="H57" i="10"/>
  <c r="I57" i="10"/>
  <c r="J57" i="10"/>
  <c r="L57" i="10"/>
  <c r="H56" i="10"/>
  <c r="L56" i="10"/>
  <c r="H65" i="11"/>
  <c r="I65" i="11"/>
  <c r="J65" i="11"/>
  <c r="L65" i="11"/>
  <c r="H64" i="11"/>
  <c r="I64" i="11"/>
  <c r="J64" i="11"/>
  <c r="L64" i="11"/>
  <c r="H63" i="11"/>
  <c r="I63" i="11"/>
  <c r="K63" i="11" s="1"/>
  <c r="J63" i="11"/>
  <c r="L63" i="11"/>
  <c r="H62" i="11"/>
  <c r="I62" i="11"/>
  <c r="J62" i="11"/>
  <c r="L62" i="11"/>
  <c r="H61" i="11"/>
  <c r="I61" i="11"/>
  <c r="J61" i="11"/>
  <c r="L61" i="11"/>
  <c r="H60" i="11"/>
  <c r="I60" i="11"/>
  <c r="J60" i="11"/>
  <c r="L60" i="11"/>
  <c r="H59" i="11"/>
  <c r="I59" i="11"/>
  <c r="J59" i="11"/>
  <c r="L59" i="11"/>
  <c r="H58" i="11"/>
  <c r="I58" i="11"/>
  <c r="J58" i="11"/>
  <c r="L58" i="11"/>
  <c r="H57" i="11"/>
  <c r="I57" i="11"/>
  <c r="J57" i="11"/>
  <c r="L57" i="11"/>
  <c r="H56" i="11"/>
  <c r="L56" i="11"/>
  <c r="H50" i="18"/>
  <c r="I50" i="18"/>
  <c r="J50" i="18"/>
  <c r="K50" i="18" s="1"/>
  <c r="L50" i="18"/>
  <c r="H49" i="18"/>
  <c r="I49" i="18"/>
  <c r="J49" i="18"/>
  <c r="L49" i="18"/>
  <c r="H48" i="18"/>
  <c r="I48" i="18"/>
  <c r="J48" i="18"/>
  <c r="L48" i="18"/>
  <c r="H47" i="18"/>
  <c r="I47" i="18"/>
  <c r="J47" i="18"/>
  <c r="L47" i="18"/>
  <c r="H46" i="18"/>
  <c r="I46" i="18"/>
  <c r="J46" i="18"/>
  <c r="L46" i="18"/>
  <c r="H45" i="18"/>
  <c r="I45" i="18"/>
  <c r="J45" i="18"/>
  <c r="L45" i="18"/>
  <c r="H44" i="18"/>
  <c r="I44" i="18"/>
  <c r="J44" i="18"/>
  <c r="L44" i="18"/>
  <c r="H43" i="18"/>
  <c r="I43" i="18"/>
  <c r="J43" i="18"/>
  <c r="L43" i="18"/>
  <c r="H42" i="18"/>
  <c r="I42" i="18"/>
  <c r="J42" i="18"/>
  <c r="L42" i="18"/>
  <c r="H41" i="18"/>
  <c r="L41" i="18"/>
  <c r="H50" i="19"/>
  <c r="I50" i="19"/>
  <c r="J50" i="19"/>
  <c r="L50" i="19"/>
  <c r="H49" i="19"/>
  <c r="I49" i="19"/>
  <c r="J49" i="19"/>
  <c r="L49" i="19"/>
  <c r="H48" i="19"/>
  <c r="I48" i="19"/>
  <c r="J48" i="19"/>
  <c r="L48" i="19"/>
  <c r="H47" i="19"/>
  <c r="I47" i="19"/>
  <c r="J47" i="19"/>
  <c r="L47" i="19"/>
  <c r="H46" i="19"/>
  <c r="I46" i="19"/>
  <c r="J46" i="19"/>
  <c r="L46" i="19"/>
  <c r="H45" i="19"/>
  <c r="I45" i="19"/>
  <c r="J45" i="19"/>
  <c r="L45" i="19"/>
  <c r="H44" i="19"/>
  <c r="I44" i="19"/>
  <c r="J44" i="19"/>
  <c r="L44" i="19"/>
  <c r="H43" i="19"/>
  <c r="I43" i="19"/>
  <c r="J43" i="19"/>
  <c r="L43" i="19"/>
  <c r="H42" i="19"/>
  <c r="I42" i="19"/>
  <c r="K42" i="19" s="1"/>
  <c r="J42" i="19"/>
  <c r="L42" i="19"/>
  <c r="H41" i="19"/>
  <c r="L41" i="19"/>
  <c r="H50" i="13"/>
  <c r="I50" i="13"/>
  <c r="J50" i="13"/>
  <c r="L50" i="13"/>
  <c r="H49" i="13"/>
  <c r="I49" i="13"/>
  <c r="J49" i="13"/>
  <c r="L49" i="13"/>
  <c r="H48" i="13"/>
  <c r="I48" i="13"/>
  <c r="J48" i="13"/>
  <c r="L48" i="13"/>
  <c r="H47" i="13"/>
  <c r="I47" i="13"/>
  <c r="J47" i="13"/>
  <c r="L47" i="13"/>
  <c r="H46" i="13"/>
  <c r="I46" i="13"/>
  <c r="J46" i="13"/>
  <c r="L46" i="13"/>
  <c r="H45" i="13"/>
  <c r="I45" i="13"/>
  <c r="J45" i="13"/>
  <c r="L45" i="13"/>
  <c r="H44" i="13"/>
  <c r="I44" i="13"/>
  <c r="J44" i="13"/>
  <c r="L44" i="13"/>
  <c r="H43" i="13"/>
  <c r="I43" i="13"/>
  <c r="J43" i="13"/>
  <c r="L43" i="13"/>
  <c r="H42" i="13"/>
  <c r="I42" i="13"/>
  <c r="J42" i="13"/>
  <c r="L42" i="13"/>
  <c r="H41" i="13"/>
  <c r="L41" i="13"/>
  <c r="H50" i="14"/>
  <c r="I50" i="14"/>
  <c r="J50" i="14"/>
  <c r="L50" i="14"/>
  <c r="H49" i="14"/>
  <c r="I49" i="14"/>
  <c r="J49" i="14"/>
  <c r="L49" i="14"/>
  <c r="H48" i="14"/>
  <c r="I48" i="14"/>
  <c r="J48" i="14"/>
  <c r="L48" i="14"/>
  <c r="H47" i="14"/>
  <c r="I47" i="14"/>
  <c r="J47" i="14"/>
  <c r="L47" i="14"/>
  <c r="H46" i="14"/>
  <c r="I46" i="14"/>
  <c r="J46" i="14"/>
  <c r="L46" i="14"/>
  <c r="H45" i="14"/>
  <c r="I45" i="14"/>
  <c r="J45" i="14"/>
  <c r="L45" i="14"/>
  <c r="H44" i="14"/>
  <c r="I44" i="14"/>
  <c r="J44" i="14"/>
  <c r="L44" i="14"/>
  <c r="H43" i="14"/>
  <c r="I43" i="14"/>
  <c r="J43" i="14"/>
  <c r="L43" i="14"/>
  <c r="H42" i="14"/>
  <c r="I42" i="14"/>
  <c r="J42" i="14"/>
  <c r="L42" i="14"/>
  <c r="H41" i="14"/>
  <c r="L41" i="14"/>
  <c r="H50" i="15"/>
  <c r="I50" i="15"/>
  <c r="J50" i="15"/>
  <c r="L50" i="15"/>
  <c r="H49" i="15"/>
  <c r="I49" i="15"/>
  <c r="J49" i="15"/>
  <c r="L49" i="15"/>
  <c r="H48" i="15"/>
  <c r="I48" i="15"/>
  <c r="J48" i="15"/>
  <c r="L48" i="15"/>
  <c r="H47" i="15"/>
  <c r="I47" i="15"/>
  <c r="J47" i="15"/>
  <c r="L47" i="15"/>
  <c r="H46" i="15"/>
  <c r="I46" i="15"/>
  <c r="J46" i="15"/>
  <c r="L46" i="15"/>
  <c r="H45" i="15"/>
  <c r="I45" i="15"/>
  <c r="J45" i="15"/>
  <c r="L45" i="15"/>
  <c r="H44" i="15"/>
  <c r="I44" i="15"/>
  <c r="J44" i="15"/>
  <c r="L44" i="15"/>
  <c r="H43" i="15"/>
  <c r="I43" i="15"/>
  <c r="J43" i="15"/>
  <c r="L43" i="15"/>
  <c r="H42" i="15"/>
  <c r="I42" i="15"/>
  <c r="J42" i="15"/>
  <c r="L42" i="15"/>
  <c r="H41" i="15"/>
  <c r="L41" i="15"/>
  <c r="H50" i="16"/>
  <c r="I50" i="16"/>
  <c r="J50" i="16"/>
  <c r="L50" i="16"/>
  <c r="H49" i="16"/>
  <c r="I49" i="16"/>
  <c r="J49" i="16"/>
  <c r="L49" i="16"/>
  <c r="H48" i="16"/>
  <c r="I48" i="16"/>
  <c r="J48" i="16"/>
  <c r="L48" i="16"/>
  <c r="H47" i="16"/>
  <c r="I47" i="16"/>
  <c r="J47" i="16"/>
  <c r="L47" i="16"/>
  <c r="H46" i="16"/>
  <c r="I46" i="16"/>
  <c r="J46" i="16"/>
  <c r="L46" i="16"/>
  <c r="H45" i="16"/>
  <c r="I45" i="16"/>
  <c r="J45" i="16"/>
  <c r="L45" i="16"/>
  <c r="H44" i="16"/>
  <c r="I44" i="16"/>
  <c r="J44" i="16"/>
  <c r="L44" i="16"/>
  <c r="H43" i="16"/>
  <c r="I43" i="16"/>
  <c r="J43" i="16"/>
  <c r="L43" i="16"/>
  <c r="H42" i="16"/>
  <c r="I42" i="16"/>
  <c r="J42" i="16"/>
  <c r="L42" i="16"/>
  <c r="H41" i="16"/>
  <c r="L41" i="16"/>
  <c r="H50" i="17"/>
  <c r="I50" i="17"/>
  <c r="J50" i="17"/>
  <c r="L50" i="17"/>
  <c r="H49" i="17"/>
  <c r="I49" i="17"/>
  <c r="J49" i="17"/>
  <c r="L49" i="17"/>
  <c r="H48" i="17"/>
  <c r="I48" i="17"/>
  <c r="J48" i="17"/>
  <c r="L48" i="17"/>
  <c r="H47" i="17"/>
  <c r="I47" i="17"/>
  <c r="J47" i="17"/>
  <c r="L47" i="17"/>
  <c r="H46" i="17"/>
  <c r="I46" i="17"/>
  <c r="J46" i="17"/>
  <c r="L46" i="17"/>
  <c r="H45" i="17"/>
  <c r="I45" i="17"/>
  <c r="J45" i="17"/>
  <c r="L45" i="17"/>
  <c r="H44" i="17"/>
  <c r="I44" i="17"/>
  <c r="J44" i="17"/>
  <c r="L44" i="17"/>
  <c r="H43" i="17"/>
  <c r="I43" i="17"/>
  <c r="J43" i="17"/>
  <c r="L43" i="17"/>
  <c r="H42" i="17"/>
  <c r="I42" i="17"/>
  <c r="J42" i="17"/>
  <c r="L42" i="17"/>
  <c r="H41" i="17"/>
  <c r="L41" i="17"/>
  <c r="H50" i="8"/>
  <c r="I50" i="8"/>
  <c r="J50" i="8"/>
  <c r="L50" i="8"/>
  <c r="H49" i="8"/>
  <c r="I49" i="8"/>
  <c r="J49" i="8"/>
  <c r="L49" i="8"/>
  <c r="H48" i="8"/>
  <c r="I48" i="8"/>
  <c r="J48" i="8"/>
  <c r="L48" i="8"/>
  <c r="H47" i="8"/>
  <c r="I47" i="8"/>
  <c r="J47" i="8"/>
  <c r="L47" i="8"/>
  <c r="H46" i="8"/>
  <c r="I46" i="8"/>
  <c r="J46" i="8"/>
  <c r="L46" i="8"/>
  <c r="H45" i="8"/>
  <c r="I45" i="8"/>
  <c r="J45" i="8"/>
  <c r="L45" i="8"/>
  <c r="H44" i="8"/>
  <c r="I44" i="8"/>
  <c r="J44" i="8"/>
  <c r="L44" i="8"/>
  <c r="H43" i="8"/>
  <c r="I43" i="8"/>
  <c r="K43" i="8" s="1"/>
  <c r="J43" i="8"/>
  <c r="L43" i="8"/>
  <c r="H42" i="8"/>
  <c r="I42" i="8"/>
  <c r="J42" i="8"/>
  <c r="L42" i="8"/>
  <c r="H41" i="8"/>
  <c r="L41" i="8"/>
  <c r="H50" i="9"/>
  <c r="I50" i="9"/>
  <c r="J50" i="9"/>
  <c r="L50" i="9"/>
  <c r="H49" i="9"/>
  <c r="I49" i="9"/>
  <c r="J49" i="9"/>
  <c r="L49" i="9"/>
  <c r="H48" i="9"/>
  <c r="I48" i="9"/>
  <c r="J48" i="9"/>
  <c r="L48" i="9"/>
  <c r="H47" i="9"/>
  <c r="I47" i="9"/>
  <c r="J47" i="9"/>
  <c r="L47" i="9"/>
  <c r="H46" i="9"/>
  <c r="I46" i="9"/>
  <c r="J46" i="9"/>
  <c r="L46" i="9"/>
  <c r="H45" i="9"/>
  <c r="I45" i="9"/>
  <c r="J45" i="9"/>
  <c r="L45" i="9"/>
  <c r="H44" i="9"/>
  <c r="I44" i="9"/>
  <c r="J44" i="9"/>
  <c r="L44" i="9"/>
  <c r="H43" i="9"/>
  <c r="I43" i="9"/>
  <c r="J43" i="9"/>
  <c r="L43" i="9"/>
  <c r="H42" i="9"/>
  <c r="I42" i="9"/>
  <c r="J42" i="9"/>
  <c r="L42" i="9"/>
  <c r="H41" i="9"/>
  <c r="L41" i="9"/>
  <c r="H50" i="10"/>
  <c r="I50" i="10"/>
  <c r="J50" i="10"/>
  <c r="L50" i="10"/>
  <c r="H49" i="10"/>
  <c r="I49" i="10"/>
  <c r="J49" i="10"/>
  <c r="L49" i="10"/>
  <c r="H48" i="10"/>
  <c r="I48" i="10"/>
  <c r="J48" i="10"/>
  <c r="L48" i="10"/>
  <c r="H47" i="10"/>
  <c r="I47" i="10"/>
  <c r="J47" i="10"/>
  <c r="L47" i="10"/>
  <c r="H46" i="10"/>
  <c r="I46" i="10"/>
  <c r="K46" i="10" s="1"/>
  <c r="J46" i="10"/>
  <c r="L46" i="10"/>
  <c r="H45" i="10"/>
  <c r="I45" i="10"/>
  <c r="J45" i="10"/>
  <c r="L45" i="10"/>
  <c r="H44" i="10"/>
  <c r="I44" i="10"/>
  <c r="J44" i="10"/>
  <c r="L44" i="10"/>
  <c r="H43" i="10"/>
  <c r="I43" i="10"/>
  <c r="J43" i="10"/>
  <c r="L43" i="10"/>
  <c r="H42" i="10"/>
  <c r="I42" i="10"/>
  <c r="J42" i="10"/>
  <c r="L42" i="10"/>
  <c r="H41" i="10"/>
  <c r="L41" i="10"/>
  <c r="H50" i="11"/>
  <c r="I50" i="11"/>
  <c r="J50" i="11"/>
  <c r="L50" i="11"/>
  <c r="H49" i="11"/>
  <c r="I49" i="11"/>
  <c r="J49" i="11"/>
  <c r="L49" i="11"/>
  <c r="H48" i="11"/>
  <c r="I48" i="11"/>
  <c r="J48" i="11"/>
  <c r="L48" i="11"/>
  <c r="H47" i="11"/>
  <c r="I47" i="11"/>
  <c r="J47" i="11"/>
  <c r="L47" i="11"/>
  <c r="H46" i="11"/>
  <c r="I46" i="11"/>
  <c r="J46" i="11"/>
  <c r="L46" i="11"/>
  <c r="H45" i="11"/>
  <c r="I45" i="11"/>
  <c r="J45" i="11"/>
  <c r="L45" i="11"/>
  <c r="H44" i="11"/>
  <c r="I44" i="11"/>
  <c r="J44" i="11"/>
  <c r="L44" i="11"/>
  <c r="H43" i="11"/>
  <c r="I43" i="11"/>
  <c r="J43" i="11"/>
  <c r="L43" i="11"/>
  <c r="H42" i="11"/>
  <c r="I42" i="11"/>
  <c r="J42" i="11"/>
  <c r="L42" i="11"/>
  <c r="H41" i="11"/>
  <c r="L41" i="11"/>
  <c r="H35" i="18"/>
  <c r="I35" i="18"/>
  <c r="J35" i="18"/>
  <c r="L35" i="18"/>
  <c r="H34" i="18"/>
  <c r="I34" i="18"/>
  <c r="J34" i="18"/>
  <c r="L34" i="18"/>
  <c r="H33" i="18"/>
  <c r="I33" i="18"/>
  <c r="J33" i="18"/>
  <c r="L33" i="18"/>
  <c r="H32" i="18"/>
  <c r="I32" i="18"/>
  <c r="K32" i="18" s="1"/>
  <c r="J32" i="18"/>
  <c r="L32" i="18"/>
  <c r="H31" i="18"/>
  <c r="I31" i="18"/>
  <c r="J31" i="18"/>
  <c r="L31" i="18"/>
  <c r="H30" i="18"/>
  <c r="I30" i="18"/>
  <c r="J30" i="18"/>
  <c r="L30" i="18"/>
  <c r="H29" i="18"/>
  <c r="I29" i="18"/>
  <c r="J29" i="18"/>
  <c r="L29" i="18"/>
  <c r="H28" i="18"/>
  <c r="I28" i="18"/>
  <c r="K28" i="18" s="1"/>
  <c r="J28" i="18"/>
  <c r="L28" i="18"/>
  <c r="H27" i="18"/>
  <c r="I27" i="18"/>
  <c r="J27" i="18"/>
  <c r="L27" i="18"/>
  <c r="H26" i="18"/>
  <c r="L26" i="18"/>
  <c r="H35" i="19"/>
  <c r="I35" i="19"/>
  <c r="J35" i="19"/>
  <c r="L35" i="19"/>
  <c r="H34" i="19"/>
  <c r="I34" i="19"/>
  <c r="J34" i="19"/>
  <c r="L34" i="19"/>
  <c r="H33" i="19"/>
  <c r="I33" i="19"/>
  <c r="J33" i="19"/>
  <c r="L33" i="19"/>
  <c r="H32" i="19"/>
  <c r="I32" i="19"/>
  <c r="J32" i="19"/>
  <c r="L32" i="19"/>
  <c r="H31" i="19"/>
  <c r="I31" i="19"/>
  <c r="J31" i="19"/>
  <c r="L31" i="19"/>
  <c r="H30" i="19"/>
  <c r="I30" i="19"/>
  <c r="J30" i="19"/>
  <c r="L30" i="19"/>
  <c r="H29" i="19"/>
  <c r="I29" i="19"/>
  <c r="J29" i="19"/>
  <c r="L29" i="19"/>
  <c r="H28" i="19"/>
  <c r="I28" i="19"/>
  <c r="J28" i="19"/>
  <c r="L28" i="19"/>
  <c r="H27" i="19"/>
  <c r="I27" i="19"/>
  <c r="J27" i="19"/>
  <c r="L27" i="19"/>
  <c r="H26" i="19"/>
  <c r="L26" i="19"/>
  <c r="H35" i="13"/>
  <c r="I35" i="13"/>
  <c r="J35" i="13"/>
  <c r="L35" i="13"/>
  <c r="H34" i="13"/>
  <c r="I34" i="13"/>
  <c r="J34" i="13"/>
  <c r="L34" i="13"/>
  <c r="H33" i="13"/>
  <c r="I33" i="13"/>
  <c r="J33" i="13"/>
  <c r="L33" i="13"/>
  <c r="H32" i="13"/>
  <c r="I32" i="13"/>
  <c r="J32" i="13"/>
  <c r="L32" i="13"/>
  <c r="H31" i="13"/>
  <c r="I31" i="13"/>
  <c r="J31" i="13"/>
  <c r="L31" i="13"/>
  <c r="H30" i="13"/>
  <c r="I30" i="13"/>
  <c r="J30" i="13"/>
  <c r="L30" i="13"/>
  <c r="H29" i="13"/>
  <c r="I29" i="13"/>
  <c r="J29" i="13"/>
  <c r="L29" i="13"/>
  <c r="H28" i="13"/>
  <c r="I28" i="13"/>
  <c r="J28" i="13"/>
  <c r="L28" i="13"/>
  <c r="H27" i="13"/>
  <c r="I27" i="13"/>
  <c r="J27" i="13"/>
  <c r="L27" i="13"/>
  <c r="H26" i="13"/>
  <c r="L26" i="13"/>
  <c r="H35" i="14"/>
  <c r="I35" i="14"/>
  <c r="J35" i="14"/>
  <c r="L35" i="14"/>
  <c r="H34" i="14"/>
  <c r="I34" i="14"/>
  <c r="J34" i="14"/>
  <c r="L34" i="14"/>
  <c r="H33" i="14"/>
  <c r="I33" i="14"/>
  <c r="J33" i="14"/>
  <c r="L33" i="14"/>
  <c r="H32" i="14"/>
  <c r="I32" i="14"/>
  <c r="J32" i="14"/>
  <c r="L32" i="14"/>
  <c r="H31" i="14"/>
  <c r="I31" i="14"/>
  <c r="J31" i="14"/>
  <c r="L31" i="14"/>
  <c r="H30" i="14"/>
  <c r="I30" i="14"/>
  <c r="J30" i="14"/>
  <c r="L30" i="14"/>
  <c r="H29" i="14"/>
  <c r="I29" i="14"/>
  <c r="J29" i="14"/>
  <c r="L29" i="14"/>
  <c r="H28" i="14"/>
  <c r="I28" i="14"/>
  <c r="J28" i="14"/>
  <c r="L28" i="14"/>
  <c r="H27" i="14"/>
  <c r="I27" i="14"/>
  <c r="J27" i="14"/>
  <c r="L27" i="14"/>
  <c r="H26" i="14"/>
  <c r="L26" i="14"/>
  <c r="H35" i="15"/>
  <c r="I35" i="15"/>
  <c r="J35" i="15"/>
  <c r="L35" i="15"/>
  <c r="H34" i="15"/>
  <c r="I34" i="15"/>
  <c r="J34" i="15"/>
  <c r="L34" i="15"/>
  <c r="H33" i="15"/>
  <c r="I33" i="15"/>
  <c r="J33" i="15"/>
  <c r="L33" i="15"/>
  <c r="H32" i="15"/>
  <c r="I32" i="15"/>
  <c r="J32" i="15"/>
  <c r="L32" i="15"/>
  <c r="H31" i="15"/>
  <c r="I31" i="15"/>
  <c r="J31" i="15"/>
  <c r="L31" i="15"/>
  <c r="H30" i="15"/>
  <c r="I30" i="15"/>
  <c r="J30" i="15"/>
  <c r="L30" i="15"/>
  <c r="H29" i="15"/>
  <c r="I29" i="15"/>
  <c r="J29" i="15"/>
  <c r="L29" i="15"/>
  <c r="H28" i="15"/>
  <c r="I28" i="15"/>
  <c r="K28" i="15" s="1"/>
  <c r="J28" i="15"/>
  <c r="L28" i="15"/>
  <c r="H27" i="15"/>
  <c r="I27" i="15"/>
  <c r="J27" i="15"/>
  <c r="L27" i="15"/>
  <c r="H26" i="15"/>
  <c r="L26" i="15"/>
  <c r="H35" i="16"/>
  <c r="I35" i="16"/>
  <c r="J35" i="16"/>
  <c r="L35" i="16"/>
  <c r="H34" i="16"/>
  <c r="I34" i="16"/>
  <c r="J34" i="16"/>
  <c r="L34" i="16"/>
  <c r="H33" i="16"/>
  <c r="I33" i="16"/>
  <c r="J33" i="16"/>
  <c r="L33" i="16"/>
  <c r="H32" i="16"/>
  <c r="I32" i="16"/>
  <c r="J32" i="16"/>
  <c r="L32" i="16"/>
  <c r="H31" i="16"/>
  <c r="I31" i="16"/>
  <c r="J31" i="16"/>
  <c r="L31" i="16"/>
  <c r="H30" i="16"/>
  <c r="I30" i="16"/>
  <c r="J30" i="16"/>
  <c r="L30" i="16"/>
  <c r="H29" i="16"/>
  <c r="I29" i="16"/>
  <c r="J29" i="16"/>
  <c r="L29" i="16"/>
  <c r="H28" i="16"/>
  <c r="I28" i="16"/>
  <c r="J28" i="16"/>
  <c r="L28" i="16"/>
  <c r="H27" i="16"/>
  <c r="I27" i="16"/>
  <c r="J27" i="16"/>
  <c r="L27" i="16"/>
  <c r="H26" i="16"/>
  <c r="L26" i="16"/>
  <c r="H35" i="17"/>
  <c r="I35" i="17"/>
  <c r="J35" i="17"/>
  <c r="L35" i="17"/>
  <c r="H34" i="17"/>
  <c r="I34" i="17"/>
  <c r="J34" i="17"/>
  <c r="L34" i="17"/>
  <c r="H33" i="17"/>
  <c r="I33" i="17"/>
  <c r="J33" i="17"/>
  <c r="L33" i="17"/>
  <c r="H32" i="17"/>
  <c r="I32" i="17"/>
  <c r="J32" i="17"/>
  <c r="L32" i="17"/>
  <c r="H31" i="17"/>
  <c r="I31" i="17"/>
  <c r="J31" i="17"/>
  <c r="L31" i="17"/>
  <c r="H30" i="17"/>
  <c r="I30" i="17"/>
  <c r="J30" i="17"/>
  <c r="L30" i="17"/>
  <c r="H29" i="17"/>
  <c r="I29" i="17"/>
  <c r="J29" i="17"/>
  <c r="L29" i="17"/>
  <c r="H28" i="17"/>
  <c r="I28" i="17"/>
  <c r="J28" i="17"/>
  <c r="L28" i="17"/>
  <c r="H27" i="17"/>
  <c r="I27" i="17"/>
  <c r="J27" i="17"/>
  <c r="L27" i="17"/>
  <c r="H26" i="17"/>
  <c r="L26" i="17"/>
  <c r="H35" i="8"/>
  <c r="I35" i="8"/>
  <c r="J35" i="8"/>
  <c r="L35" i="8"/>
  <c r="H34" i="8"/>
  <c r="I34" i="8"/>
  <c r="J34" i="8"/>
  <c r="L34" i="8"/>
  <c r="H33" i="8"/>
  <c r="I33" i="8"/>
  <c r="J33" i="8"/>
  <c r="L33" i="8"/>
  <c r="H32" i="8"/>
  <c r="I32" i="8"/>
  <c r="J32" i="8"/>
  <c r="L32" i="8"/>
  <c r="H31" i="8"/>
  <c r="I31" i="8"/>
  <c r="J31" i="8"/>
  <c r="L31" i="8"/>
  <c r="H30" i="8"/>
  <c r="I30" i="8"/>
  <c r="J30" i="8"/>
  <c r="L30" i="8"/>
  <c r="H29" i="8"/>
  <c r="I29" i="8"/>
  <c r="J29" i="8"/>
  <c r="L29" i="8"/>
  <c r="H28" i="8"/>
  <c r="I28" i="8"/>
  <c r="J28" i="8"/>
  <c r="L28" i="8"/>
  <c r="H27" i="8"/>
  <c r="I27" i="8"/>
  <c r="J27" i="8"/>
  <c r="L27" i="8"/>
  <c r="H26" i="8"/>
  <c r="L26" i="8"/>
  <c r="H35" i="9"/>
  <c r="I35" i="9"/>
  <c r="J35" i="9"/>
  <c r="L35" i="9"/>
  <c r="H34" i="9"/>
  <c r="I34" i="9"/>
  <c r="J34" i="9"/>
  <c r="L34" i="9"/>
  <c r="H33" i="9"/>
  <c r="I33" i="9"/>
  <c r="J33" i="9"/>
  <c r="L33" i="9"/>
  <c r="H32" i="9"/>
  <c r="I32" i="9"/>
  <c r="J32" i="9"/>
  <c r="L32" i="9"/>
  <c r="H31" i="9"/>
  <c r="I31" i="9"/>
  <c r="J31" i="9"/>
  <c r="L31" i="9"/>
  <c r="H30" i="9"/>
  <c r="I30" i="9"/>
  <c r="J30" i="9"/>
  <c r="L30" i="9"/>
  <c r="H29" i="9"/>
  <c r="I29" i="9"/>
  <c r="J29" i="9"/>
  <c r="L29" i="9"/>
  <c r="H28" i="9"/>
  <c r="I28" i="9"/>
  <c r="J28" i="9"/>
  <c r="L28" i="9"/>
  <c r="H27" i="9"/>
  <c r="I27" i="9"/>
  <c r="J27" i="9"/>
  <c r="L27" i="9"/>
  <c r="H26" i="9"/>
  <c r="L26" i="9"/>
  <c r="H35" i="10"/>
  <c r="I35" i="10"/>
  <c r="J35" i="10"/>
  <c r="L35" i="10"/>
  <c r="H34" i="10"/>
  <c r="I34" i="10"/>
  <c r="J34" i="10"/>
  <c r="L34" i="10"/>
  <c r="H33" i="10"/>
  <c r="I33" i="10"/>
  <c r="J33" i="10"/>
  <c r="L33" i="10"/>
  <c r="H32" i="10"/>
  <c r="I32" i="10"/>
  <c r="J32" i="10"/>
  <c r="L32" i="10"/>
  <c r="H31" i="10"/>
  <c r="I31" i="10"/>
  <c r="J31" i="10"/>
  <c r="L31" i="10"/>
  <c r="H30" i="10"/>
  <c r="I30" i="10"/>
  <c r="J30" i="10"/>
  <c r="L30" i="10"/>
  <c r="H29" i="10"/>
  <c r="I29" i="10"/>
  <c r="J29" i="10"/>
  <c r="L29" i="10"/>
  <c r="H28" i="10"/>
  <c r="I28" i="10"/>
  <c r="J28" i="10"/>
  <c r="L28" i="10"/>
  <c r="H27" i="10"/>
  <c r="I27" i="10"/>
  <c r="J27" i="10"/>
  <c r="L27" i="10"/>
  <c r="H26" i="10"/>
  <c r="L26" i="10"/>
  <c r="H35" i="11"/>
  <c r="I35" i="11"/>
  <c r="J35" i="11"/>
  <c r="L35" i="11"/>
  <c r="H34" i="11"/>
  <c r="I34" i="11"/>
  <c r="J34" i="11"/>
  <c r="L34" i="11"/>
  <c r="H33" i="11"/>
  <c r="I33" i="11"/>
  <c r="J33" i="11"/>
  <c r="L33" i="11"/>
  <c r="H32" i="11"/>
  <c r="I32" i="11"/>
  <c r="J32" i="11"/>
  <c r="L32" i="11"/>
  <c r="H31" i="11"/>
  <c r="I31" i="11"/>
  <c r="J31" i="11"/>
  <c r="L31" i="11"/>
  <c r="H30" i="11"/>
  <c r="I30" i="11"/>
  <c r="J30" i="11"/>
  <c r="L30" i="11"/>
  <c r="H29" i="11"/>
  <c r="I29" i="11"/>
  <c r="J29" i="11"/>
  <c r="L29" i="11"/>
  <c r="H28" i="11"/>
  <c r="I28" i="11"/>
  <c r="J28" i="11"/>
  <c r="L28" i="11"/>
  <c r="H27" i="11"/>
  <c r="I27" i="11"/>
  <c r="J27" i="11"/>
  <c r="L27" i="11"/>
  <c r="H26" i="11"/>
  <c r="L26" i="11"/>
  <c r="H65" i="12"/>
  <c r="I65" i="12"/>
  <c r="J65" i="12"/>
  <c r="L65" i="12"/>
  <c r="H64" i="12"/>
  <c r="I64" i="12"/>
  <c r="J64" i="12"/>
  <c r="L64" i="12"/>
  <c r="H63" i="12"/>
  <c r="I63" i="12"/>
  <c r="J63" i="12"/>
  <c r="L63" i="12"/>
  <c r="H62" i="12"/>
  <c r="I62" i="12"/>
  <c r="J62" i="12"/>
  <c r="L62" i="12"/>
  <c r="H61" i="12"/>
  <c r="I61" i="12"/>
  <c r="J61" i="12"/>
  <c r="L61" i="12"/>
  <c r="H60" i="12"/>
  <c r="I60" i="12"/>
  <c r="J60" i="12"/>
  <c r="L60" i="12"/>
  <c r="H59" i="12"/>
  <c r="I59" i="12"/>
  <c r="J59" i="12"/>
  <c r="L59" i="12"/>
  <c r="H58" i="12"/>
  <c r="I58" i="12"/>
  <c r="J58" i="12"/>
  <c r="L58" i="12"/>
  <c r="H57" i="12"/>
  <c r="I57" i="12"/>
  <c r="J57" i="12"/>
  <c r="L57" i="12"/>
  <c r="H56" i="12"/>
  <c r="L56" i="12"/>
  <c r="H50" i="12"/>
  <c r="I50" i="12"/>
  <c r="J50" i="12"/>
  <c r="L50" i="12"/>
  <c r="H49" i="12"/>
  <c r="I49" i="12"/>
  <c r="J49" i="12"/>
  <c r="L49" i="12"/>
  <c r="H48" i="12"/>
  <c r="I48" i="12"/>
  <c r="J48" i="12"/>
  <c r="L48" i="12"/>
  <c r="H47" i="12"/>
  <c r="I47" i="12"/>
  <c r="J47" i="12"/>
  <c r="L47" i="12"/>
  <c r="H46" i="12"/>
  <c r="I46" i="12"/>
  <c r="J46" i="12"/>
  <c r="L46" i="12"/>
  <c r="H45" i="12"/>
  <c r="I45" i="12"/>
  <c r="J45" i="12"/>
  <c r="L45" i="12"/>
  <c r="H44" i="12"/>
  <c r="I44" i="12"/>
  <c r="K44" i="12" s="1"/>
  <c r="J44" i="12"/>
  <c r="L44" i="12"/>
  <c r="H43" i="12"/>
  <c r="I43" i="12"/>
  <c r="J43" i="12"/>
  <c r="L43" i="12"/>
  <c r="H42" i="12"/>
  <c r="I42" i="12"/>
  <c r="K42" i="12" s="1"/>
  <c r="J42" i="12"/>
  <c r="L42" i="12"/>
  <c r="H41" i="12"/>
  <c r="L41" i="12"/>
  <c r="H35" i="12"/>
  <c r="I35" i="12"/>
  <c r="J35" i="12"/>
  <c r="L35" i="12"/>
  <c r="H34" i="12"/>
  <c r="I34" i="12"/>
  <c r="J34" i="12"/>
  <c r="L34" i="12"/>
  <c r="H33" i="12"/>
  <c r="I33" i="12"/>
  <c r="J33" i="12"/>
  <c r="L33" i="12"/>
  <c r="H32" i="12"/>
  <c r="L32" i="12"/>
  <c r="H31" i="12"/>
  <c r="I31" i="12"/>
  <c r="J31" i="12"/>
  <c r="L31" i="12"/>
  <c r="H30" i="12"/>
  <c r="I30" i="12"/>
  <c r="J30" i="12"/>
  <c r="L30" i="12"/>
  <c r="H29" i="12"/>
  <c r="I29" i="12"/>
  <c r="J29" i="12"/>
  <c r="L29" i="12"/>
  <c r="H28" i="12"/>
  <c r="I28" i="12"/>
  <c r="J28" i="12"/>
  <c r="L28" i="12"/>
  <c r="H27" i="12"/>
  <c r="I27" i="12"/>
  <c r="J27" i="12"/>
  <c r="L27" i="12"/>
  <c r="H26" i="12"/>
  <c r="L26" i="12"/>
  <c r="Q21" i="18"/>
  <c r="Q36" i="18"/>
  <c r="Q51" i="18"/>
  <c r="Q66" i="18"/>
  <c r="Q81" i="18"/>
  <c r="Q96" i="18"/>
  <c r="Q111" i="18"/>
  <c r="Q21" i="10"/>
  <c r="Q36" i="10"/>
  <c r="Q51" i="10"/>
  <c r="Q66" i="10"/>
  <c r="Q81" i="10"/>
  <c r="Q96" i="10"/>
  <c r="Q21" i="12"/>
  <c r="Q36" i="12"/>
  <c r="Q51" i="12"/>
  <c r="Q66" i="12"/>
  <c r="Q81" i="12"/>
  <c r="K12" i="12"/>
  <c r="K13" i="12"/>
  <c r="K14" i="12"/>
  <c r="K15" i="12"/>
  <c r="K16" i="12"/>
  <c r="K17" i="12"/>
  <c r="K18" i="12"/>
  <c r="K19" i="12"/>
  <c r="K20" i="12"/>
  <c r="K71" i="12"/>
  <c r="K72" i="12"/>
  <c r="K73" i="12"/>
  <c r="K74" i="12"/>
  <c r="K75" i="12"/>
  <c r="K76" i="12"/>
  <c r="K77" i="12"/>
  <c r="K78" i="12"/>
  <c r="K79" i="12"/>
  <c r="K80" i="12"/>
  <c r="H101" i="18"/>
  <c r="I101" i="18"/>
  <c r="J101" i="18"/>
  <c r="L101" i="18"/>
  <c r="H102" i="18"/>
  <c r="I102" i="18"/>
  <c r="J102" i="18"/>
  <c r="L102" i="18"/>
  <c r="H103" i="18"/>
  <c r="I103" i="18"/>
  <c r="J103" i="18"/>
  <c r="L103" i="18"/>
  <c r="H104" i="18"/>
  <c r="I104" i="18"/>
  <c r="J104" i="18"/>
  <c r="L104" i="18"/>
  <c r="H105" i="18"/>
  <c r="I105" i="18"/>
  <c r="J105" i="18"/>
  <c r="L105" i="18"/>
  <c r="H106" i="18"/>
  <c r="I106" i="18"/>
  <c r="J106" i="18"/>
  <c r="L106" i="18"/>
  <c r="H107" i="18"/>
  <c r="I107" i="18"/>
  <c r="J107" i="18"/>
  <c r="L107" i="18"/>
  <c r="H108" i="18"/>
  <c r="I108" i="18"/>
  <c r="J108" i="18"/>
  <c r="L108" i="18"/>
  <c r="H109" i="18"/>
  <c r="I109" i="18"/>
  <c r="J109" i="18"/>
  <c r="L109" i="18"/>
  <c r="H110" i="18"/>
  <c r="I110" i="18"/>
  <c r="J110" i="18"/>
  <c r="L110" i="18"/>
  <c r="H71" i="19"/>
  <c r="I71" i="19"/>
  <c r="J71" i="19"/>
  <c r="L71" i="19"/>
  <c r="H72" i="19"/>
  <c r="I72" i="19"/>
  <c r="J72" i="19"/>
  <c r="L72" i="19"/>
  <c r="H73" i="19"/>
  <c r="I73" i="19"/>
  <c r="J73" i="19"/>
  <c r="L73" i="19"/>
  <c r="H74" i="19"/>
  <c r="I74" i="19"/>
  <c r="J74" i="19"/>
  <c r="L74" i="19"/>
  <c r="H75" i="19"/>
  <c r="I75" i="19"/>
  <c r="J75" i="19"/>
  <c r="L75" i="19"/>
  <c r="H76" i="19"/>
  <c r="I76" i="19"/>
  <c r="J76" i="19"/>
  <c r="L76" i="19"/>
  <c r="H77" i="19"/>
  <c r="I77" i="19"/>
  <c r="J77" i="19"/>
  <c r="L77" i="19"/>
  <c r="H78" i="19"/>
  <c r="I78" i="19"/>
  <c r="J78" i="19"/>
  <c r="L78" i="19"/>
  <c r="H79" i="19"/>
  <c r="I79" i="19"/>
  <c r="J79" i="19"/>
  <c r="L79" i="19"/>
  <c r="H80" i="19"/>
  <c r="I80" i="19"/>
  <c r="J80" i="19"/>
  <c r="L80" i="19"/>
  <c r="H71" i="13"/>
  <c r="I71" i="13"/>
  <c r="J71" i="13"/>
  <c r="L71" i="13"/>
  <c r="H72" i="13"/>
  <c r="I72" i="13"/>
  <c r="J72" i="13"/>
  <c r="L72" i="13"/>
  <c r="H73" i="13"/>
  <c r="I73" i="13"/>
  <c r="J73" i="13"/>
  <c r="L73" i="13"/>
  <c r="H74" i="13"/>
  <c r="I74" i="13"/>
  <c r="J74" i="13"/>
  <c r="L74" i="13"/>
  <c r="H75" i="13"/>
  <c r="I75" i="13"/>
  <c r="J75" i="13"/>
  <c r="L75" i="13"/>
  <c r="H76" i="13"/>
  <c r="I76" i="13"/>
  <c r="J76" i="13"/>
  <c r="L76" i="13"/>
  <c r="H77" i="13"/>
  <c r="I77" i="13"/>
  <c r="J77" i="13"/>
  <c r="L77" i="13"/>
  <c r="H78" i="13"/>
  <c r="I78" i="13"/>
  <c r="J78" i="13"/>
  <c r="L78" i="13"/>
  <c r="H79" i="13"/>
  <c r="I79" i="13"/>
  <c r="J79" i="13"/>
  <c r="L79" i="13"/>
  <c r="H80" i="13"/>
  <c r="I80" i="13"/>
  <c r="J80" i="13"/>
  <c r="L80" i="13"/>
  <c r="H86" i="14"/>
  <c r="I86" i="14"/>
  <c r="J86" i="14"/>
  <c r="L86" i="14"/>
  <c r="H87" i="14"/>
  <c r="I87" i="14"/>
  <c r="J87" i="14"/>
  <c r="L87" i="14"/>
  <c r="H88" i="14"/>
  <c r="I88" i="14"/>
  <c r="J88" i="14"/>
  <c r="L88" i="14"/>
  <c r="H89" i="14"/>
  <c r="I89" i="14"/>
  <c r="J89" i="14"/>
  <c r="L89" i="14"/>
  <c r="H90" i="14"/>
  <c r="I90" i="14"/>
  <c r="J90" i="14"/>
  <c r="L90" i="14"/>
  <c r="H91" i="14"/>
  <c r="I91" i="14"/>
  <c r="J91" i="14"/>
  <c r="L91" i="14"/>
  <c r="H92" i="14"/>
  <c r="I92" i="14"/>
  <c r="J92" i="14"/>
  <c r="L92" i="14"/>
  <c r="H93" i="14"/>
  <c r="I93" i="14"/>
  <c r="J93" i="14"/>
  <c r="L93" i="14"/>
  <c r="H94" i="14"/>
  <c r="I94" i="14"/>
  <c r="J94" i="14"/>
  <c r="L94" i="14"/>
  <c r="H95" i="14"/>
  <c r="I95" i="14"/>
  <c r="J95" i="14"/>
  <c r="L95" i="14"/>
  <c r="H71" i="15"/>
  <c r="I71" i="15"/>
  <c r="J71" i="15"/>
  <c r="L71" i="15"/>
  <c r="H72" i="15"/>
  <c r="I72" i="15"/>
  <c r="J72" i="15"/>
  <c r="L72" i="15"/>
  <c r="H73" i="15"/>
  <c r="I73" i="15"/>
  <c r="J73" i="15"/>
  <c r="L73" i="15"/>
  <c r="H74" i="15"/>
  <c r="I74" i="15"/>
  <c r="J74" i="15"/>
  <c r="L74" i="15"/>
  <c r="H75" i="15"/>
  <c r="I75" i="15"/>
  <c r="J75" i="15"/>
  <c r="L75" i="15"/>
  <c r="H76" i="15"/>
  <c r="I76" i="15"/>
  <c r="J76" i="15"/>
  <c r="L76" i="15"/>
  <c r="H77" i="15"/>
  <c r="I77" i="15"/>
  <c r="J77" i="15"/>
  <c r="L77" i="15"/>
  <c r="H78" i="15"/>
  <c r="I78" i="15"/>
  <c r="J78" i="15"/>
  <c r="L78" i="15"/>
  <c r="H79" i="15"/>
  <c r="I79" i="15"/>
  <c r="J79" i="15"/>
  <c r="L79" i="15"/>
  <c r="H80" i="15"/>
  <c r="I80" i="15"/>
  <c r="J80" i="15"/>
  <c r="L80" i="15"/>
  <c r="H71" i="16"/>
  <c r="I71" i="16"/>
  <c r="K71" i="16" s="1"/>
  <c r="J71" i="16"/>
  <c r="L71" i="16"/>
  <c r="H72" i="16"/>
  <c r="I72" i="16"/>
  <c r="J72" i="16"/>
  <c r="L72" i="16"/>
  <c r="H73" i="16"/>
  <c r="I73" i="16"/>
  <c r="J73" i="16"/>
  <c r="L73" i="16"/>
  <c r="H74" i="16"/>
  <c r="I74" i="16"/>
  <c r="J74" i="16"/>
  <c r="L74" i="16"/>
  <c r="H75" i="16"/>
  <c r="I75" i="16"/>
  <c r="J75" i="16"/>
  <c r="L75" i="16"/>
  <c r="H76" i="16"/>
  <c r="I76" i="16"/>
  <c r="J76" i="16"/>
  <c r="L76" i="16"/>
  <c r="H77" i="16"/>
  <c r="I77" i="16"/>
  <c r="J77" i="16"/>
  <c r="L77" i="16"/>
  <c r="H78" i="16"/>
  <c r="I78" i="16"/>
  <c r="J78" i="16"/>
  <c r="L78" i="16"/>
  <c r="H79" i="16"/>
  <c r="I79" i="16"/>
  <c r="J79" i="16"/>
  <c r="L79" i="16"/>
  <c r="H80" i="16"/>
  <c r="I80" i="16"/>
  <c r="J80" i="16"/>
  <c r="L80" i="16"/>
  <c r="H86" i="17"/>
  <c r="I86" i="17"/>
  <c r="J86" i="17"/>
  <c r="L86" i="17"/>
  <c r="H87" i="17"/>
  <c r="I87" i="17"/>
  <c r="J87" i="17"/>
  <c r="L87" i="17"/>
  <c r="H88" i="17"/>
  <c r="I88" i="17"/>
  <c r="J88" i="17"/>
  <c r="L88" i="17"/>
  <c r="H89" i="17"/>
  <c r="I89" i="17"/>
  <c r="J89" i="17"/>
  <c r="L89" i="17"/>
  <c r="H90" i="17"/>
  <c r="I90" i="17"/>
  <c r="K90" i="17" s="1"/>
  <c r="J90" i="17"/>
  <c r="L90" i="17"/>
  <c r="H91" i="17"/>
  <c r="I91" i="17"/>
  <c r="J91" i="17"/>
  <c r="L91" i="17"/>
  <c r="H92" i="17"/>
  <c r="I92" i="17"/>
  <c r="J92" i="17"/>
  <c r="L92" i="17"/>
  <c r="H93" i="17"/>
  <c r="I93" i="17"/>
  <c r="J93" i="17"/>
  <c r="L93" i="17"/>
  <c r="H94" i="17"/>
  <c r="I94" i="17"/>
  <c r="J94" i="17"/>
  <c r="L94" i="17"/>
  <c r="H95" i="17"/>
  <c r="I95" i="17"/>
  <c r="K95" i="17" s="1"/>
  <c r="J95" i="17"/>
  <c r="L95" i="17"/>
  <c r="H71" i="8"/>
  <c r="I71" i="8"/>
  <c r="J71" i="8"/>
  <c r="L71" i="8"/>
  <c r="H72" i="8"/>
  <c r="I72" i="8"/>
  <c r="K72" i="8" s="1"/>
  <c r="J72" i="8"/>
  <c r="L72" i="8"/>
  <c r="H73" i="8"/>
  <c r="I73" i="8"/>
  <c r="J73" i="8"/>
  <c r="L73" i="8"/>
  <c r="H74" i="8"/>
  <c r="I74" i="8"/>
  <c r="K74" i="8" s="1"/>
  <c r="J74" i="8"/>
  <c r="L74" i="8"/>
  <c r="H75" i="8"/>
  <c r="I75" i="8"/>
  <c r="J75" i="8"/>
  <c r="L75" i="8"/>
  <c r="H76" i="8"/>
  <c r="I76" i="8"/>
  <c r="J76" i="8"/>
  <c r="L76" i="8"/>
  <c r="H77" i="8"/>
  <c r="I77" i="8"/>
  <c r="J77" i="8"/>
  <c r="L77" i="8"/>
  <c r="H78" i="8"/>
  <c r="I78" i="8"/>
  <c r="J78" i="8"/>
  <c r="L78" i="8"/>
  <c r="H79" i="8"/>
  <c r="I79" i="8"/>
  <c r="J79" i="8"/>
  <c r="L79" i="8"/>
  <c r="H80" i="8"/>
  <c r="I80" i="8"/>
  <c r="J80" i="8"/>
  <c r="L80" i="8"/>
  <c r="H71" i="9"/>
  <c r="I71" i="9"/>
  <c r="J71" i="9"/>
  <c r="L71" i="9"/>
  <c r="H72" i="9"/>
  <c r="I72" i="9"/>
  <c r="J72" i="9"/>
  <c r="L72" i="9"/>
  <c r="H73" i="9"/>
  <c r="I73" i="9"/>
  <c r="J73" i="9"/>
  <c r="L73" i="9"/>
  <c r="H74" i="9"/>
  <c r="I74" i="9"/>
  <c r="J74" i="9"/>
  <c r="L74" i="9"/>
  <c r="H75" i="9"/>
  <c r="I75" i="9"/>
  <c r="J75" i="9"/>
  <c r="L75" i="9"/>
  <c r="H76" i="9"/>
  <c r="I76" i="9"/>
  <c r="J76" i="9"/>
  <c r="L76" i="9"/>
  <c r="H77" i="9"/>
  <c r="I77" i="9"/>
  <c r="J77" i="9"/>
  <c r="L77" i="9"/>
  <c r="H78" i="9"/>
  <c r="I78" i="9"/>
  <c r="J78" i="9"/>
  <c r="L78" i="9"/>
  <c r="H79" i="9"/>
  <c r="I79" i="9"/>
  <c r="J79" i="9"/>
  <c r="L79" i="9"/>
  <c r="H80" i="9"/>
  <c r="I80" i="9"/>
  <c r="J80" i="9"/>
  <c r="L80" i="9"/>
  <c r="H86" i="10"/>
  <c r="I86" i="10"/>
  <c r="J86" i="10"/>
  <c r="L86" i="10"/>
  <c r="H87" i="10"/>
  <c r="I87" i="10"/>
  <c r="J87" i="10"/>
  <c r="L87" i="10"/>
  <c r="H88" i="10"/>
  <c r="I88" i="10"/>
  <c r="J88" i="10"/>
  <c r="L88" i="10"/>
  <c r="H89" i="10"/>
  <c r="I89" i="10"/>
  <c r="K89" i="10" s="1"/>
  <c r="J89" i="10"/>
  <c r="L89" i="10"/>
  <c r="H90" i="10"/>
  <c r="I90" i="10"/>
  <c r="J90" i="10"/>
  <c r="L90" i="10"/>
  <c r="H91" i="10"/>
  <c r="I91" i="10"/>
  <c r="K91" i="10" s="1"/>
  <c r="J91" i="10"/>
  <c r="L91" i="10"/>
  <c r="H92" i="10"/>
  <c r="I92" i="10"/>
  <c r="J92" i="10"/>
  <c r="L92" i="10"/>
  <c r="H93" i="10"/>
  <c r="I93" i="10"/>
  <c r="J93" i="10"/>
  <c r="L93" i="10"/>
  <c r="H94" i="10"/>
  <c r="I94" i="10"/>
  <c r="J94" i="10"/>
  <c r="L94" i="10"/>
  <c r="H95" i="10"/>
  <c r="I95" i="10"/>
  <c r="K95" i="10" s="1"/>
  <c r="J95" i="10"/>
  <c r="L95" i="10"/>
  <c r="H71" i="11"/>
  <c r="I71" i="11"/>
  <c r="J71" i="11"/>
  <c r="L71" i="11"/>
  <c r="H72" i="11"/>
  <c r="I72" i="11"/>
  <c r="J72" i="11"/>
  <c r="L72" i="11"/>
  <c r="H73" i="11"/>
  <c r="I73" i="11"/>
  <c r="J73" i="11"/>
  <c r="L73" i="11"/>
  <c r="H74" i="11"/>
  <c r="I74" i="11"/>
  <c r="J74" i="11"/>
  <c r="L74" i="11"/>
  <c r="H75" i="11"/>
  <c r="I75" i="11"/>
  <c r="J75" i="11"/>
  <c r="L75" i="11"/>
  <c r="H76" i="11"/>
  <c r="I76" i="11"/>
  <c r="J76" i="11"/>
  <c r="L76" i="11"/>
  <c r="H77" i="11"/>
  <c r="I77" i="11"/>
  <c r="J77" i="11"/>
  <c r="L77" i="11"/>
  <c r="H78" i="11"/>
  <c r="I78" i="11"/>
  <c r="J78" i="11"/>
  <c r="L78" i="11"/>
  <c r="H79" i="11"/>
  <c r="I79" i="11"/>
  <c r="J79" i="11"/>
  <c r="L79" i="11"/>
  <c r="H80" i="11"/>
  <c r="I80" i="11"/>
  <c r="J80" i="11"/>
  <c r="L80" i="11"/>
  <c r="Z11" i="12"/>
  <c r="Z26" i="12" s="1"/>
  <c r="Z41" i="12" s="1"/>
  <c r="Z56" i="12" s="1"/>
  <c r="Z11" i="11" s="1"/>
  <c r="Z26" i="11" s="1"/>
  <c r="Z41" i="11" s="1"/>
  <c r="Z56" i="11" s="1"/>
  <c r="Z11" i="10" s="1"/>
  <c r="Z26" i="10" s="1"/>
  <c r="Z41" i="10" s="1"/>
  <c r="Z56" i="10" s="1"/>
  <c r="Z71" i="10" s="1"/>
  <c r="Z11" i="9" s="1"/>
  <c r="Z26" i="9" s="1"/>
  <c r="Z41" i="9" s="1"/>
  <c r="Z56" i="9" s="1"/>
  <c r="Z11" i="8" s="1"/>
  <c r="Z26" i="8" s="1"/>
  <c r="Z41" i="8" s="1"/>
  <c r="Z56" i="8" s="1"/>
  <c r="Z11" i="17" s="1"/>
  <c r="Z26" i="17" s="1"/>
  <c r="Z41" i="17" s="1"/>
  <c r="Z56" i="17" s="1"/>
  <c r="Z71" i="17" s="1"/>
  <c r="Z11" i="16" s="1"/>
  <c r="Z26" i="16" s="1"/>
  <c r="Z41" i="16" s="1"/>
  <c r="Z56" i="16" s="1"/>
  <c r="Z11" i="15" s="1"/>
  <c r="Z26" i="15" s="1"/>
  <c r="Z41" i="15" s="1"/>
  <c r="Z56" i="15" s="1"/>
  <c r="Z11" i="14" s="1"/>
  <c r="Z26" i="14" s="1"/>
  <c r="Z41" i="14" s="1"/>
  <c r="Z56" i="14" s="1"/>
  <c r="Z71" i="14" s="1"/>
  <c r="Z11" i="13" s="1"/>
  <c r="Z26" i="13" s="1"/>
  <c r="Z41" i="13" s="1"/>
  <c r="Z56" i="13" s="1"/>
  <c r="Z11" i="19" s="1"/>
  <c r="Z26" i="19" s="1"/>
  <c r="Z41" i="19" s="1"/>
  <c r="Z56" i="19" s="1"/>
  <c r="Z11" i="18" s="1"/>
  <c r="Z26" i="18" s="1"/>
  <c r="Z41" i="18" s="1"/>
  <c r="Z56" i="18" s="1"/>
  <c r="Z71" i="18" s="1"/>
  <c r="Z86" i="18" s="1"/>
  <c r="Y11" i="12"/>
  <c r="Y26" i="12" s="1"/>
  <c r="Y41" i="12" s="1"/>
  <c r="Y56" i="12" s="1"/>
  <c r="Y11" i="11" s="1"/>
  <c r="Y26" i="11" s="1"/>
  <c r="Y41" i="11" s="1"/>
  <c r="Y56" i="11" s="1"/>
  <c r="Y11" i="10" s="1"/>
  <c r="Y26" i="10" s="1"/>
  <c r="Y41" i="10" s="1"/>
  <c r="Y56" i="10" s="1"/>
  <c r="Y71" i="10" s="1"/>
  <c r="Y11" i="9" s="1"/>
  <c r="Y26" i="9" s="1"/>
  <c r="Y41" i="9" s="1"/>
  <c r="Y56" i="9" s="1"/>
  <c r="Y11" i="8" s="1"/>
  <c r="Y26" i="8" s="1"/>
  <c r="Y41" i="8" s="1"/>
  <c r="Y56" i="8" s="1"/>
  <c r="Y11" i="17" s="1"/>
  <c r="Y26" i="17" s="1"/>
  <c r="Y41" i="17" s="1"/>
  <c r="Y56" i="17" s="1"/>
  <c r="Y71" i="17" s="1"/>
  <c r="Y11" i="16" s="1"/>
  <c r="Y26" i="16" s="1"/>
  <c r="Y41" i="16" s="1"/>
  <c r="Y56" i="16" s="1"/>
  <c r="Y11" i="15" s="1"/>
  <c r="Y26" i="15" s="1"/>
  <c r="Y41" i="15" s="1"/>
  <c r="Y56" i="15" s="1"/>
  <c r="Y11" i="14" s="1"/>
  <c r="Y26" i="14" s="1"/>
  <c r="Y41" i="14" s="1"/>
  <c r="Y56" i="14" s="1"/>
  <c r="Y71" i="14" s="1"/>
  <c r="Y11" i="13" s="1"/>
  <c r="Y26" i="13" s="1"/>
  <c r="Y41" i="13" s="1"/>
  <c r="Y56" i="13" s="1"/>
  <c r="Y11" i="19" s="1"/>
  <c r="Y26" i="19" s="1"/>
  <c r="Y41" i="19" s="1"/>
  <c r="Y56" i="19" s="1"/>
  <c r="Y11" i="18" s="1"/>
  <c r="Y26" i="18" s="1"/>
  <c r="Y41" i="18" s="1"/>
  <c r="Y56" i="18" s="1"/>
  <c r="Y71" i="18" s="1"/>
  <c r="Y86" i="18" s="1"/>
  <c r="Y72" i="12"/>
  <c r="Y72" i="11" s="1"/>
  <c r="Y87" i="10" s="1"/>
  <c r="Y72" i="9" s="1"/>
  <c r="Y72" i="8" s="1"/>
  <c r="Y87" i="17" s="1"/>
  <c r="Y72" i="16" s="1"/>
  <c r="Y72" i="15" s="1"/>
  <c r="Y87" i="14" s="1"/>
  <c r="Y72" i="13" s="1"/>
  <c r="Y72" i="19" s="1"/>
  <c r="Y102" i="18" s="1"/>
  <c r="Z72" i="12"/>
  <c r="Z72" i="11" s="1"/>
  <c r="Z87" i="10" s="1"/>
  <c r="Z72" i="9" s="1"/>
  <c r="Z72" i="8" s="1"/>
  <c r="Z87" i="17" s="1"/>
  <c r="Z72" i="16" s="1"/>
  <c r="Z72" i="15" s="1"/>
  <c r="Z87" i="14" s="1"/>
  <c r="Z72" i="13" s="1"/>
  <c r="Z72" i="19" s="1"/>
  <c r="Z102" i="18" s="1"/>
  <c r="Y73" i="12"/>
  <c r="Y73" i="11" s="1"/>
  <c r="Y88" i="10" s="1"/>
  <c r="Y73" i="9" s="1"/>
  <c r="Y73" i="8" s="1"/>
  <c r="Y88" i="17" s="1"/>
  <c r="Y73" i="16" s="1"/>
  <c r="Y73" i="15" s="1"/>
  <c r="Y88" i="14" s="1"/>
  <c r="Y73" i="13" s="1"/>
  <c r="Y73" i="19" s="1"/>
  <c r="Y103" i="18" s="1"/>
  <c r="Z73" i="12"/>
  <c r="Z73" i="11" s="1"/>
  <c r="Z88" i="10" s="1"/>
  <c r="Z73" i="9" s="1"/>
  <c r="Z73" i="8" s="1"/>
  <c r="Z88" i="17" s="1"/>
  <c r="Z73" i="16" s="1"/>
  <c r="Z73" i="15" s="1"/>
  <c r="Z88" i="14" s="1"/>
  <c r="Z73" i="13" s="1"/>
  <c r="Z73" i="19" s="1"/>
  <c r="Z103" i="18" s="1"/>
  <c r="Y74" i="12"/>
  <c r="Y74" i="11" s="1"/>
  <c r="Y89" i="10" s="1"/>
  <c r="Y74" i="9" s="1"/>
  <c r="Y74" i="8" s="1"/>
  <c r="Y89" i="17" s="1"/>
  <c r="Y74" i="16" s="1"/>
  <c r="Y74" i="15" s="1"/>
  <c r="Y89" i="14" s="1"/>
  <c r="Y74" i="13" s="1"/>
  <c r="Y74" i="19" s="1"/>
  <c r="Y104" i="18" s="1"/>
  <c r="Z74" i="12"/>
  <c r="Z74" i="11" s="1"/>
  <c r="Z89" i="10" s="1"/>
  <c r="Z74" i="9" s="1"/>
  <c r="Z74" i="8" s="1"/>
  <c r="Z89" i="17" s="1"/>
  <c r="Z74" i="16" s="1"/>
  <c r="Z74" i="15" s="1"/>
  <c r="Z89" i="14" s="1"/>
  <c r="Z74" i="13" s="1"/>
  <c r="Z74" i="19" s="1"/>
  <c r="Z104" i="18" s="1"/>
  <c r="Y75" i="12"/>
  <c r="Y75" i="11"/>
  <c r="Y90" i="10" s="1"/>
  <c r="Y75" i="9" s="1"/>
  <c r="Y75" i="8" s="1"/>
  <c r="Y90" i="17" s="1"/>
  <c r="Y75" i="16" s="1"/>
  <c r="Y75" i="15" s="1"/>
  <c r="Y90" i="14" s="1"/>
  <c r="Y75" i="13" s="1"/>
  <c r="Y75" i="19" s="1"/>
  <c r="Y105" i="18" s="1"/>
  <c r="Z75" i="12"/>
  <c r="Z75" i="11" s="1"/>
  <c r="Z90" i="10" s="1"/>
  <c r="Z75" i="9" s="1"/>
  <c r="Z75" i="8" s="1"/>
  <c r="Z90" i="17" s="1"/>
  <c r="Z75" i="16" s="1"/>
  <c r="Z75" i="15" s="1"/>
  <c r="Z90" i="14" s="1"/>
  <c r="Z75" i="13" s="1"/>
  <c r="Z75" i="19" s="1"/>
  <c r="Z105" i="18" s="1"/>
  <c r="Y76" i="12"/>
  <c r="Y76" i="11" s="1"/>
  <c r="Y91" i="10" s="1"/>
  <c r="Y76" i="9" s="1"/>
  <c r="Y76" i="8" s="1"/>
  <c r="Y91" i="17" s="1"/>
  <c r="Y76" i="16" s="1"/>
  <c r="Y76" i="15" s="1"/>
  <c r="Y91" i="14" s="1"/>
  <c r="Y76" i="13" s="1"/>
  <c r="Y76" i="19" s="1"/>
  <c r="Y106" i="18" s="1"/>
  <c r="Z76" i="12"/>
  <c r="Z76" i="11" s="1"/>
  <c r="Z91" i="10" s="1"/>
  <c r="Z76" i="9" s="1"/>
  <c r="Z76" i="8" s="1"/>
  <c r="Z91" i="17" s="1"/>
  <c r="Z76" i="16" s="1"/>
  <c r="Z76" i="15" s="1"/>
  <c r="Z91" i="14" s="1"/>
  <c r="Z76" i="13" s="1"/>
  <c r="Z76" i="19" s="1"/>
  <c r="Z106" i="18" s="1"/>
  <c r="Y77" i="12"/>
  <c r="Y77" i="11" s="1"/>
  <c r="Y92" i="10" s="1"/>
  <c r="Y77" i="9" s="1"/>
  <c r="Y77" i="8" s="1"/>
  <c r="Y92" i="17" s="1"/>
  <c r="Y77" i="16" s="1"/>
  <c r="Y77" i="15" s="1"/>
  <c r="Y92" i="14" s="1"/>
  <c r="Y77" i="13" s="1"/>
  <c r="Y77" i="19" s="1"/>
  <c r="Y107" i="18" s="1"/>
  <c r="Z77" i="12"/>
  <c r="Z77" i="11" s="1"/>
  <c r="Z92" i="10" s="1"/>
  <c r="Z77" i="9" s="1"/>
  <c r="Z77" i="8" s="1"/>
  <c r="Z92" i="17" s="1"/>
  <c r="Z77" i="16" s="1"/>
  <c r="Z77" i="15" s="1"/>
  <c r="Z92" i="14" s="1"/>
  <c r="Z77" i="13" s="1"/>
  <c r="Z77" i="19" s="1"/>
  <c r="Z107" i="18" s="1"/>
  <c r="Y78" i="12"/>
  <c r="Y78" i="11"/>
  <c r="Y93" i="10" s="1"/>
  <c r="Y78" i="9" s="1"/>
  <c r="Y78" i="8" s="1"/>
  <c r="Y93" i="17" s="1"/>
  <c r="Y78" i="16" s="1"/>
  <c r="Y78" i="15" s="1"/>
  <c r="Y93" i="14" s="1"/>
  <c r="Y78" i="13" s="1"/>
  <c r="Y78" i="19" s="1"/>
  <c r="Y108" i="18" s="1"/>
  <c r="Z78" i="12"/>
  <c r="Z78" i="11" s="1"/>
  <c r="Z93" i="10" s="1"/>
  <c r="Z78" i="9" s="1"/>
  <c r="Z78" i="8" s="1"/>
  <c r="Z93" i="17" s="1"/>
  <c r="Z78" i="16" s="1"/>
  <c r="Z78" i="15" s="1"/>
  <c r="Z93" i="14" s="1"/>
  <c r="Z78" i="13" s="1"/>
  <c r="Z78" i="19" s="1"/>
  <c r="Z108" i="18" s="1"/>
  <c r="Y79" i="12"/>
  <c r="Y79" i="11" s="1"/>
  <c r="Y94" i="10" s="1"/>
  <c r="Y79" i="9" s="1"/>
  <c r="Y79" i="8" s="1"/>
  <c r="Y94" i="17" s="1"/>
  <c r="Y79" i="16" s="1"/>
  <c r="Y79" i="15" s="1"/>
  <c r="Y94" i="14" s="1"/>
  <c r="Y79" i="13" s="1"/>
  <c r="Y79" i="19" s="1"/>
  <c r="Y109" i="18" s="1"/>
  <c r="Z79" i="12"/>
  <c r="Z79" i="11" s="1"/>
  <c r="Z94" i="10" s="1"/>
  <c r="Z79" i="9" s="1"/>
  <c r="Z79" i="8" s="1"/>
  <c r="Z94" i="17" s="1"/>
  <c r="Z79" i="16" s="1"/>
  <c r="Z79" i="15" s="1"/>
  <c r="Z94" i="14" s="1"/>
  <c r="Z79" i="13" s="1"/>
  <c r="Z79" i="19" s="1"/>
  <c r="Z109" i="18" s="1"/>
  <c r="Y80" i="12"/>
  <c r="Y80" i="11" s="1"/>
  <c r="Y95" i="10" s="1"/>
  <c r="Y80" i="9" s="1"/>
  <c r="Y80" i="8" s="1"/>
  <c r="Y95" i="17" s="1"/>
  <c r="Y80" i="16" s="1"/>
  <c r="Y80" i="15" s="1"/>
  <c r="Y95" i="14" s="1"/>
  <c r="Y80" i="13" s="1"/>
  <c r="Y80" i="19" s="1"/>
  <c r="Y110" i="18" s="1"/>
  <c r="Z80" i="12"/>
  <c r="Z80" i="11" s="1"/>
  <c r="Z95" i="10" s="1"/>
  <c r="Z80" i="9" s="1"/>
  <c r="Z80" i="8" s="1"/>
  <c r="Z95" i="17" s="1"/>
  <c r="Z80" i="16" s="1"/>
  <c r="Z80" i="15" s="1"/>
  <c r="Z95" i="14" s="1"/>
  <c r="Z80" i="13" s="1"/>
  <c r="Z80" i="19" s="1"/>
  <c r="Z110" i="18" s="1"/>
  <c r="Z71" i="12"/>
  <c r="Z71" i="11" s="1"/>
  <c r="Z86" i="10" s="1"/>
  <c r="Z71" i="9" s="1"/>
  <c r="Z71" i="8" s="1"/>
  <c r="Z86" i="17" s="1"/>
  <c r="Z71" i="16" s="1"/>
  <c r="Z71" i="15" s="1"/>
  <c r="Z86" i="14" s="1"/>
  <c r="Z71" i="13" s="1"/>
  <c r="Z71" i="19" s="1"/>
  <c r="Z101" i="18" s="1"/>
  <c r="Y71" i="12"/>
  <c r="Y71" i="11" s="1"/>
  <c r="Y86" i="10" s="1"/>
  <c r="Y71" i="9" s="1"/>
  <c r="Y71" i="8" s="1"/>
  <c r="Y86" i="17" s="1"/>
  <c r="Y71" i="16" s="1"/>
  <c r="Y71" i="15" s="1"/>
  <c r="Y86" i="14" s="1"/>
  <c r="Y71" i="13" s="1"/>
  <c r="Y71" i="19" s="1"/>
  <c r="Y101" i="18" s="1"/>
  <c r="Y12" i="12"/>
  <c r="Y27" i="12" s="1"/>
  <c r="Y42" i="12" s="1"/>
  <c r="Y57" i="12" s="1"/>
  <c r="Y12" i="11" s="1"/>
  <c r="Y27" i="11" s="1"/>
  <c r="Y42" i="11" s="1"/>
  <c r="Y57" i="11" s="1"/>
  <c r="Y12" i="10" s="1"/>
  <c r="Y27" i="10" s="1"/>
  <c r="Y42" i="10" s="1"/>
  <c r="Y57" i="10" s="1"/>
  <c r="Y72" i="10" s="1"/>
  <c r="Y12" i="9" s="1"/>
  <c r="Y27" i="9" s="1"/>
  <c r="Y42" i="9" s="1"/>
  <c r="Y57" i="9" s="1"/>
  <c r="Y12" i="8" s="1"/>
  <c r="Y27" i="8" s="1"/>
  <c r="Y42" i="8" s="1"/>
  <c r="Y57" i="8" s="1"/>
  <c r="Y12" i="17" s="1"/>
  <c r="Y27" i="17" s="1"/>
  <c r="Y42" i="17" s="1"/>
  <c r="Y57" i="17" s="1"/>
  <c r="Y72" i="17" s="1"/>
  <c r="Y12" i="16" s="1"/>
  <c r="Y27" i="16" s="1"/>
  <c r="Y42" i="16" s="1"/>
  <c r="Y57" i="16" s="1"/>
  <c r="Y12" i="15" s="1"/>
  <c r="Y27" i="15" s="1"/>
  <c r="Y42" i="15" s="1"/>
  <c r="Y57" i="15" s="1"/>
  <c r="Y12" i="14" s="1"/>
  <c r="Y27" i="14" s="1"/>
  <c r="Y42" i="14" s="1"/>
  <c r="Y57" i="14" s="1"/>
  <c r="Y72" i="14" s="1"/>
  <c r="Y12" i="13" s="1"/>
  <c r="Y27" i="13" s="1"/>
  <c r="Y42" i="13" s="1"/>
  <c r="Y57" i="13" s="1"/>
  <c r="Y12" i="19" s="1"/>
  <c r="Y27" i="19" s="1"/>
  <c r="Y42" i="19" s="1"/>
  <c r="Y57" i="19" s="1"/>
  <c r="Y12" i="18" s="1"/>
  <c r="Y27" i="18" s="1"/>
  <c r="Y42" i="18" s="1"/>
  <c r="Y57" i="18" s="1"/>
  <c r="Y72" i="18" s="1"/>
  <c r="Y87" i="18" s="1"/>
  <c r="Z12" i="12"/>
  <c r="Z27" i="12" s="1"/>
  <c r="Z42" i="12" s="1"/>
  <c r="Z57" i="12" s="1"/>
  <c r="Z12" i="11" s="1"/>
  <c r="Z27" i="11" s="1"/>
  <c r="Z42" i="11" s="1"/>
  <c r="Z57" i="11" s="1"/>
  <c r="Z12" i="10" s="1"/>
  <c r="Z27" i="10" s="1"/>
  <c r="Z42" i="10" s="1"/>
  <c r="Z57" i="10" s="1"/>
  <c r="Z72" i="10" s="1"/>
  <c r="Z12" i="9" s="1"/>
  <c r="Z27" i="9" s="1"/>
  <c r="Z42" i="9" s="1"/>
  <c r="Z57" i="9" s="1"/>
  <c r="Z12" i="8" s="1"/>
  <c r="Z27" i="8" s="1"/>
  <c r="Z42" i="8" s="1"/>
  <c r="Z57" i="8" s="1"/>
  <c r="Z12" i="17" s="1"/>
  <c r="Z27" i="17" s="1"/>
  <c r="Z42" i="17" s="1"/>
  <c r="Z57" i="17" s="1"/>
  <c r="Z72" i="17" s="1"/>
  <c r="Z12" i="16" s="1"/>
  <c r="Z27" i="16" s="1"/>
  <c r="Z42" i="16" s="1"/>
  <c r="Z57" i="16" s="1"/>
  <c r="Z12" i="15" s="1"/>
  <c r="Z27" i="15" s="1"/>
  <c r="Z42" i="15" s="1"/>
  <c r="Z57" i="15" s="1"/>
  <c r="Z12" i="14" s="1"/>
  <c r="Z27" i="14" s="1"/>
  <c r="Z42" i="14" s="1"/>
  <c r="Z57" i="14" s="1"/>
  <c r="Z72" i="14" s="1"/>
  <c r="Z12" i="13" s="1"/>
  <c r="Z27" i="13" s="1"/>
  <c r="Z42" i="13" s="1"/>
  <c r="Z57" i="13" s="1"/>
  <c r="Z12" i="19" s="1"/>
  <c r="Z27" i="19" s="1"/>
  <c r="Z42" i="19" s="1"/>
  <c r="Z57" i="19" s="1"/>
  <c r="Z12" i="18" s="1"/>
  <c r="Z27" i="18" s="1"/>
  <c r="Z42" i="18" s="1"/>
  <c r="Z57" i="18" s="1"/>
  <c r="Z72" i="18" s="1"/>
  <c r="Z87" i="18" s="1"/>
  <c r="Y13" i="12"/>
  <c r="Y28" i="12" s="1"/>
  <c r="Y43" i="12" s="1"/>
  <c r="Y58" i="12" s="1"/>
  <c r="Y13" i="11" s="1"/>
  <c r="Y28" i="11" s="1"/>
  <c r="Y43" i="11" s="1"/>
  <c r="Y58" i="11" s="1"/>
  <c r="Y13" i="10" s="1"/>
  <c r="Y28" i="10" s="1"/>
  <c r="Y43" i="10" s="1"/>
  <c r="Y58" i="10" s="1"/>
  <c r="Y73" i="10" s="1"/>
  <c r="Y13" i="9" s="1"/>
  <c r="Y28" i="9" s="1"/>
  <c r="Y43" i="9" s="1"/>
  <c r="Y58" i="9" s="1"/>
  <c r="Y13" i="8" s="1"/>
  <c r="Y28" i="8" s="1"/>
  <c r="Y43" i="8" s="1"/>
  <c r="Y58" i="8" s="1"/>
  <c r="Y13" i="17" s="1"/>
  <c r="Y28" i="17" s="1"/>
  <c r="Y43" i="17" s="1"/>
  <c r="Y58" i="17" s="1"/>
  <c r="Y73" i="17" s="1"/>
  <c r="Y13" i="16" s="1"/>
  <c r="Y28" i="16" s="1"/>
  <c r="Y43" i="16" s="1"/>
  <c r="Y58" i="16" s="1"/>
  <c r="Y13" i="15" s="1"/>
  <c r="Y28" i="15" s="1"/>
  <c r="Y43" i="15" s="1"/>
  <c r="Y58" i="15" s="1"/>
  <c r="Y13" i="14" s="1"/>
  <c r="Y28" i="14" s="1"/>
  <c r="Y43" i="14" s="1"/>
  <c r="Y58" i="14" s="1"/>
  <c r="Y73" i="14" s="1"/>
  <c r="Y13" i="13" s="1"/>
  <c r="Y28" i="13" s="1"/>
  <c r="Y43" i="13" s="1"/>
  <c r="Y58" i="13" s="1"/>
  <c r="Y13" i="19" s="1"/>
  <c r="Y28" i="19" s="1"/>
  <c r="Y43" i="19" s="1"/>
  <c r="Y58" i="19" s="1"/>
  <c r="Y13" i="18" s="1"/>
  <c r="Y28" i="18" s="1"/>
  <c r="Y43" i="18" s="1"/>
  <c r="Y58" i="18" s="1"/>
  <c r="Y73" i="18" s="1"/>
  <c r="Y88" i="18" s="1"/>
  <c r="Z13" i="12"/>
  <c r="Z28" i="12" s="1"/>
  <c r="Z43" i="12" s="1"/>
  <c r="Z58" i="12" s="1"/>
  <c r="Z13" i="11" s="1"/>
  <c r="Z28" i="11" s="1"/>
  <c r="Z43" i="11" s="1"/>
  <c r="Z58" i="11" s="1"/>
  <c r="Z13" i="10" s="1"/>
  <c r="Z28" i="10" s="1"/>
  <c r="Z43" i="10" s="1"/>
  <c r="Z58" i="10" s="1"/>
  <c r="Z73" i="10" s="1"/>
  <c r="Z13" i="9" s="1"/>
  <c r="Z28" i="9" s="1"/>
  <c r="Z43" i="9" s="1"/>
  <c r="Z58" i="9" s="1"/>
  <c r="Z13" i="8" s="1"/>
  <c r="Z28" i="8" s="1"/>
  <c r="Z43" i="8" s="1"/>
  <c r="Z58" i="8" s="1"/>
  <c r="Z13" i="17" s="1"/>
  <c r="Z28" i="17" s="1"/>
  <c r="Z43" i="17" s="1"/>
  <c r="Z58" i="17" s="1"/>
  <c r="Z73" i="17" s="1"/>
  <c r="Z13" i="16" s="1"/>
  <c r="Z28" i="16" s="1"/>
  <c r="Z43" i="16" s="1"/>
  <c r="Z58" i="16" s="1"/>
  <c r="Z13" i="15" s="1"/>
  <c r="Z28" i="15" s="1"/>
  <c r="Z43" i="15" s="1"/>
  <c r="Z58" i="15" s="1"/>
  <c r="Z13" i="14" s="1"/>
  <c r="Z28" i="14" s="1"/>
  <c r="Z43" i="14" s="1"/>
  <c r="Z58" i="14" s="1"/>
  <c r="Z73" i="14" s="1"/>
  <c r="Z13" i="13" s="1"/>
  <c r="Z28" i="13" s="1"/>
  <c r="Z43" i="13" s="1"/>
  <c r="Z58" i="13" s="1"/>
  <c r="Z13" i="19" s="1"/>
  <c r="Z28" i="19" s="1"/>
  <c r="Z43" i="19" s="1"/>
  <c r="Z58" i="19" s="1"/>
  <c r="Z13" i="18" s="1"/>
  <c r="Z28" i="18" s="1"/>
  <c r="Z43" i="18" s="1"/>
  <c r="Z58" i="18" s="1"/>
  <c r="Z73" i="18" s="1"/>
  <c r="Z88" i="18" s="1"/>
  <c r="Y14" i="12"/>
  <c r="Y29" i="12" s="1"/>
  <c r="Y44" i="12"/>
  <c r="Y59" i="12" s="1"/>
  <c r="Y14" i="11" s="1"/>
  <c r="Y29" i="11" s="1"/>
  <c r="Y44" i="11" s="1"/>
  <c r="Y59" i="11" s="1"/>
  <c r="Y14" i="10" s="1"/>
  <c r="Y29" i="10" s="1"/>
  <c r="Y44" i="10" s="1"/>
  <c r="Y59" i="10" s="1"/>
  <c r="Y74" i="10" s="1"/>
  <c r="Y14" i="9" s="1"/>
  <c r="Y29" i="9" s="1"/>
  <c r="Y44" i="9" s="1"/>
  <c r="Y59" i="9" s="1"/>
  <c r="Y14" i="8" s="1"/>
  <c r="Y29" i="8" s="1"/>
  <c r="Y44" i="8" s="1"/>
  <c r="Y59" i="8" s="1"/>
  <c r="Y14" i="17" s="1"/>
  <c r="Y29" i="17" s="1"/>
  <c r="Y44" i="17" s="1"/>
  <c r="Y59" i="17" s="1"/>
  <c r="Y74" i="17" s="1"/>
  <c r="Y14" i="16" s="1"/>
  <c r="Y29" i="16" s="1"/>
  <c r="Y44" i="16" s="1"/>
  <c r="Y59" i="16" s="1"/>
  <c r="Y14" i="15" s="1"/>
  <c r="Y29" i="15" s="1"/>
  <c r="Y44" i="15" s="1"/>
  <c r="Y59" i="15" s="1"/>
  <c r="Y14" i="14" s="1"/>
  <c r="Y29" i="14" s="1"/>
  <c r="Y44" i="14" s="1"/>
  <c r="Y59" i="14" s="1"/>
  <c r="Y74" i="14" s="1"/>
  <c r="Y14" i="13" s="1"/>
  <c r="Y29" i="13" s="1"/>
  <c r="Y44" i="13" s="1"/>
  <c r="Y59" i="13" s="1"/>
  <c r="Y14" i="19" s="1"/>
  <c r="Y29" i="19" s="1"/>
  <c r="Y44" i="19" s="1"/>
  <c r="Y59" i="19" s="1"/>
  <c r="Y14" i="18" s="1"/>
  <c r="Y29" i="18" s="1"/>
  <c r="Y44" i="18" s="1"/>
  <c r="Y59" i="18" s="1"/>
  <c r="Y74" i="18" s="1"/>
  <c r="Y89" i="18" s="1"/>
  <c r="Z14" i="12"/>
  <c r="Z29" i="12" s="1"/>
  <c r="Z44" i="12" s="1"/>
  <c r="Z59" i="12" s="1"/>
  <c r="Z14" i="11" s="1"/>
  <c r="Z29" i="11" s="1"/>
  <c r="Z44" i="11" s="1"/>
  <c r="Z59" i="11" s="1"/>
  <c r="Z14" i="10" s="1"/>
  <c r="Z29" i="10" s="1"/>
  <c r="Z44" i="10" s="1"/>
  <c r="Z59" i="10" s="1"/>
  <c r="Z74" i="10" s="1"/>
  <c r="Z14" i="9" s="1"/>
  <c r="Z29" i="9" s="1"/>
  <c r="Z44" i="9" s="1"/>
  <c r="Z59" i="9" s="1"/>
  <c r="Z14" i="8" s="1"/>
  <c r="Z29" i="8" s="1"/>
  <c r="Z44" i="8" s="1"/>
  <c r="Z59" i="8" s="1"/>
  <c r="Z14" i="17" s="1"/>
  <c r="Z29" i="17" s="1"/>
  <c r="Z44" i="17" s="1"/>
  <c r="Z59" i="17" s="1"/>
  <c r="Z74" i="17" s="1"/>
  <c r="Z14" i="16" s="1"/>
  <c r="Z29" i="16" s="1"/>
  <c r="Z44" i="16" s="1"/>
  <c r="Z59" i="16" s="1"/>
  <c r="Z14" i="15" s="1"/>
  <c r="Z29" i="15" s="1"/>
  <c r="Z44" i="15" s="1"/>
  <c r="Z59" i="15" s="1"/>
  <c r="Z14" i="14" s="1"/>
  <c r="Z29" i="14" s="1"/>
  <c r="Z44" i="14" s="1"/>
  <c r="Z59" i="14" s="1"/>
  <c r="Z74" i="14" s="1"/>
  <c r="Z14" i="13" s="1"/>
  <c r="Z29" i="13" s="1"/>
  <c r="Z44" i="13" s="1"/>
  <c r="Z59" i="13" s="1"/>
  <c r="Z14" i="19" s="1"/>
  <c r="Z29" i="19" s="1"/>
  <c r="Z44" i="19" s="1"/>
  <c r="Z59" i="19" s="1"/>
  <c r="Z14" i="18" s="1"/>
  <c r="Z29" i="18" s="1"/>
  <c r="Z44" i="18" s="1"/>
  <c r="Z59" i="18" s="1"/>
  <c r="Z74" i="18" s="1"/>
  <c r="Z89" i="18" s="1"/>
  <c r="Y15" i="12"/>
  <c r="Y30" i="12" s="1"/>
  <c r="Y45" i="12" s="1"/>
  <c r="Y60" i="12" s="1"/>
  <c r="Y15" i="11" s="1"/>
  <c r="Y30" i="11" s="1"/>
  <c r="Y45" i="11" s="1"/>
  <c r="Y60" i="11" s="1"/>
  <c r="Y15" i="10" s="1"/>
  <c r="Y30" i="10" s="1"/>
  <c r="Y45" i="10" s="1"/>
  <c r="Y60" i="10" s="1"/>
  <c r="Y75" i="10" s="1"/>
  <c r="Y15" i="9" s="1"/>
  <c r="Y30" i="9" s="1"/>
  <c r="Y45" i="9" s="1"/>
  <c r="Y60" i="9" s="1"/>
  <c r="Y15" i="8" s="1"/>
  <c r="Y30" i="8" s="1"/>
  <c r="Y45" i="8" s="1"/>
  <c r="Y60" i="8" s="1"/>
  <c r="Y15" i="17" s="1"/>
  <c r="Y30" i="17" s="1"/>
  <c r="Y45" i="17" s="1"/>
  <c r="Y60" i="17" s="1"/>
  <c r="Y75" i="17" s="1"/>
  <c r="Y15" i="16" s="1"/>
  <c r="Y30" i="16" s="1"/>
  <c r="Y45" i="16" s="1"/>
  <c r="Y60" i="16" s="1"/>
  <c r="Y15" i="15" s="1"/>
  <c r="Y30" i="15" s="1"/>
  <c r="Y45" i="15" s="1"/>
  <c r="Y60" i="15" s="1"/>
  <c r="Y15" i="14" s="1"/>
  <c r="Y30" i="14" s="1"/>
  <c r="Y45" i="14" s="1"/>
  <c r="Y60" i="14" s="1"/>
  <c r="Y75" i="14" s="1"/>
  <c r="Y15" i="13" s="1"/>
  <c r="Y30" i="13" s="1"/>
  <c r="Y45" i="13" s="1"/>
  <c r="Y60" i="13" s="1"/>
  <c r="Y15" i="19" s="1"/>
  <c r="Y30" i="19" s="1"/>
  <c r="Y45" i="19" s="1"/>
  <c r="Y60" i="19" s="1"/>
  <c r="Y15" i="18" s="1"/>
  <c r="Y30" i="18" s="1"/>
  <c r="Y45" i="18" s="1"/>
  <c r="Y60" i="18" s="1"/>
  <c r="Y75" i="18" s="1"/>
  <c r="Y90" i="18" s="1"/>
  <c r="Z15" i="12"/>
  <c r="Z30" i="12" s="1"/>
  <c r="Z45" i="12" s="1"/>
  <c r="Z60" i="12" s="1"/>
  <c r="Z15" i="11" s="1"/>
  <c r="Z30" i="11" s="1"/>
  <c r="Z45" i="11" s="1"/>
  <c r="Z60" i="11" s="1"/>
  <c r="Z15" i="10" s="1"/>
  <c r="Z30" i="10" s="1"/>
  <c r="Z45" i="10" s="1"/>
  <c r="Z60" i="10" s="1"/>
  <c r="Z75" i="10" s="1"/>
  <c r="Z15" i="9" s="1"/>
  <c r="Z30" i="9" s="1"/>
  <c r="Z45" i="9" s="1"/>
  <c r="Z60" i="9" s="1"/>
  <c r="Z15" i="8" s="1"/>
  <c r="Z30" i="8" s="1"/>
  <c r="Z45" i="8" s="1"/>
  <c r="Z60" i="8" s="1"/>
  <c r="Z15" i="17" s="1"/>
  <c r="Z30" i="17" s="1"/>
  <c r="Z45" i="17" s="1"/>
  <c r="Z60" i="17" s="1"/>
  <c r="Z75" i="17" s="1"/>
  <c r="Z15" i="16" s="1"/>
  <c r="Z30" i="16" s="1"/>
  <c r="Z45" i="16" s="1"/>
  <c r="Z60" i="16" s="1"/>
  <c r="Z15" i="15" s="1"/>
  <c r="Z30" i="15" s="1"/>
  <c r="Z45" i="15" s="1"/>
  <c r="Z60" i="15" s="1"/>
  <c r="Z15" i="14" s="1"/>
  <c r="Z30" i="14" s="1"/>
  <c r="Z45" i="14" s="1"/>
  <c r="Z60" i="14" s="1"/>
  <c r="Z75" i="14" s="1"/>
  <c r="Z15" i="13" s="1"/>
  <c r="Z30" i="13" s="1"/>
  <c r="Z45" i="13" s="1"/>
  <c r="Z60" i="13" s="1"/>
  <c r="Z15" i="19" s="1"/>
  <c r="Z30" i="19" s="1"/>
  <c r="Z45" i="19" s="1"/>
  <c r="Z60" i="19" s="1"/>
  <c r="Z15" i="18" s="1"/>
  <c r="Z30" i="18" s="1"/>
  <c r="Z45" i="18" s="1"/>
  <c r="Z60" i="18" s="1"/>
  <c r="Z75" i="18" s="1"/>
  <c r="Z90" i="18" s="1"/>
  <c r="Y16" i="12"/>
  <c r="Y31" i="12" s="1"/>
  <c r="Y46" i="12" s="1"/>
  <c r="Y61" i="12" s="1"/>
  <c r="Y16" i="11" s="1"/>
  <c r="Y31" i="11" s="1"/>
  <c r="Y46" i="11" s="1"/>
  <c r="Y61" i="11" s="1"/>
  <c r="Y16" i="10" s="1"/>
  <c r="Y31" i="10" s="1"/>
  <c r="Y46" i="10" s="1"/>
  <c r="Y61" i="10" s="1"/>
  <c r="Y76" i="10" s="1"/>
  <c r="Y16" i="9" s="1"/>
  <c r="Y31" i="9" s="1"/>
  <c r="Y46" i="9" s="1"/>
  <c r="Y61" i="9" s="1"/>
  <c r="Y16" i="8" s="1"/>
  <c r="Y31" i="8" s="1"/>
  <c r="Y46" i="8" s="1"/>
  <c r="Y61" i="8" s="1"/>
  <c r="Y16" i="17" s="1"/>
  <c r="Y31" i="17" s="1"/>
  <c r="Y46" i="17" s="1"/>
  <c r="Y61" i="17" s="1"/>
  <c r="Y76" i="17" s="1"/>
  <c r="Y16" i="16" s="1"/>
  <c r="Y31" i="16" s="1"/>
  <c r="Y46" i="16" s="1"/>
  <c r="Y61" i="16" s="1"/>
  <c r="Y16" i="15" s="1"/>
  <c r="Y31" i="15" s="1"/>
  <c r="Y46" i="15" s="1"/>
  <c r="Y61" i="15" s="1"/>
  <c r="Y16" i="14" s="1"/>
  <c r="Y31" i="14" s="1"/>
  <c r="Y46" i="14" s="1"/>
  <c r="Y61" i="14" s="1"/>
  <c r="Y76" i="14" s="1"/>
  <c r="Y16" i="13" s="1"/>
  <c r="Y31" i="13" s="1"/>
  <c r="Y46" i="13" s="1"/>
  <c r="Y61" i="13" s="1"/>
  <c r="Y16" i="19" s="1"/>
  <c r="Y31" i="19" s="1"/>
  <c r="Y46" i="19" s="1"/>
  <c r="Y61" i="19" s="1"/>
  <c r="Y16" i="18" s="1"/>
  <c r="Y31" i="18" s="1"/>
  <c r="Y46" i="18" s="1"/>
  <c r="Y61" i="18" s="1"/>
  <c r="Y76" i="18" s="1"/>
  <c r="Y91" i="18" s="1"/>
  <c r="Z16" i="12"/>
  <c r="Z31" i="12" s="1"/>
  <c r="Z46" i="12" s="1"/>
  <c r="Z61" i="12" s="1"/>
  <c r="Z16" i="11" s="1"/>
  <c r="Z31" i="11" s="1"/>
  <c r="Z46" i="11" s="1"/>
  <c r="Z61" i="11" s="1"/>
  <c r="Z16" i="10" s="1"/>
  <c r="Z31" i="10" s="1"/>
  <c r="Z46" i="10" s="1"/>
  <c r="Z61" i="10" s="1"/>
  <c r="Z76" i="10" s="1"/>
  <c r="Z16" i="9" s="1"/>
  <c r="Z31" i="9" s="1"/>
  <c r="Z46" i="9" s="1"/>
  <c r="Z61" i="9" s="1"/>
  <c r="Z16" i="8" s="1"/>
  <c r="Z31" i="8" s="1"/>
  <c r="Z46" i="8" s="1"/>
  <c r="Z61" i="8" s="1"/>
  <c r="Z16" i="17" s="1"/>
  <c r="Z31" i="17" s="1"/>
  <c r="Z46" i="17" s="1"/>
  <c r="Z61" i="17" s="1"/>
  <c r="Z76" i="17" s="1"/>
  <c r="Z16" i="16" s="1"/>
  <c r="Z31" i="16" s="1"/>
  <c r="Z46" i="16" s="1"/>
  <c r="Z61" i="16" s="1"/>
  <c r="Z16" i="15" s="1"/>
  <c r="Z31" i="15" s="1"/>
  <c r="Z46" i="15" s="1"/>
  <c r="Z61" i="15" s="1"/>
  <c r="Z16" i="14" s="1"/>
  <c r="Z31" i="14" s="1"/>
  <c r="Z46" i="14" s="1"/>
  <c r="Z61" i="14" s="1"/>
  <c r="Z76" i="14" s="1"/>
  <c r="Z16" i="13" s="1"/>
  <c r="Z31" i="13" s="1"/>
  <c r="Z46" i="13" s="1"/>
  <c r="Z61" i="13" s="1"/>
  <c r="Z16" i="19" s="1"/>
  <c r="Z31" i="19" s="1"/>
  <c r="Z46" i="19" s="1"/>
  <c r="Z61" i="19" s="1"/>
  <c r="Z16" i="18" s="1"/>
  <c r="Z31" i="18" s="1"/>
  <c r="Z46" i="18" s="1"/>
  <c r="Z61" i="18" s="1"/>
  <c r="Z76" i="18" s="1"/>
  <c r="Z91" i="18" s="1"/>
  <c r="Y17" i="12"/>
  <c r="Y32" i="12" s="1"/>
  <c r="Y47" i="12" s="1"/>
  <c r="Y62" i="12" s="1"/>
  <c r="Y17" i="11" s="1"/>
  <c r="Y32" i="11" s="1"/>
  <c r="Y47" i="11" s="1"/>
  <c r="Y62" i="11" s="1"/>
  <c r="Y17" i="10" s="1"/>
  <c r="Y32" i="10" s="1"/>
  <c r="Y47" i="10" s="1"/>
  <c r="Y62" i="10" s="1"/>
  <c r="Y77" i="10" s="1"/>
  <c r="Y17" i="9" s="1"/>
  <c r="Y32" i="9" s="1"/>
  <c r="Y47" i="9" s="1"/>
  <c r="Y62" i="9" s="1"/>
  <c r="Y17" i="8" s="1"/>
  <c r="Y32" i="8" s="1"/>
  <c r="Y47" i="8" s="1"/>
  <c r="Y62" i="8" s="1"/>
  <c r="Y17" i="17" s="1"/>
  <c r="Y32" i="17" s="1"/>
  <c r="Y47" i="17" s="1"/>
  <c r="Y62" i="17" s="1"/>
  <c r="Y77" i="17" s="1"/>
  <c r="Y17" i="16" s="1"/>
  <c r="Y32" i="16" s="1"/>
  <c r="Y47" i="16" s="1"/>
  <c r="Y62" i="16" s="1"/>
  <c r="Y17" i="15" s="1"/>
  <c r="Y32" i="15" s="1"/>
  <c r="Y47" i="15" s="1"/>
  <c r="Y62" i="15" s="1"/>
  <c r="Y17" i="14" s="1"/>
  <c r="Y32" i="14" s="1"/>
  <c r="Y47" i="14" s="1"/>
  <c r="Y62" i="14" s="1"/>
  <c r="Y77" i="14" s="1"/>
  <c r="Y17" i="13" s="1"/>
  <c r="Y32" i="13" s="1"/>
  <c r="Y47" i="13" s="1"/>
  <c r="Y62" i="13" s="1"/>
  <c r="Y17" i="19" s="1"/>
  <c r="Y32" i="19" s="1"/>
  <c r="Y47" i="19" s="1"/>
  <c r="Y62" i="19" s="1"/>
  <c r="Y17" i="18" s="1"/>
  <c r="Y32" i="18" s="1"/>
  <c r="Y47" i="18" s="1"/>
  <c r="Y62" i="18" s="1"/>
  <c r="Y77" i="18" s="1"/>
  <c r="Y92" i="18" s="1"/>
  <c r="Z17" i="12"/>
  <c r="Z32" i="12" s="1"/>
  <c r="Z47" i="12" s="1"/>
  <c r="Z62" i="12" s="1"/>
  <c r="Z17" i="11" s="1"/>
  <c r="Z32" i="11" s="1"/>
  <c r="Z47" i="11" s="1"/>
  <c r="Z62" i="11" s="1"/>
  <c r="Z17" i="10" s="1"/>
  <c r="Z32" i="10" s="1"/>
  <c r="Z47" i="10" s="1"/>
  <c r="Z62" i="10" s="1"/>
  <c r="Z77" i="10" s="1"/>
  <c r="Z17" i="9" s="1"/>
  <c r="Z32" i="9" s="1"/>
  <c r="Z47" i="9" s="1"/>
  <c r="Z62" i="9" s="1"/>
  <c r="Z17" i="8" s="1"/>
  <c r="Z32" i="8" s="1"/>
  <c r="Z47" i="8" s="1"/>
  <c r="Z62" i="8" s="1"/>
  <c r="Z17" i="17" s="1"/>
  <c r="Z32" i="17" s="1"/>
  <c r="Z47" i="17" s="1"/>
  <c r="Z62" i="17" s="1"/>
  <c r="Z77" i="17" s="1"/>
  <c r="Z17" i="16" s="1"/>
  <c r="Z32" i="16" s="1"/>
  <c r="Z47" i="16" s="1"/>
  <c r="Z62" i="16" s="1"/>
  <c r="Z17" i="15" s="1"/>
  <c r="Z32" i="15" s="1"/>
  <c r="Z47" i="15" s="1"/>
  <c r="Z62" i="15" s="1"/>
  <c r="Z17" i="14" s="1"/>
  <c r="Z32" i="14" s="1"/>
  <c r="Z47" i="14" s="1"/>
  <c r="Z62" i="14" s="1"/>
  <c r="Z77" i="14" s="1"/>
  <c r="Z17" i="13" s="1"/>
  <c r="Z32" i="13" s="1"/>
  <c r="Z47" i="13" s="1"/>
  <c r="Z62" i="13" s="1"/>
  <c r="Z17" i="19" s="1"/>
  <c r="Z32" i="19" s="1"/>
  <c r="Z47" i="19" s="1"/>
  <c r="Z62" i="19" s="1"/>
  <c r="Z17" i="18" s="1"/>
  <c r="Z32" i="18" s="1"/>
  <c r="Z47" i="18" s="1"/>
  <c r="Z62" i="18" s="1"/>
  <c r="Z77" i="18" s="1"/>
  <c r="Z92" i="18" s="1"/>
  <c r="Y18" i="12"/>
  <c r="Y33" i="12" s="1"/>
  <c r="Y48" i="12" s="1"/>
  <c r="Y63" i="12" s="1"/>
  <c r="Y18" i="11" s="1"/>
  <c r="Y33" i="11" s="1"/>
  <c r="Y48" i="11" s="1"/>
  <c r="Y63" i="11" s="1"/>
  <c r="Y18" i="10" s="1"/>
  <c r="Y33" i="10" s="1"/>
  <c r="Y48" i="10" s="1"/>
  <c r="Y63" i="10" s="1"/>
  <c r="Y78" i="10" s="1"/>
  <c r="Y18" i="9" s="1"/>
  <c r="Y33" i="9" s="1"/>
  <c r="Y48" i="9" s="1"/>
  <c r="Y63" i="9" s="1"/>
  <c r="Y18" i="8" s="1"/>
  <c r="Y33" i="8" s="1"/>
  <c r="Y48" i="8" s="1"/>
  <c r="Y63" i="8" s="1"/>
  <c r="Y18" i="17" s="1"/>
  <c r="Y33" i="17" s="1"/>
  <c r="Y48" i="17" s="1"/>
  <c r="Y63" i="17" s="1"/>
  <c r="Y78" i="17" s="1"/>
  <c r="Y18" i="16" s="1"/>
  <c r="Y33" i="16" s="1"/>
  <c r="Y48" i="16" s="1"/>
  <c r="Y63" i="16" s="1"/>
  <c r="Y18" i="15" s="1"/>
  <c r="Y33" i="15" s="1"/>
  <c r="Y48" i="15" s="1"/>
  <c r="Y63" i="15" s="1"/>
  <c r="Y18" i="14" s="1"/>
  <c r="Y33" i="14" s="1"/>
  <c r="Y48" i="14" s="1"/>
  <c r="Y63" i="14" s="1"/>
  <c r="Y78" i="14" s="1"/>
  <c r="Y18" i="13" s="1"/>
  <c r="Y33" i="13" s="1"/>
  <c r="Y48" i="13" s="1"/>
  <c r="Y63" i="13" s="1"/>
  <c r="Y18" i="19" s="1"/>
  <c r="Y33" i="19" s="1"/>
  <c r="Y48" i="19" s="1"/>
  <c r="Y63" i="19" s="1"/>
  <c r="Y18" i="18" s="1"/>
  <c r="Y33" i="18" s="1"/>
  <c r="Y48" i="18" s="1"/>
  <c r="Y63" i="18" s="1"/>
  <c r="Y78" i="18" s="1"/>
  <c r="Y93" i="18" s="1"/>
  <c r="Z18" i="12"/>
  <c r="Z33" i="12" s="1"/>
  <c r="Z48" i="12" s="1"/>
  <c r="Z63" i="12" s="1"/>
  <c r="Z18" i="11" s="1"/>
  <c r="Z33" i="11" s="1"/>
  <c r="Z48" i="11" s="1"/>
  <c r="Z63" i="11" s="1"/>
  <c r="Z18" i="10" s="1"/>
  <c r="Z33" i="10" s="1"/>
  <c r="Z48" i="10" s="1"/>
  <c r="Z63" i="10" s="1"/>
  <c r="Z78" i="10" s="1"/>
  <c r="Z18" i="9" s="1"/>
  <c r="Z33" i="9" s="1"/>
  <c r="Z48" i="9" s="1"/>
  <c r="Z63" i="9" s="1"/>
  <c r="Z18" i="8" s="1"/>
  <c r="Z33" i="8" s="1"/>
  <c r="Z48" i="8" s="1"/>
  <c r="Z63" i="8" s="1"/>
  <c r="Z18" i="17" s="1"/>
  <c r="Z33" i="17" s="1"/>
  <c r="Z48" i="17" s="1"/>
  <c r="Z63" i="17" s="1"/>
  <c r="Z78" i="17" s="1"/>
  <c r="Z18" i="16" s="1"/>
  <c r="Z33" i="16" s="1"/>
  <c r="Z48" i="16" s="1"/>
  <c r="Z63" i="16" s="1"/>
  <c r="Z18" i="15" s="1"/>
  <c r="Z33" i="15" s="1"/>
  <c r="Z48" i="15" s="1"/>
  <c r="Z63" i="15" s="1"/>
  <c r="Z18" i="14" s="1"/>
  <c r="Z33" i="14" s="1"/>
  <c r="Z48" i="14" s="1"/>
  <c r="Z63" i="14" s="1"/>
  <c r="Z78" i="14" s="1"/>
  <c r="Z18" i="13" s="1"/>
  <c r="Z33" i="13" s="1"/>
  <c r="Z48" i="13" s="1"/>
  <c r="Z63" i="13" s="1"/>
  <c r="Z18" i="19" s="1"/>
  <c r="Z33" i="19" s="1"/>
  <c r="Z48" i="19" s="1"/>
  <c r="Z63" i="19" s="1"/>
  <c r="Z18" i="18" s="1"/>
  <c r="Z33" i="18" s="1"/>
  <c r="Z48" i="18" s="1"/>
  <c r="Z63" i="18" s="1"/>
  <c r="Z78" i="18" s="1"/>
  <c r="Z93" i="18" s="1"/>
  <c r="Y19" i="12"/>
  <c r="Y34" i="12" s="1"/>
  <c r="Y49" i="12" s="1"/>
  <c r="Y64" i="12" s="1"/>
  <c r="Y19" i="11" s="1"/>
  <c r="Y34" i="11" s="1"/>
  <c r="Y49" i="11" s="1"/>
  <c r="Y64" i="11" s="1"/>
  <c r="Y19" i="10" s="1"/>
  <c r="Y34" i="10" s="1"/>
  <c r="Y49" i="10" s="1"/>
  <c r="Y64" i="10" s="1"/>
  <c r="Y79" i="10" s="1"/>
  <c r="Y19" i="9" s="1"/>
  <c r="Y34" i="9" s="1"/>
  <c r="Y49" i="9" s="1"/>
  <c r="Y64" i="9" s="1"/>
  <c r="Y19" i="8" s="1"/>
  <c r="Y34" i="8" s="1"/>
  <c r="Y49" i="8" s="1"/>
  <c r="Y64" i="8" s="1"/>
  <c r="Y19" i="17" s="1"/>
  <c r="Y34" i="17" s="1"/>
  <c r="Y49" i="17" s="1"/>
  <c r="Y64" i="17" s="1"/>
  <c r="Y79" i="17" s="1"/>
  <c r="Y19" i="16" s="1"/>
  <c r="Y34" i="16" s="1"/>
  <c r="Y49" i="16" s="1"/>
  <c r="Y64" i="16" s="1"/>
  <c r="Y19" i="15" s="1"/>
  <c r="Y34" i="15" s="1"/>
  <c r="Y49" i="15" s="1"/>
  <c r="Y64" i="15" s="1"/>
  <c r="Y19" i="14" s="1"/>
  <c r="Y34" i="14" s="1"/>
  <c r="Y49" i="14" s="1"/>
  <c r="Y64" i="14" s="1"/>
  <c r="Y79" i="14" s="1"/>
  <c r="Y19" i="13" s="1"/>
  <c r="Y34" i="13" s="1"/>
  <c r="Y49" i="13" s="1"/>
  <c r="Y64" i="13" s="1"/>
  <c r="Y19" i="19" s="1"/>
  <c r="Y34" i="19" s="1"/>
  <c r="Y49" i="19" s="1"/>
  <c r="Y64" i="19" s="1"/>
  <c r="Y19" i="18" s="1"/>
  <c r="Y34" i="18" s="1"/>
  <c r="Y49" i="18" s="1"/>
  <c r="Y64" i="18" s="1"/>
  <c r="Y79" i="18" s="1"/>
  <c r="Y94" i="18" s="1"/>
  <c r="Z19" i="12"/>
  <c r="Z34" i="12" s="1"/>
  <c r="Z49" i="12" s="1"/>
  <c r="Z64" i="12" s="1"/>
  <c r="Z19" i="11" s="1"/>
  <c r="Z34" i="11" s="1"/>
  <c r="Z49" i="11" s="1"/>
  <c r="Z64" i="11" s="1"/>
  <c r="Z19" i="10" s="1"/>
  <c r="Z34" i="10" s="1"/>
  <c r="Z49" i="10" s="1"/>
  <c r="Z64" i="10" s="1"/>
  <c r="Z79" i="10" s="1"/>
  <c r="Z19" i="9" s="1"/>
  <c r="Z34" i="9" s="1"/>
  <c r="Z49" i="9" s="1"/>
  <c r="Z64" i="9" s="1"/>
  <c r="Z19" i="8" s="1"/>
  <c r="Z34" i="8" s="1"/>
  <c r="Z49" i="8" s="1"/>
  <c r="Z64" i="8" s="1"/>
  <c r="Z19" i="17" s="1"/>
  <c r="Z34" i="17" s="1"/>
  <c r="Z49" i="17" s="1"/>
  <c r="Z64" i="17" s="1"/>
  <c r="Z79" i="17" s="1"/>
  <c r="Z19" i="16" s="1"/>
  <c r="Z34" i="16" s="1"/>
  <c r="Z49" i="16" s="1"/>
  <c r="Z64" i="16" s="1"/>
  <c r="Z19" i="15" s="1"/>
  <c r="Z34" i="15" s="1"/>
  <c r="Z49" i="15" s="1"/>
  <c r="Z64" i="15" s="1"/>
  <c r="Z19" i="14" s="1"/>
  <c r="Z34" i="14" s="1"/>
  <c r="Z49" i="14" s="1"/>
  <c r="Z64" i="14" s="1"/>
  <c r="Z79" i="14" s="1"/>
  <c r="Z19" i="13" s="1"/>
  <c r="Z34" i="13" s="1"/>
  <c r="Z49" i="13" s="1"/>
  <c r="Z64" i="13" s="1"/>
  <c r="Z19" i="19" s="1"/>
  <c r="Z34" i="19" s="1"/>
  <c r="Z49" i="19" s="1"/>
  <c r="Z64" i="19" s="1"/>
  <c r="Z19" i="18" s="1"/>
  <c r="Z34" i="18" s="1"/>
  <c r="Z49" i="18" s="1"/>
  <c r="Z64" i="18" s="1"/>
  <c r="Z79" i="18" s="1"/>
  <c r="Z94" i="18" s="1"/>
  <c r="Y20" i="12"/>
  <c r="Y35" i="12" s="1"/>
  <c r="Y50" i="12" s="1"/>
  <c r="Y65" i="12" s="1"/>
  <c r="Y20" i="11" s="1"/>
  <c r="Y35" i="11" s="1"/>
  <c r="Y50" i="11" s="1"/>
  <c r="Y65" i="11" s="1"/>
  <c r="Y20" i="10" s="1"/>
  <c r="Y35" i="10" s="1"/>
  <c r="Y50" i="10" s="1"/>
  <c r="Y65" i="10" s="1"/>
  <c r="Y80" i="10" s="1"/>
  <c r="Y20" i="9" s="1"/>
  <c r="Y35" i="9" s="1"/>
  <c r="Y50" i="9" s="1"/>
  <c r="Y65" i="9" s="1"/>
  <c r="Y20" i="8" s="1"/>
  <c r="Y35" i="8" s="1"/>
  <c r="Y50" i="8" s="1"/>
  <c r="Y65" i="8" s="1"/>
  <c r="Y20" i="17" s="1"/>
  <c r="Y35" i="17" s="1"/>
  <c r="Y50" i="17" s="1"/>
  <c r="Y65" i="17" s="1"/>
  <c r="Y80" i="17" s="1"/>
  <c r="Y20" i="16" s="1"/>
  <c r="Y35" i="16" s="1"/>
  <c r="Y50" i="16" s="1"/>
  <c r="Y65" i="16" s="1"/>
  <c r="Y20" i="15" s="1"/>
  <c r="Y35" i="15" s="1"/>
  <c r="Y50" i="15" s="1"/>
  <c r="Y65" i="15" s="1"/>
  <c r="Y20" i="14" s="1"/>
  <c r="Y35" i="14" s="1"/>
  <c r="Y50" i="14" s="1"/>
  <c r="Y65" i="14" s="1"/>
  <c r="Y80" i="14" s="1"/>
  <c r="Y20" i="13" s="1"/>
  <c r="Y35" i="13" s="1"/>
  <c r="Y50" i="13" s="1"/>
  <c r="Y65" i="13" s="1"/>
  <c r="Y20" i="19" s="1"/>
  <c r="Y35" i="19" s="1"/>
  <c r="Y50" i="19" s="1"/>
  <c r="Y65" i="19" s="1"/>
  <c r="Y20" i="18" s="1"/>
  <c r="Y35" i="18" s="1"/>
  <c r="Y50" i="18" s="1"/>
  <c r="Y65" i="18" s="1"/>
  <c r="Y80" i="18" s="1"/>
  <c r="Y95" i="18" s="1"/>
  <c r="Z20" i="12"/>
  <c r="Z35" i="12" s="1"/>
  <c r="Z50" i="12" s="1"/>
  <c r="Z65" i="12" s="1"/>
  <c r="Z20" i="11" s="1"/>
  <c r="Z35" i="11" s="1"/>
  <c r="Z50" i="11" s="1"/>
  <c r="Z65" i="11" s="1"/>
  <c r="Z20" i="10" s="1"/>
  <c r="Z35" i="10" s="1"/>
  <c r="Z50" i="10" s="1"/>
  <c r="Z65" i="10" s="1"/>
  <c r="Z80" i="10" s="1"/>
  <c r="Z20" i="9" s="1"/>
  <c r="Z35" i="9" s="1"/>
  <c r="Z50" i="9" s="1"/>
  <c r="Z65" i="9" s="1"/>
  <c r="Z20" i="8" s="1"/>
  <c r="Z35" i="8" s="1"/>
  <c r="Z50" i="8" s="1"/>
  <c r="Z65" i="8" s="1"/>
  <c r="Z20" i="17" s="1"/>
  <c r="Z35" i="17" s="1"/>
  <c r="Z50" i="17" s="1"/>
  <c r="Z65" i="17" s="1"/>
  <c r="Z80" i="17" s="1"/>
  <c r="Z20" i="16" s="1"/>
  <c r="Z35" i="16" s="1"/>
  <c r="Z50" i="16" s="1"/>
  <c r="Z65" i="16" s="1"/>
  <c r="Z20" i="15" s="1"/>
  <c r="Z35" i="15" s="1"/>
  <c r="Z50" i="15" s="1"/>
  <c r="Z65" i="15" s="1"/>
  <c r="Z20" i="14" s="1"/>
  <c r="Z35" i="14" s="1"/>
  <c r="Z50" i="14" s="1"/>
  <c r="Z65" i="14" s="1"/>
  <c r="Z80" i="14" s="1"/>
  <c r="Z20" i="13" s="1"/>
  <c r="Z35" i="13" s="1"/>
  <c r="Z50" i="13" s="1"/>
  <c r="Z65" i="13" s="1"/>
  <c r="Z20" i="19" s="1"/>
  <c r="Z35" i="19" s="1"/>
  <c r="Z50" i="19" s="1"/>
  <c r="Z65" i="19" s="1"/>
  <c r="Z20" i="18" s="1"/>
  <c r="Z35" i="18" s="1"/>
  <c r="Z50" i="18" s="1"/>
  <c r="Z65" i="18" s="1"/>
  <c r="Z80" i="18" s="1"/>
  <c r="Z95" i="18" s="1"/>
  <c r="F61" i="16"/>
  <c r="F31" i="16"/>
  <c r="F31" i="15"/>
  <c r="F46" i="14"/>
  <c r="F61" i="17"/>
  <c r="F31" i="17"/>
  <c r="F61" i="8"/>
  <c r="F46" i="8"/>
  <c r="F31" i="9"/>
  <c r="F29" i="9"/>
  <c r="F61" i="10"/>
  <c r="F61" i="11"/>
  <c r="F59" i="11"/>
  <c r="F46" i="12"/>
  <c r="M78" i="34"/>
  <c r="K26" i="11" l="1"/>
  <c r="B31" i="13"/>
  <c r="F5" i="35"/>
  <c r="F8" i="35"/>
  <c r="F11" i="35"/>
  <c r="F14" i="35"/>
  <c r="K13" i="9"/>
  <c r="K75" i="11"/>
  <c r="K20" i="13"/>
  <c r="K11" i="11"/>
  <c r="K56" i="9"/>
  <c r="K56" i="8"/>
  <c r="W5" i="25"/>
  <c r="F4" i="35"/>
  <c r="K32" i="12"/>
  <c r="K35" i="12"/>
  <c r="K57" i="12"/>
  <c r="K59" i="10"/>
  <c r="K29" i="12"/>
  <c r="G16" i="35"/>
  <c r="H86" i="34"/>
  <c r="M79" i="34"/>
  <c r="F84" i="34"/>
  <c r="L84" i="34"/>
  <c r="E84" i="34"/>
  <c r="I84" i="34"/>
  <c r="G86" i="34"/>
  <c r="D84" i="34"/>
  <c r="M86" i="34"/>
  <c r="C84" i="34"/>
  <c r="J84" i="34"/>
  <c r="L86" i="34"/>
  <c r="J86" i="34"/>
  <c r="H84" i="34"/>
  <c r="G84" i="34"/>
  <c r="J80" i="34"/>
  <c r="M84" i="34"/>
  <c r="I86" i="34"/>
  <c r="B84" i="34"/>
  <c r="M80" i="34"/>
  <c r="F46" i="13"/>
  <c r="B46" i="13"/>
  <c r="B7" i="32"/>
  <c r="W6" i="25"/>
  <c r="K18" i="18"/>
  <c r="K75" i="13"/>
  <c r="K73" i="15"/>
  <c r="K79" i="19"/>
  <c r="K105" i="18"/>
  <c r="K59" i="13"/>
  <c r="K61" i="15"/>
  <c r="K19" i="15"/>
  <c r="K71" i="15"/>
  <c r="K94" i="17"/>
  <c r="K33" i="16"/>
  <c r="K30" i="14"/>
  <c r="K32" i="14"/>
  <c r="K34" i="14"/>
  <c r="K29" i="19"/>
  <c r="K31" i="19"/>
  <c r="K49" i="17"/>
  <c r="K44" i="15"/>
  <c r="K45" i="13"/>
  <c r="K57" i="8"/>
  <c r="K59" i="8"/>
  <c r="K57" i="14"/>
  <c r="K61" i="14"/>
  <c r="K65" i="14"/>
  <c r="K79" i="14"/>
  <c r="K18" i="8"/>
  <c r="K104" i="18"/>
  <c r="K27" i="14"/>
  <c r="K35" i="14"/>
  <c r="K28" i="19"/>
  <c r="K46" i="17"/>
  <c r="K48" i="17"/>
  <c r="K50" i="17"/>
  <c r="K47" i="15"/>
  <c r="K42" i="13"/>
  <c r="K58" i="8"/>
  <c r="K60" i="8"/>
  <c r="K62" i="14"/>
  <c r="K64" i="14"/>
  <c r="K87" i="18"/>
  <c r="K13" i="16"/>
  <c r="K26" i="19"/>
  <c r="K86" i="18"/>
  <c r="K72" i="16"/>
  <c r="K17" i="17"/>
  <c r="K61" i="18"/>
  <c r="K65" i="18"/>
  <c r="K16" i="19"/>
  <c r="K12" i="18"/>
  <c r="K19" i="19"/>
  <c r="K71" i="10"/>
  <c r="K79" i="11"/>
  <c r="K76" i="15"/>
  <c r="K93" i="14"/>
  <c r="K91" i="14"/>
  <c r="K89" i="14"/>
  <c r="K87" i="14"/>
  <c r="K78" i="13"/>
  <c r="K74" i="19"/>
  <c r="K72" i="19"/>
  <c r="K31" i="11"/>
  <c r="K35" i="11"/>
  <c r="K28" i="9"/>
  <c r="K30" i="9"/>
  <c r="K31" i="13"/>
  <c r="K35" i="13"/>
  <c r="K47" i="8"/>
  <c r="K50" i="16"/>
  <c r="K47" i="14"/>
  <c r="K58" i="9"/>
  <c r="K60" i="9"/>
  <c r="K62" i="9"/>
  <c r="K64" i="9"/>
  <c r="K63" i="17"/>
  <c r="K73" i="10"/>
  <c r="K76" i="14"/>
  <c r="K14" i="11"/>
  <c r="K14" i="8"/>
  <c r="K13" i="17"/>
  <c r="K17" i="19"/>
  <c r="K14" i="9"/>
  <c r="K93" i="18"/>
  <c r="K41" i="11"/>
  <c r="K41" i="10"/>
  <c r="K71" i="17"/>
  <c r="K94" i="10"/>
  <c r="K92" i="10"/>
  <c r="K77" i="16"/>
  <c r="K73" i="16"/>
  <c r="K27" i="8"/>
  <c r="K29" i="8"/>
  <c r="K28" i="16"/>
  <c r="K32" i="16"/>
  <c r="K61" i="13"/>
  <c r="K58" i="18"/>
  <c r="K60" i="18"/>
  <c r="K20" i="15"/>
  <c r="K12" i="19"/>
  <c r="K20" i="19"/>
  <c r="K16" i="18"/>
  <c r="K19" i="18"/>
  <c r="K32" i="11"/>
  <c r="K28" i="17"/>
  <c r="K30" i="17"/>
  <c r="K18" i="9"/>
  <c r="K31" i="10"/>
  <c r="K35" i="10"/>
  <c r="K29" i="15"/>
  <c r="K29" i="18"/>
  <c r="K43" i="10"/>
  <c r="K44" i="8"/>
  <c r="K57" i="10"/>
  <c r="K65" i="10"/>
  <c r="K16" i="8"/>
  <c r="K16" i="9"/>
  <c r="K35" i="16"/>
  <c r="K45" i="11"/>
  <c r="K49" i="11"/>
  <c r="K48" i="9"/>
  <c r="K50" i="9"/>
  <c r="K42" i="18"/>
  <c r="K79" i="9"/>
  <c r="K75" i="9"/>
  <c r="K71" i="9"/>
  <c r="K50" i="10"/>
  <c r="K50" i="15"/>
  <c r="K45" i="19"/>
  <c r="K49" i="19"/>
  <c r="K65" i="9"/>
  <c r="K60" i="12"/>
  <c r="K30" i="8"/>
  <c r="K29" i="16"/>
  <c r="K60" i="17"/>
  <c r="K64" i="18"/>
  <c r="K78" i="17"/>
  <c r="K88" i="18"/>
  <c r="K90" i="18"/>
  <c r="K11" i="19"/>
  <c r="K88" i="14"/>
  <c r="K43" i="12"/>
  <c r="K27" i="11"/>
  <c r="K34" i="9"/>
  <c r="K28" i="13"/>
  <c r="K30" i="13"/>
  <c r="K48" i="11"/>
  <c r="K50" i="11"/>
  <c r="K42" i="17"/>
  <c r="K44" i="17"/>
  <c r="K46" i="16"/>
  <c r="K61" i="10"/>
  <c r="K64" i="17"/>
  <c r="K65" i="15"/>
  <c r="K58" i="13"/>
  <c r="K73" i="18"/>
  <c r="K77" i="18"/>
  <c r="K64" i="12"/>
  <c r="K60" i="19"/>
  <c r="K79" i="13"/>
  <c r="K109" i="18"/>
  <c r="K45" i="10"/>
  <c r="K49" i="10"/>
  <c r="K46" i="19"/>
  <c r="K57" i="18"/>
  <c r="K62" i="12"/>
  <c r="K31" i="16"/>
  <c r="K58" i="17"/>
  <c r="K14" i="19"/>
  <c r="K92" i="18"/>
  <c r="K11" i="13"/>
  <c r="K30" i="12"/>
  <c r="K28" i="10"/>
  <c r="K32" i="10"/>
  <c r="K32" i="15"/>
  <c r="K35" i="19"/>
  <c r="K48" i="13"/>
  <c r="K59" i="17"/>
  <c r="K89" i="18"/>
  <c r="K56" i="15"/>
  <c r="K80" i="15"/>
  <c r="K101" i="18"/>
  <c r="K29" i="9"/>
  <c r="K42" i="9"/>
  <c r="K45" i="17"/>
  <c r="K44" i="14"/>
  <c r="K48" i="14"/>
  <c r="K43" i="18"/>
  <c r="K58" i="15"/>
  <c r="K60" i="15"/>
  <c r="K62" i="15"/>
  <c r="K64" i="15"/>
  <c r="K72" i="18"/>
  <c r="K80" i="18"/>
  <c r="K12" i="17"/>
  <c r="K13" i="15"/>
  <c r="K13" i="19"/>
  <c r="K15" i="9"/>
  <c r="K56" i="12"/>
  <c r="F61" i="19"/>
  <c r="M16" i="9"/>
  <c r="B76" i="10"/>
  <c r="F91" i="14"/>
  <c r="T46" i="13"/>
  <c r="M91" i="18"/>
  <c r="R91" i="18" s="1"/>
  <c r="F76" i="9"/>
  <c r="F61" i="14"/>
  <c r="B45" i="13"/>
  <c r="M46" i="18"/>
  <c r="R46" i="18" s="1"/>
  <c r="M61" i="11"/>
  <c r="M61" i="12"/>
  <c r="F74" i="9"/>
  <c r="B76" i="17"/>
  <c r="M61" i="15"/>
  <c r="M16" i="18"/>
  <c r="M61" i="9"/>
  <c r="R61" i="9" s="1"/>
  <c r="M61" i="8"/>
  <c r="F46" i="10"/>
  <c r="M61" i="16"/>
  <c r="M31" i="15"/>
  <c r="B31" i="14"/>
  <c r="F46" i="11"/>
  <c r="M46" i="9"/>
  <c r="M60" i="8"/>
  <c r="F31" i="12"/>
  <c r="F31" i="10"/>
  <c r="M46" i="17"/>
  <c r="F46" i="16"/>
  <c r="F31" i="11"/>
  <c r="F29" i="12"/>
  <c r="B76" i="8"/>
  <c r="Q90" i="8" s="1"/>
  <c r="B30" i="9"/>
  <c r="F31" i="8"/>
  <c r="M16" i="12"/>
  <c r="R16" i="12" s="1"/>
  <c r="AA16" i="12" s="1"/>
  <c r="B16" i="17"/>
  <c r="M31" i="16"/>
  <c r="F74" i="19"/>
  <c r="F46" i="9"/>
  <c r="F75" i="11"/>
  <c r="B59" i="11"/>
  <c r="E45" i="11"/>
  <c r="B45" i="11" s="1"/>
  <c r="E45" i="8"/>
  <c r="B45" i="8" s="1"/>
  <c r="E60" i="10"/>
  <c r="M60" i="10" s="1"/>
  <c r="E30" i="17"/>
  <c r="F30" i="17" s="1"/>
  <c r="E60" i="16"/>
  <c r="F60" i="16" s="1"/>
  <c r="E30" i="13"/>
  <c r="M30" i="13" s="1"/>
  <c r="F75" i="10"/>
  <c r="B75" i="10"/>
  <c r="E15" i="9"/>
  <c r="F15" i="9" s="1"/>
  <c r="E75" i="12"/>
  <c r="E45" i="19"/>
  <c r="M45" i="19" s="1"/>
  <c r="E105" i="18"/>
  <c r="B105" i="18" s="1"/>
  <c r="E15" i="18"/>
  <c r="F15" i="18" s="1"/>
  <c r="F15" i="10"/>
  <c r="E30" i="11"/>
  <c r="B30" i="11" s="1"/>
  <c r="E60" i="9"/>
  <c r="F60" i="9" s="1"/>
  <c r="E30" i="8"/>
  <c r="B30" i="8" s="1"/>
  <c r="E15" i="12"/>
  <c r="F15" i="12" s="1"/>
  <c r="E45" i="10"/>
  <c r="B45" i="10" s="1"/>
  <c r="E75" i="9"/>
  <c r="B75" i="9" s="1"/>
  <c r="T89" i="9" s="1"/>
  <c r="E15" i="17"/>
  <c r="F15" i="17" s="1"/>
  <c r="E60" i="15"/>
  <c r="E90" i="14"/>
  <c r="M90" i="14" s="1"/>
  <c r="B46" i="17"/>
  <c r="R46" i="17"/>
  <c r="E60" i="12"/>
  <c r="B60" i="12" s="1"/>
  <c r="E45" i="15"/>
  <c r="F45" i="15" s="1"/>
  <c r="E90" i="18"/>
  <c r="M90" i="18" s="1"/>
  <c r="F60" i="8"/>
  <c r="F46" i="18"/>
  <c r="F76" i="8"/>
  <c r="F74" i="16"/>
  <c r="F90" i="8"/>
  <c r="E15" i="11"/>
  <c r="E45" i="9"/>
  <c r="B45" i="9" s="1"/>
  <c r="M76" i="8"/>
  <c r="E15" i="8"/>
  <c r="E90" i="10"/>
  <c r="B90" i="10" s="1"/>
  <c r="E30" i="10"/>
  <c r="E30" i="16"/>
  <c r="E60" i="13"/>
  <c r="E75" i="19"/>
  <c r="E75" i="18"/>
  <c r="F46" i="17"/>
  <c r="F45" i="13"/>
  <c r="B15" i="10"/>
  <c r="E60" i="11"/>
  <c r="B60" i="11" s="1"/>
  <c r="E45" i="12"/>
  <c r="B45" i="12" s="1"/>
  <c r="E60" i="17"/>
  <c r="M60" i="17" s="1"/>
  <c r="E15" i="16"/>
  <c r="E45" i="14"/>
  <c r="F45" i="14" s="1"/>
  <c r="E60" i="18"/>
  <c r="B46" i="18"/>
  <c r="E30" i="12"/>
  <c r="E30" i="14"/>
  <c r="F30" i="14" s="1"/>
  <c r="E60" i="19"/>
  <c r="E30" i="18"/>
  <c r="M30" i="18" s="1"/>
  <c r="F46" i="19"/>
  <c r="B16" i="9"/>
  <c r="F44" i="16"/>
  <c r="B44" i="16"/>
  <c r="M15" i="12"/>
  <c r="W15" i="12" s="1"/>
  <c r="F16" i="17"/>
  <c r="F76" i="13"/>
  <c r="F44" i="19"/>
  <c r="B91" i="18"/>
  <c r="F76" i="12"/>
  <c r="F61" i="9"/>
  <c r="B31" i="8"/>
  <c r="B76" i="13"/>
  <c r="Q90" i="13" s="1"/>
  <c r="B29" i="12"/>
  <c r="B46" i="9"/>
  <c r="B44" i="19"/>
  <c r="B61" i="9"/>
  <c r="F91" i="18"/>
  <c r="B46" i="19"/>
  <c r="F28" i="18"/>
  <c r="B28" i="18"/>
  <c r="B16" i="10"/>
  <c r="B31" i="16"/>
  <c r="E58" i="9"/>
  <c r="F58" i="9" s="1"/>
  <c r="F76" i="11"/>
  <c r="F76" i="16"/>
  <c r="B46" i="11"/>
  <c r="F16" i="10"/>
  <c r="F16" i="11"/>
  <c r="F19" i="17"/>
  <c r="F91" i="10"/>
  <c r="B16" i="12"/>
  <c r="B31" i="10"/>
  <c r="F76" i="17"/>
  <c r="B19" i="17"/>
  <c r="F60" i="12"/>
  <c r="B16" i="11"/>
  <c r="F75" i="12"/>
  <c r="F16" i="12"/>
  <c r="B75" i="12"/>
  <c r="F89" i="12" s="1"/>
  <c r="W16" i="12"/>
  <c r="F16" i="18"/>
  <c r="B46" i="16"/>
  <c r="F30" i="9"/>
  <c r="R61" i="12"/>
  <c r="B16" i="18"/>
  <c r="B61" i="12"/>
  <c r="B61" i="15"/>
  <c r="F45" i="19"/>
  <c r="B60" i="8"/>
  <c r="B91" i="14"/>
  <c r="P105" i="14" s="1"/>
  <c r="F61" i="15"/>
  <c r="F61" i="12"/>
  <c r="E92" i="17"/>
  <c r="E17" i="14"/>
  <c r="E62" i="14"/>
  <c r="E47" i="16"/>
  <c r="E77" i="16"/>
  <c r="E77" i="9"/>
  <c r="E32" i="10"/>
  <c r="E77" i="12"/>
  <c r="E17" i="11"/>
  <c r="E17" i="18"/>
  <c r="E17" i="13"/>
  <c r="E62" i="13"/>
  <c r="B62" i="13" s="1"/>
  <c r="E77" i="14"/>
  <c r="E17" i="16"/>
  <c r="E77" i="10"/>
  <c r="E47" i="12"/>
  <c r="E32" i="9"/>
  <c r="E62" i="9"/>
  <c r="E62" i="18"/>
  <c r="E107" i="18"/>
  <c r="E17" i="19"/>
  <c r="E62" i="19"/>
  <c r="E32" i="17"/>
  <c r="E77" i="17"/>
  <c r="E77" i="8"/>
  <c r="E17" i="12"/>
  <c r="E47" i="8"/>
  <c r="E32" i="19"/>
  <c r="M32" i="19" s="1"/>
  <c r="E32" i="14"/>
  <c r="E17" i="15"/>
  <c r="E62" i="15"/>
  <c r="E47" i="10"/>
  <c r="E17" i="8"/>
  <c r="E32" i="11"/>
  <c r="E62" i="11"/>
  <c r="E77" i="18"/>
  <c r="E32" i="13"/>
  <c r="E77" i="13"/>
  <c r="E47" i="17"/>
  <c r="E92" i="10"/>
  <c r="E47" i="9"/>
  <c r="E47" i="14"/>
  <c r="E17" i="17"/>
  <c r="E62" i="10"/>
  <c r="M62" i="10" s="1"/>
  <c r="E32" i="12"/>
  <c r="E32" i="8"/>
  <c r="E17" i="9"/>
  <c r="E92" i="18"/>
  <c r="E77" i="19"/>
  <c r="E47" i="13"/>
  <c r="E32" i="16"/>
  <c r="E32" i="18"/>
  <c r="M32" i="18" s="1"/>
  <c r="E62" i="12"/>
  <c r="M62" i="12" s="1"/>
  <c r="E62" i="8"/>
  <c r="E77" i="15"/>
  <c r="E77" i="11"/>
  <c r="E47" i="11"/>
  <c r="E32" i="15"/>
  <c r="E62" i="16"/>
  <c r="E47" i="19"/>
  <c r="E47" i="18"/>
  <c r="E92" i="14"/>
  <c r="E47" i="15"/>
  <c r="E17" i="10"/>
  <c r="E62" i="17"/>
  <c r="M31" i="12"/>
  <c r="B31" i="12"/>
  <c r="M16" i="17"/>
  <c r="M45" i="13"/>
  <c r="M61" i="14"/>
  <c r="M31" i="10"/>
  <c r="M15" i="18"/>
  <c r="E49" i="18"/>
  <c r="E49" i="15"/>
  <c r="E64" i="17"/>
  <c r="E49" i="16"/>
  <c r="E79" i="16"/>
  <c r="E19" i="18"/>
  <c r="B19" i="18" s="1"/>
  <c r="E19" i="16"/>
  <c r="E49" i="12"/>
  <c r="E64" i="9"/>
  <c r="E34" i="11"/>
  <c r="E94" i="14"/>
  <c r="E64" i="8"/>
  <c r="M64" i="8" s="1"/>
  <c r="M46" i="14"/>
  <c r="M16" i="11"/>
  <c r="P105" i="10"/>
  <c r="Q105" i="10"/>
  <c r="M16" i="8"/>
  <c r="M46" i="10"/>
  <c r="M31" i="14"/>
  <c r="B73" i="13"/>
  <c r="Q87" i="13" s="1"/>
  <c r="F73" i="13"/>
  <c r="B31" i="11"/>
  <c r="F16" i="8"/>
  <c r="F31" i="14"/>
  <c r="B46" i="10"/>
  <c r="M30" i="9"/>
  <c r="B16" i="8"/>
  <c r="B76" i="11"/>
  <c r="T90" i="11" s="1"/>
  <c r="M76" i="11"/>
  <c r="M16" i="10"/>
  <c r="E73" i="11"/>
  <c r="E35" i="16"/>
  <c r="F35" i="16" s="1"/>
  <c r="M29" i="12"/>
  <c r="E89" i="17"/>
  <c r="E29" i="10"/>
  <c r="M29" i="10" s="1"/>
  <c r="E59" i="10"/>
  <c r="E89" i="10"/>
  <c r="E59" i="8"/>
  <c r="E14" i="11"/>
  <c r="E29" i="15"/>
  <c r="E74" i="17"/>
  <c r="E14" i="9"/>
  <c r="M14" i="9" s="1"/>
  <c r="E44" i="9"/>
  <c r="E44" i="11"/>
  <c r="E14" i="12"/>
  <c r="E44" i="12"/>
  <c r="E59" i="13"/>
  <c r="E74" i="12"/>
  <c r="E14" i="8"/>
  <c r="E59" i="17"/>
  <c r="M59" i="17" s="1"/>
  <c r="E14" i="10"/>
  <c r="E44" i="10"/>
  <c r="M44" i="10" s="1"/>
  <c r="E74" i="10"/>
  <c r="E74" i="11"/>
  <c r="E44" i="8"/>
  <c r="E29" i="11"/>
  <c r="E14" i="15"/>
  <c r="E59" i="12"/>
  <c r="E29" i="8"/>
  <c r="E59" i="9"/>
  <c r="M45" i="10"/>
  <c r="M76" i="10"/>
  <c r="M15" i="16"/>
  <c r="M76" i="12"/>
  <c r="B76" i="12"/>
  <c r="F90" i="12" s="1"/>
  <c r="M76" i="16"/>
  <c r="B76" i="16"/>
  <c r="T90" i="16" s="1"/>
  <c r="M61" i="17"/>
  <c r="M74" i="16"/>
  <c r="B74" i="16"/>
  <c r="R88" i="16" s="1"/>
  <c r="M44" i="16"/>
  <c r="M45" i="15"/>
  <c r="M74" i="19"/>
  <c r="B74" i="19"/>
  <c r="R88" i="19" s="1"/>
  <c r="F76" i="15"/>
  <c r="F16" i="13"/>
  <c r="B76" i="15"/>
  <c r="F90" i="15" s="1"/>
  <c r="F19" i="18"/>
  <c r="M16" i="13"/>
  <c r="M90" i="17"/>
  <c r="B90" i="17"/>
  <c r="P104" i="17" s="1"/>
  <c r="F90" i="17"/>
  <c r="M61" i="19"/>
  <c r="B16" i="13"/>
  <c r="B45" i="15"/>
  <c r="B61" i="19"/>
  <c r="M44" i="19"/>
  <c r="E94" i="17"/>
  <c r="E34" i="18"/>
  <c r="E19" i="19"/>
  <c r="E64" i="10"/>
  <c r="E34" i="8"/>
  <c r="E19" i="9"/>
  <c r="E49" i="19"/>
  <c r="E34" i="12"/>
  <c r="E64" i="11"/>
  <c r="E64" i="18"/>
  <c r="E49" i="13"/>
  <c r="E19" i="14"/>
  <c r="E34" i="15"/>
  <c r="E79" i="11"/>
  <c r="E19" i="8"/>
  <c r="E34" i="19"/>
  <c r="E79" i="19"/>
  <c r="E79" i="14"/>
  <c r="E64" i="15"/>
  <c r="E79" i="17"/>
  <c r="E79" i="9"/>
  <c r="E19" i="10"/>
  <c r="E19" i="12"/>
  <c r="E79" i="12"/>
  <c r="E49" i="11"/>
  <c r="E34" i="13"/>
  <c r="E64" i="14"/>
  <c r="E94" i="10"/>
  <c r="E64" i="12"/>
  <c r="E49" i="9"/>
  <c r="E79" i="18"/>
  <c r="E64" i="19"/>
  <c r="E19" i="15"/>
  <c r="E79" i="10"/>
  <c r="E49" i="8"/>
  <c r="E34" i="9"/>
  <c r="E19" i="11"/>
  <c r="M75" i="18"/>
  <c r="M46" i="19"/>
  <c r="M46" i="12"/>
  <c r="M19" i="17"/>
  <c r="E74" i="14"/>
  <c r="E14" i="13"/>
  <c r="E14" i="19"/>
  <c r="E59" i="18"/>
  <c r="E29" i="14"/>
  <c r="E74" i="18"/>
  <c r="B50" i="25"/>
  <c r="E104" i="18"/>
  <c r="B76" i="25"/>
  <c r="E29" i="13"/>
  <c r="E29" i="19"/>
  <c r="E44" i="18"/>
  <c r="B128" i="25"/>
  <c r="E14" i="17"/>
  <c r="E14" i="16"/>
  <c r="E14" i="14"/>
  <c r="K88" i="10"/>
  <c r="K92" i="14"/>
  <c r="K110" i="18"/>
  <c r="K48" i="12"/>
  <c r="K34" i="8"/>
  <c r="K34" i="17"/>
  <c r="K34" i="13"/>
  <c r="K43" i="15"/>
  <c r="K80" i="11"/>
  <c r="K76" i="11"/>
  <c r="K75" i="8"/>
  <c r="K93" i="17"/>
  <c r="K91" i="17"/>
  <c r="K108" i="18"/>
  <c r="K106" i="18"/>
  <c r="K32" i="19"/>
  <c r="K34" i="19"/>
  <c r="K47" i="10"/>
  <c r="K43" i="9"/>
  <c r="K45" i="9"/>
  <c r="K47" i="9"/>
  <c r="K47" i="16"/>
  <c r="K57" i="19"/>
  <c r="K74" i="11"/>
  <c r="K73" i="8"/>
  <c r="K89" i="17"/>
  <c r="K28" i="11"/>
  <c r="K30" i="11"/>
  <c r="K27" i="13"/>
  <c r="K27" i="19"/>
  <c r="K42" i="10"/>
  <c r="K47" i="18"/>
  <c r="K49" i="18"/>
  <c r="K64" i="11"/>
  <c r="K60" i="10"/>
  <c r="K62" i="10"/>
  <c r="K64" i="10"/>
  <c r="K65" i="8"/>
  <c r="K71" i="8"/>
  <c r="K72" i="15"/>
  <c r="K95" i="14"/>
  <c r="K73" i="19"/>
  <c r="K45" i="12"/>
  <c r="K49" i="12"/>
  <c r="K31" i="9"/>
  <c r="K33" i="9"/>
  <c r="K35" i="8"/>
  <c r="K31" i="17"/>
  <c r="K33" i="17"/>
  <c r="K35" i="17"/>
  <c r="K33" i="15"/>
  <c r="K42" i="11"/>
  <c r="K44" i="10"/>
  <c r="K48" i="8"/>
  <c r="K42" i="15"/>
  <c r="K46" i="15"/>
  <c r="K48" i="15"/>
  <c r="K49" i="13"/>
  <c r="K19" i="17"/>
  <c r="K15" i="15"/>
  <c r="K41" i="18"/>
  <c r="K78" i="9"/>
  <c r="K74" i="9"/>
  <c r="K80" i="8"/>
  <c r="K78" i="8"/>
  <c r="K73" i="11"/>
  <c r="K71" i="11"/>
  <c r="K78" i="19"/>
  <c r="K29" i="10"/>
  <c r="K33" i="18"/>
  <c r="K35" i="18"/>
  <c r="K43" i="14"/>
  <c r="K20" i="9"/>
  <c r="K16" i="16"/>
  <c r="K60" i="13"/>
  <c r="K62" i="13"/>
  <c r="K64" i="19"/>
  <c r="K62" i="18"/>
  <c r="K74" i="17"/>
  <c r="K80" i="14"/>
  <c r="K17" i="18"/>
  <c r="K14" i="13"/>
  <c r="K94" i="18"/>
  <c r="K56" i="11"/>
  <c r="K56" i="10"/>
  <c r="K26" i="8"/>
  <c r="K56" i="14"/>
  <c r="K41" i="13"/>
  <c r="K71" i="14"/>
  <c r="K45" i="15"/>
  <c r="K44" i="18"/>
  <c r="K57" i="11"/>
  <c r="K59" i="11"/>
  <c r="K60" i="16"/>
  <c r="K74" i="10"/>
  <c r="K76" i="10"/>
  <c r="K78" i="10"/>
  <c r="K80" i="10"/>
  <c r="K20" i="11"/>
  <c r="K12" i="8"/>
  <c r="K18" i="15"/>
  <c r="K19" i="14"/>
  <c r="K15" i="19"/>
  <c r="K18" i="13"/>
  <c r="K26" i="10"/>
  <c r="K26" i="16"/>
  <c r="K26" i="15"/>
  <c r="K44" i="19"/>
  <c r="K50" i="19"/>
  <c r="K48" i="18"/>
  <c r="K63" i="10"/>
  <c r="K57" i="15"/>
  <c r="K75" i="17"/>
  <c r="K79" i="17"/>
  <c r="K13" i="11"/>
  <c r="K18" i="11"/>
  <c r="K18" i="19"/>
  <c r="K16" i="13"/>
  <c r="K56" i="17"/>
  <c r="K41" i="15"/>
  <c r="K41" i="14"/>
  <c r="K26" i="13"/>
  <c r="K11" i="18"/>
  <c r="Q1" i="13"/>
  <c r="K60" i="11"/>
  <c r="K63" i="16"/>
  <c r="K77" i="10"/>
  <c r="K14" i="18"/>
  <c r="M46" i="11"/>
  <c r="M75" i="10"/>
  <c r="B76" i="9"/>
  <c r="T90" i="9" s="1"/>
  <c r="M76" i="9"/>
  <c r="M76" i="17"/>
  <c r="M31" i="8"/>
  <c r="M31" i="13"/>
  <c r="M31" i="9"/>
  <c r="M45" i="9"/>
  <c r="M61" i="10"/>
  <c r="M73" i="13"/>
  <c r="M75" i="19"/>
  <c r="M94" i="14"/>
  <c r="M31" i="17"/>
  <c r="E43" i="18"/>
  <c r="E43" i="14"/>
  <c r="E73" i="8"/>
  <c r="E73" i="9"/>
  <c r="E73" i="10"/>
  <c r="E13" i="12"/>
  <c r="E43" i="12"/>
  <c r="E43" i="9"/>
  <c r="E13" i="11"/>
  <c r="E43" i="11"/>
  <c r="E58" i="11"/>
  <c r="E103" i="18"/>
  <c r="E28" i="19"/>
  <c r="E28" i="13"/>
  <c r="E73" i="14"/>
  <c r="E73" i="16"/>
  <c r="E28" i="17"/>
  <c r="E58" i="10"/>
  <c r="E88" i="10"/>
  <c r="E28" i="12"/>
  <c r="E58" i="12"/>
  <c r="E28" i="8"/>
  <c r="E28" i="9"/>
  <c r="E73" i="19"/>
  <c r="E13" i="15"/>
  <c r="E13" i="17"/>
  <c r="E73" i="17"/>
  <c r="E58" i="8"/>
  <c r="E28" i="14"/>
  <c r="E13" i="16"/>
  <c r="E58" i="16"/>
  <c r="E58" i="17"/>
  <c r="E13" i="10"/>
  <c r="E28" i="10"/>
  <c r="E43" i="10"/>
  <c r="E73" i="12"/>
  <c r="E43" i="8"/>
  <c r="E13" i="9"/>
  <c r="E58" i="19"/>
  <c r="E13" i="13"/>
  <c r="E13" i="14"/>
  <c r="E73" i="15"/>
  <c r="E43" i="16"/>
  <c r="E43" i="17"/>
  <c r="E13" i="8"/>
  <c r="E28" i="11"/>
  <c r="M58" i="9"/>
  <c r="M77" i="18"/>
  <c r="M28" i="18"/>
  <c r="P1" i="12"/>
  <c r="H4" i="35" s="1"/>
  <c r="P1" i="11"/>
  <c r="H5" i="35" s="1"/>
  <c r="B102" i="25"/>
  <c r="B206" i="25"/>
  <c r="B232" i="25"/>
  <c r="B258" i="25"/>
  <c r="E86" i="18"/>
  <c r="E56" i="13"/>
  <c r="E86" i="14"/>
  <c r="E26" i="15"/>
  <c r="E71" i="9"/>
  <c r="E26" i="10"/>
  <c r="E101" i="18"/>
  <c r="E71" i="14"/>
  <c r="E56" i="17"/>
  <c r="E11" i="10"/>
  <c r="E56" i="10"/>
  <c r="E11" i="19"/>
  <c r="E26" i="13"/>
  <c r="E11" i="14"/>
  <c r="E11" i="16"/>
  <c r="E41" i="16"/>
  <c r="E11" i="17"/>
  <c r="E41" i="17"/>
  <c r="E86" i="17"/>
  <c r="E56" i="18"/>
  <c r="E71" i="18"/>
  <c r="E71" i="13"/>
  <c r="E56" i="15"/>
  <c r="E26" i="16"/>
  <c r="E41" i="10"/>
  <c r="E26" i="18"/>
  <c r="E41" i="19"/>
  <c r="E11" i="15"/>
  <c r="E11" i="18"/>
  <c r="E26" i="19"/>
  <c r="E71" i="10"/>
  <c r="E11" i="13"/>
  <c r="E41" i="13"/>
  <c r="E71" i="11"/>
  <c r="E26" i="12"/>
  <c r="E41" i="8"/>
  <c r="E11" i="9"/>
  <c r="E56" i="19"/>
  <c r="E11" i="12"/>
  <c r="E56" i="12"/>
  <c r="E71" i="16"/>
  <c r="E11" i="11"/>
  <c r="E41" i="18"/>
  <c r="E56" i="16"/>
  <c r="E41" i="11"/>
  <c r="E26" i="8"/>
  <c r="E26" i="11"/>
  <c r="E71" i="12"/>
  <c r="E56" i="11"/>
  <c r="E41" i="15"/>
  <c r="E41" i="14"/>
  <c r="E56" i="14"/>
  <c r="E71" i="17"/>
  <c r="E71" i="8"/>
  <c r="E26" i="14"/>
  <c r="E71" i="19"/>
  <c r="E26" i="17"/>
  <c r="E56" i="9"/>
  <c r="E71" i="15"/>
  <c r="E26" i="9"/>
  <c r="E86" i="10"/>
  <c r="E41" i="12"/>
  <c r="E56" i="8"/>
  <c r="E41" i="9"/>
  <c r="E11" i="8"/>
  <c r="K72" i="11"/>
  <c r="K80" i="16"/>
  <c r="K27" i="12"/>
  <c r="K34" i="11"/>
  <c r="K45" i="14"/>
  <c r="K16" i="11"/>
  <c r="K26" i="18"/>
  <c r="K93" i="10"/>
  <c r="K92" i="17"/>
  <c r="K46" i="9"/>
  <c r="K47" i="17"/>
  <c r="K49" i="14"/>
  <c r="R104" i="17"/>
  <c r="O104" i="17"/>
  <c r="T104" i="17"/>
  <c r="K73" i="9"/>
  <c r="K77" i="8"/>
  <c r="K86" i="17"/>
  <c r="K74" i="15"/>
  <c r="K90" i="14"/>
  <c r="K74" i="13"/>
  <c r="K80" i="19"/>
  <c r="K76" i="19"/>
  <c r="K107" i="18"/>
  <c r="K65" i="12"/>
  <c r="K29" i="11"/>
  <c r="K27" i="10"/>
  <c r="K27" i="9"/>
  <c r="K27" i="17"/>
  <c r="K32" i="17"/>
  <c r="K30" i="16"/>
  <c r="K28" i="14"/>
  <c r="K33" i="19"/>
  <c r="K44" i="11"/>
  <c r="K43" i="16"/>
  <c r="K45" i="16"/>
  <c r="K49" i="16"/>
  <c r="K42" i="14"/>
  <c r="K58" i="11"/>
  <c r="K57" i="9"/>
  <c r="K59" i="9"/>
  <c r="K61" i="9"/>
  <c r="K61" i="8"/>
  <c r="K63" i="13"/>
  <c r="K65" i="13"/>
  <c r="K65" i="19"/>
  <c r="K75" i="18"/>
  <c r="K14" i="17"/>
  <c r="K41" i="19"/>
  <c r="K76" i="8"/>
  <c r="K87" i="17"/>
  <c r="K32" i="9"/>
  <c r="K31" i="14"/>
  <c r="K49" i="9"/>
  <c r="K48" i="16"/>
  <c r="K59" i="14"/>
  <c r="K20" i="17"/>
  <c r="K71" i="18"/>
  <c r="K86" i="10"/>
  <c r="K94" i="14"/>
  <c r="K80" i="13"/>
  <c r="K61" i="16"/>
  <c r="K12" i="10"/>
  <c r="K61" i="12"/>
  <c r="K44" i="9"/>
  <c r="K45" i="18"/>
  <c r="K59" i="18"/>
  <c r="K16" i="17"/>
  <c r="K14" i="16"/>
  <c r="N104" i="17"/>
  <c r="K71" i="19"/>
  <c r="K33" i="14"/>
  <c r="K62" i="8"/>
  <c r="K41" i="9"/>
  <c r="Q1" i="8"/>
  <c r="E78" i="16"/>
  <c r="E78" i="13"/>
  <c r="E63" i="19"/>
  <c r="E33" i="15"/>
  <c r="E78" i="14"/>
  <c r="E78" i="9"/>
  <c r="E18" i="13"/>
  <c r="E78" i="17"/>
  <c r="E63" i="12"/>
  <c r="E63" i="8"/>
  <c r="E48" i="9"/>
  <c r="E48" i="8"/>
  <c r="E18" i="9"/>
  <c r="E63" i="11"/>
  <c r="E33" i="16"/>
  <c r="E48" i="15"/>
  <c r="E18" i="8"/>
  <c r="E78" i="8"/>
  <c r="E48" i="12"/>
  <c r="E48" i="11"/>
  <c r="E33" i="11"/>
  <c r="E78" i="10"/>
  <c r="E33" i="8"/>
  <c r="E33" i="9"/>
  <c r="E18" i="11"/>
  <c r="K76" i="16"/>
  <c r="K102" i="18"/>
  <c r="K31" i="12"/>
  <c r="K59" i="12"/>
  <c r="K49" i="8"/>
  <c r="K47" i="19"/>
  <c r="K65" i="16"/>
  <c r="K59" i="19"/>
  <c r="K20" i="10"/>
  <c r="K20" i="18"/>
  <c r="K91" i="18"/>
  <c r="K41" i="8"/>
  <c r="K78" i="15"/>
  <c r="K76" i="13"/>
  <c r="K27" i="18"/>
  <c r="K34" i="18"/>
  <c r="K61" i="19"/>
  <c r="K19" i="11"/>
  <c r="K78" i="11"/>
  <c r="K87" i="10"/>
  <c r="K80" i="9"/>
  <c r="K79" i="15"/>
  <c r="K103" i="18"/>
  <c r="K47" i="12"/>
  <c r="K33" i="11"/>
  <c r="K33" i="10"/>
  <c r="K31" i="8"/>
  <c r="K29" i="17"/>
  <c r="K27" i="16"/>
  <c r="K30" i="15"/>
  <c r="K34" i="15"/>
  <c r="K32" i="13"/>
  <c r="K30" i="19"/>
  <c r="K46" i="11"/>
  <c r="K50" i="8"/>
  <c r="K46" i="13"/>
  <c r="K50" i="13"/>
  <c r="K46" i="18"/>
  <c r="K62" i="11"/>
  <c r="K58" i="10"/>
  <c r="K58" i="19"/>
  <c r="K73" i="17"/>
  <c r="K77" i="14"/>
  <c r="K17" i="8"/>
  <c r="K41" i="16"/>
  <c r="K26" i="14"/>
  <c r="K33" i="12"/>
  <c r="K27" i="15"/>
  <c r="K30" i="18"/>
  <c r="K45" i="8"/>
  <c r="K43" i="19"/>
  <c r="K16" i="15"/>
  <c r="K17" i="14"/>
  <c r="K26" i="17"/>
  <c r="K77" i="11"/>
  <c r="K46" i="12"/>
  <c r="K34" i="10"/>
  <c r="K57" i="16"/>
  <c r="K18" i="17"/>
  <c r="K15" i="13"/>
  <c r="K50" i="12"/>
  <c r="Q1" i="16"/>
  <c r="K72" i="9"/>
  <c r="K75" i="15"/>
  <c r="K71" i="13"/>
  <c r="K77" i="19"/>
  <c r="Q1" i="12"/>
  <c r="K29" i="14"/>
  <c r="K42" i="16"/>
  <c r="Q1" i="11"/>
  <c r="K12" i="11"/>
  <c r="K17" i="11"/>
  <c r="K15" i="10"/>
  <c r="K14" i="15"/>
  <c r="K12" i="16"/>
  <c r="K20" i="16"/>
  <c r="K41" i="17"/>
  <c r="K11" i="16"/>
  <c r="K65" i="11"/>
  <c r="K63" i="8"/>
  <c r="K57" i="13"/>
  <c r="K64" i="13"/>
  <c r="K72" i="14"/>
  <c r="K74" i="14"/>
  <c r="K12" i="15"/>
  <c r="K17" i="15"/>
  <c r="K18" i="14"/>
  <c r="K12" i="9"/>
  <c r="K19" i="9"/>
  <c r="K95" i="18"/>
  <c r="K11" i="9"/>
  <c r="K11" i="15"/>
  <c r="K63" i="14"/>
  <c r="K63" i="18"/>
  <c r="K76" i="17"/>
  <c r="K78" i="14"/>
  <c r="K76" i="18"/>
  <c r="K15" i="11"/>
  <c r="K13" i="10"/>
  <c r="K13" i="14"/>
  <c r="K15" i="18"/>
  <c r="K17" i="9"/>
  <c r="K19" i="13"/>
  <c r="K11" i="8"/>
  <c r="F90" i="13"/>
  <c r="AG83" i="12"/>
  <c r="AG85" i="12" s="1"/>
  <c r="AG90" i="12" s="1"/>
  <c r="K64" i="16"/>
  <c r="K58" i="14"/>
  <c r="K13" i="18"/>
  <c r="K12" i="13"/>
  <c r="AF83" i="12"/>
  <c r="AF85" i="12" s="1"/>
  <c r="AF87" i="12" s="1"/>
  <c r="AF92" i="12" s="1"/>
  <c r="Q1" i="15"/>
  <c r="AD83" i="12"/>
  <c r="Q1" i="9"/>
  <c r="Q1" i="19"/>
  <c r="Q1" i="17"/>
  <c r="M91" i="14"/>
  <c r="M29" i="9"/>
  <c r="M46" i="16"/>
  <c r="M15" i="10"/>
  <c r="M59" i="9"/>
  <c r="AG98" i="14"/>
  <c r="AG100" i="14" s="1"/>
  <c r="AG102" i="14" s="1"/>
  <c r="M59" i="11"/>
  <c r="AD83" i="16"/>
  <c r="M64" i="15"/>
  <c r="M76" i="13"/>
  <c r="M46" i="8"/>
  <c r="M91" i="10"/>
  <c r="AD83" i="15"/>
  <c r="B75" i="11"/>
  <c r="M75" i="11"/>
  <c r="M76" i="15"/>
  <c r="P1" i="19"/>
  <c r="H14" i="35" s="1"/>
  <c r="M31" i="11"/>
  <c r="P1" i="13"/>
  <c r="H13" i="35" s="1"/>
  <c r="P1" i="10"/>
  <c r="H6" i="35" s="1"/>
  <c r="B180" i="25"/>
  <c r="M74" i="17"/>
  <c r="AD83" i="19"/>
  <c r="E29" i="18"/>
  <c r="E74" i="13"/>
  <c r="E44" i="14"/>
  <c r="E74" i="15"/>
  <c r="E44" i="17"/>
  <c r="E14" i="18"/>
  <c r="E89" i="18"/>
  <c r="E59" i="14"/>
  <c r="E29" i="16"/>
  <c r="E74" i="8"/>
  <c r="E59" i="19"/>
  <c r="E44" i="13"/>
  <c r="E89" i="14"/>
  <c r="E44" i="15"/>
  <c r="E59" i="15"/>
  <c r="E59" i="16"/>
  <c r="E29" i="17"/>
  <c r="E94" i="18"/>
  <c r="E79" i="15"/>
  <c r="E34" i="16"/>
  <c r="E34" i="17"/>
  <c r="E49" i="17"/>
  <c r="E49" i="10"/>
  <c r="E19" i="13"/>
  <c r="E49" i="14"/>
  <c r="E79" i="8"/>
  <c r="E34" i="10"/>
  <c r="E109" i="18"/>
  <c r="E64" i="13"/>
  <c r="E79" i="13"/>
  <c r="E34" i="14"/>
  <c r="E64" i="16"/>
  <c r="AG83" i="13"/>
  <c r="AG85" i="13" s="1"/>
  <c r="AG87" i="13" s="1"/>
  <c r="E15" i="19"/>
  <c r="E15" i="14"/>
  <c r="E75" i="14"/>
  <c r="E30" i="15"/>
  <c r="E45" i="16"/>
  <c r="E45" i="18"/>
  <c r="E30" i="19"/>
  <c r="E15" i="15"/>
  <c r="E75" i="16"/>
  <c r="E45" i="17"/>
  <c r="E15" i="13"/>
  <c r="E75" i="13"/>
  <c r="E60" i="14"/>
  <c r="E75" i="15"/>
  <c r="E75" i="17"/>
  <c r="E75" i="8"/>
  <c r="E28" i="15"/>
  <c r="E16" i="15"/>
  <c r="AE98" i="14"/>
  <c r="AE100" i="14" s="1"/>
  <c r="AE102" i="14" s="1"/>
  <c r="E58" i="15"/>
  <c r="E43" i="15"/>
  <c r="E88" i="14"/>
  <c r="E76" i="14"/>
  <c r="E16" i="14"/>
  <c r="E58" i="13"/>
  <c r="E76" i="19"/>
  <c r="E43" i="19"/>
  <c r="E16" i="19"/>
  <c r="E76" i="18"/>
  <c r="E61" i="18"/>
  <c r="E58" i="18"/>
  <c r="AG83" i="11"/>
  <c r="AG85" i="11" s="1"/>
  <c r="AG87" i="11" s="1"/>
  <c r="E88" i="17"/>
  <c r="E91" i="17"/>
  <c r="E28" i="16"/>
  <c r="E16" i="16"/>
  <c r="E46" i="15"/>
  <c r="E58" i="14"/>
  <c r="E61" i="13"/>
  <c r="E43" i="13"/>
  <c r="AG113" i="18"/>
  <c r="AG115" i="18" s="1"/>
  <c r="AE83" i="12"/>
  <c r="AE85" i="12" s="1"/>
  <c r="M35" i="16"/>
  <c r="Q1" i="10"/>
  <c r="O90" i="15"/>
  <c r="R90" i="15"/>
  <c r="K78" i="16"/>
  <c r="K59" i="16"/>
  <c r="K78" i="18"/>
  <c r="K72" i="13"/>
  <c r="K63" i="12"/>
  <c r="K33" i="8"/>
  <c r="K44" i="13"/>
  <c r="K13" i="13"/>
  <c r="K74" i="16"/>
  <c r="K77" i="13"/>
  <c r="K28" i="8"/>
  <c r="K77" i="17"/>
  <c r="K19" i="8"/>
  <c r="K11" i="17"/>
  <c r="Q1" i="18"/>
  <c r="K76" i="9"/>
  <c r="K79" i="16"/>
  <c r="K29" i="13"/>
  <c r="K46" i="8"/>
  <c r="K62" i="17"/>
  <c r="K58" i="16"/>
  <c r="K79" i="18"/>
  <c r="K13" i="8"/>
  <c r="K17" i="13"/>
  <c r="K56" i="16"/>
  <c r="K79" i="8"/>
  <c r="K77" i="15"/>
  <c r="K75" i="19"/>
  <c r="K34" i="12"/>
  <c r="K30" i="10"/>
  <c r="K31" i="18"/>
  <c r="K47" i="11"/>
  <c r="K48" i="10"/>
  <c r="K49" i="15"/>
  <c r="K50" i="14"/>
  <c r="K57" i="17"/>
  <c r="K59" i="15"/>
  <c r="K60" i="14"/>
  <c r="K62" i="19"/>
  <c r="K75" i="10"/>
  <c r="K18" i="10"/>
  <c r="K16" i="14"/>
  <c r="K19" i="16"/>
  <c r="K11" i="14"/>
  <c r="K56" i="19"/>
  <c r="K77" i="9"/>
  <c r="K75" i="16"/>
  <c r="K73" i="13"/>
  <c r="K32" i="8"/>
  <c r="K31" i="15"/>
  <c r="K33" i="13"/>
  <c r="K43" i="13"/>
  <c r="K61" i="17"/>
  <c r="K62" i="16"/>
  <c r="K63" i="15"/>
  <c r="K79" i="10"/>
  <c r="K80" i="17"/>
  <c r="K16" i="10"/>
  <c r="K14" i="14"/>
  <c r="K17" i="16"/>
  <c r="K56" i="18"/>
  <c r="K90" i="10"/>
  <c r="K88" i="17"/>
  <c r="K86" i="14"/>
  <c r="K58" i="12"/>
  <c r="K35" i="9"/>
  <c r="K34" i="16"/>
  <c r="K35" i="15"/>
  <c r="K42" i="8"/>
  <c r="K43" i="17"/>
  <c r="K44" i="16"/>
  <c r="K61" i="11"/>
  <c r="K63" i="9"/>
  <c r="K73" i="14"/>
  <c r="K14" i="10"/>
  <c r="K12" i="14"/>
  <c r="K20" i="14"/>
  <c r="K15" i="16"/>
  <c r="K41" i="12"/>
  <c r="K26" i="9"/>
  <c r="K28" i="12"/>
  <c r="K43" i="11"/>
  <c r="K46" i="14"/>
  <c r="K47" i="13"/>
  <c r="K48" i="19"/>
  <c r="K64" i="8"/>
  <c r="K65" i="17"/>
  <c r="K72" i="17"/>
  <c r="K74" i="18"/>
  <c r="K17" i="10"/>
  <c r="K15" i="14"/>
  <c r="K18" i="16"/>
  <c r="K56" i="13"/>
  <c r="AF90" i="12"/>
  <c r="Q1" i="14"/>
  <c r="F105" i="10"/>
  <c r="N105" i="10"/>
  <c r="T105" i="10"/>
  <c r="R105" i="10"/>
  <c r="O105" i="10"/>
  <c r="M105" i="10"/>
  <c r="AG98" i="17"/>
  <c r="AG100" i="17" s="1"/>
  <c r="AF113" i="18"/>
  <c r="AF115" i="18" s="1"/>
  <c r="E42" i="18"/>
  <c r="E42" i="19"/>
  <c r="E42" i="13"/>
  <c r="E27" i="18"/>
  <c r="E87" i="18"/>
  <c r="E87" i="17"/>
  <c r="E12" i="18"/>
  <c r="E102" i="18"/>
  <c r="E12" i="14"/>
  <c r="E72" i="18"/>
  <c r="E12" i="19"/>
  <c r="E27" i="19"/>
  <c r="E12" i="13"/>
  <c r="E72" i="19"/>
  <c r="E57" i="18"/>
  <c r="E72" i="13"/>
  <c r="E27" i="15"/>
  <c r="E27" i="16"/>
  <c r="E57" i="13"/>
  <c r="E27" i="17"/>
  <c r="E27" i="10"/>
  <c r="E42" i="16"/>
  <c r="E12" i="17"/>
  <c r="E72" i="8"/>
  <c r="E72" i="9"/>
  <c r="E12" i="10"/>
  <c r="E27" i="13"/>
  <c r="E42" i="15"/>
  <c r="E72" i="16"/>
  <c r="E72" i="17"/>
  <c r="E57" i="19"/>
  <c r="E57" i="14"/>
  <c r="E27" i="14"/>
  <c r="E42" i="14"/>
  <c r="E57" i="15"/>
  <c r="E72" i="15"/>
  <c r="E57" i="10"/>
  <c r="E87" i="10"/>
  <c r="E42" i="12"/>
  <c r="E27" i="9"/>
  <c r="E72" i="12"/>
  <c r="E72" i="11"/>
  <c r="E12" i="15"/>
  <c r="E57" i="16"/>
  <c r="E57" i="17"/>
  <c r="E42" i="10"/>
  <c r="E57" i="12"/>
  <c r="E42" i="8"/>
  <c r="E12" i="9"/>
  <c r="E87" i="14"/>
  <c r="E27" i="8"/>
  <c r="E57" i="9"/>
  <c r="E72" i="14"/>
  <c r="E27" i="11"/>
  <c r="E57" i="11"/>
  <c r="E12" i="16"/>
  <c r="E12" i="12"/>
  <c r="E12" i="8"/>
  <c r="E12" i="11"/>
  <c r="E42" i="11"/>
  <c r="E42" i="17"/>
  <c r="E27" i="12"/>
  <c r="E57" i="8"/>
  <c r="E42" i="9"/>
  <c r="E72" i="10"/>
  <c r="E50" i="18"/>
  <c r="E50" i="19"/>
  <c r="E50" i="13"/>
  <c r="E35" i="18"/>
  <c r="E95" i="18"/>
  <c r="E95" i="17"/>
  <c r="E65" i="19"/>
  <c r="E80" i="19"/>
  <c r="E20" i="13"/>
  <c r="E20" i="14"/>
  <c r="E20" i="18"/>
  <c r="E65" i="18"/>
  <c r="E20" i="19"/>
  <c r="E35" i="19"/>
  <c r="E65" i="13"/>
  <c r="E50" i="14"/>
  <c r="E35" i="13"/>
  <c r="E80" i="14"/>
  <c r="E65" i="14"/>
  <c r="E95" i="14"/>
  <c r="E35" i="15"/>
  <c r="E35" i="14"/>
  <c r="E20" i="15"/>
  <c r="E35" i="17"/>
  <c r="E35" i="10"/>
  <c r="E50" i="15"/>
  <c r="E20" i="17"/>
  <c r="E80" i="8"/>
  <c r="E80" i="9"/>
  <c r="E20" i="10"/>
  <c r="E65" i="15"/>
  <c r="E20" i="16"/>
  <c r="E80" i="16"/>
  <c r="E80" i="17"/>
  <c r="E80" i="10"/>
  <c r="E65" i="17"/>
  <c r="E95" i="10"/>
  <c r="E80" i="18"/>
  <c r="E110" i="18"/>
  <c r="E50" i="12"/>
  <c r="E35" i="9"/>
  <c r="E35" i="8"/>
  <c r="E65" i="9"/>
  <c r="E65" i="16"/>
  <c r="E65" i="8"/>
  <c r="E80" i="13"/>
  <c r="E80" i="15"/>
  <c r="E50" i="17"/>
  <c r="E50" i="10"/>
  <c r="E50" i="8"/>
  <c r="E65" i="10"/>
  <c r="E20" i="9"/>
  <c r="E65" i="12"/>
  <c r="E50" i="9"/>
  <c r="E35" i="12"/>
  <c r="E20" i="8"/>
  <c r="E50" i="16"/>
  <c r="E20" i="12"/>
  <c r="E80" i="12"/>
  <c r="E20" i="11"/>
  <c r="E80" i="11"/>
  <c r="E50" i="11"/>
  <c r="E65" i="11"/>
  <c r="E35" i="11"/>
  <c r="P1" i="18"/>
  <c r="H15" i="35" s="1"/>
  <c r="P1" i="8"/>
  <c r="H8" i="35" s="1"/>
  <c r="AD98" i="17"/>
  <c r="M47" i="8"/>
  <c r="P1" i="14"/>
  <c r="H12" i="35" s="1"/>
  <c r="P1" i="9"/>
  <c r="H7" i="35" s="1"/>
  <c r="P1" i="16"/>
  <c r="H10" i="35" s="1"/>
  <c r="AD83" i="11"/>
  <c r="AD83" i="8"/>
  <c r="P1" i="15"/>
  <c r="H11" i="35" s="1"/>
  <c r="P1" i="17"/>
  <c r="H9" i="35" s="1"/>
  <c r="B74" i="9"/>
  <c r="M74" i="9"/>
  <c r="O90" i="8"/>
  <c r="AD98" i="10"/>
  <c r="AD83" i="9"/>
  <c r="E78" i="18"/>
  <c r="E78" i="19"/>
  <c r="E63" i="18"/>
  <c r="E93" i="17"/>
  <c r="E48" i="18"/>
  <c r="E18" i="19"/>
  <c r="E33" i="19"/>
  <c r="E48" i="19"/>
  <c r="E48" i="13"/>
  <c r="E18" i="14"/>
  <c r="E93" i="18"/>
  <c r="E63" i="13"/>
  <c r="E93" i="14"/>
  <c r="E18" i="15"/>
  <c r="E18" i="16"/>
  <c r="E33" i="18"/>
  <c r="E63" i="15"/>
  <c r="E18" i="18"/>
  <c r="E63" i="16"/>
  <c r="E63" i="17"/>
  <c r="E63" i="10"/>
  <c r="E48" i="17"/>
  <c r="E48" i="10"/>
  <c r="E108" i="18"/>
  <c r="E48" i="14"/>
  <c r="E48" i="16"/>
  <c r="E33" i="17"/>
  <c r="E33" i="10"/>
  <c r="E33" i="13"/>
  <c r="E63" i="14"/>
  <c r="E18" i="10"/>
  <c r="E33" i="12"/>
  <c r="E78" i="11"/>
  <c r="E18" i="12"/>
  <c r="E78" i="15"/>
  <c r="E33" i="14"/>
  <c r="E18" i="17"/>
  <c r="E93" i="10"/>
  <c r="E78" i="12"/>
  <c r="E63" i="9"/>
  <c r="AE83" i="15"/>
  <c r="AE85" i="15" s="1"/>
  <c r="AG83" i="19"/>
  <c r="AG85" i="19" s="1"/>
  <c r="AD83" i="13"/>
  <c r="AE83" i="8"/>
  <c r="AE85" i="8" s="1"/>
  <c r="AF83" i="11"/>
  <c r="AF85" i="11" s="1"/>
  <c r="AE98" i="10"/>
  <c r="AE100" i="10" s="1"/>
  <c r="AF83" i="15"/>
  <c r="AF85" i="15" s="1"/>
  <c r="AF98" i="10"/>
  <c r="AF100" i="10" s="1"/>
  <c r="AD98" i="14"/>
  <c r="AE83" i="11"/>
  <c r="AE85" i="11" s="1"/>
  <c r="AE83" i="13"/>
  <c r="AE85" i="13" s="1"/>
  <c r="AF83" i="9"/>
  <c r="AF85" i="9" s="1"/>
  <c r="AF83" i="8"/>
  <c r="AF85" i="8" s="1"/>
  <c r="AE113" i="18"/>
  <c r="AE115" i="18" s="1"/>
  <c r="AF83" i="16"/>
  <c r="AF85" i="16" s="1"/>
  <c r="AG83" i="15"/>
  <c r="AG85" i="15" s="1"/>
  <c r="AG83" i="8"/>
  <c r="AG85" i="8" s="1"/>
  <c r="AF98" i="14"/>
  <c r="AF100" i="14" s="1"/>
  <c r="AF83" i="19"/>
  <c r="AF85" i="19" s="1"/>
  <c r="AG98" i="10"/>
  <c r="AG100" i="10" s="1"/>
  <c r="AE98" i="17"/>
  <c r="AE100" i="17" s="1"/>
  <c r="AE83" i="19"/>
  <c r="AE85" i="19" s="1"/>
  <c r="AF98" i="17"/>
  <c r="AF100" i="17" s="1"/>
  <c r="AE83" i="9"/>
  <c r="AE85" i="9" s="1"/>
  <c r="AE83" i="16"/>
  <c r="AE85" i="16" s="1"/>
  <c r="AG83" i="9"/>
  <c r="AG85" i="9" s="1"/>
  <c r="E88" i="18"/>
  <c r="E73" i="18"/>
  <c r="E13" i="18"/>
  <c r="E13" i="19"/>
  <c r="E106" i="18"/>
  <c r="E31" i="18"/>
  <c r="E31" i="19"/>
  <c r="AD113" i="18"/>
  <c r="AF83" i="13"/>
  <c r="AF85" i="13" s="1"/>
  <c r="AG83" i="16"/>
  <c r="AG85" i="16" s="1"/>
  <c r="M92" i="34"/>
  <c r="M134" i="34"/>
  <c r="M106" i="34"/>
  <c r="M120" i="34"/>
  <c r="M22" i="34"/>
  <c r="M64" i="34"/>
  <c r="M36" i="34"/>
  <c r="M8" i="34"/>
  <c r="M50" i="34"/>
  <c r="T90" i="8" l="1"/>
  <c r="N90" i="15"/>
  <c r="T90" i="15"/>
  <c r="M45" i="12"/>
  <c r="M62" i="13"/>
  <c r="T62" i="13" s="1"/>
  <c r="B30" i="13"/>
  <c r="B15" i="9"/>
  <c r="B15" i="18"/>
  <c r="F45" i="8"/>
  <c r="R90" i="8"/>
  <c r="Q90" i="15"/>
  <c r="P90" i="15"/>
  <c r="M30" i="8"/>
  <c r="T30" i="8" s="1"/>
  <c r="M45" i="8"/>
  <c r="M90" i="8"/>
  <c r="M90" i="15"/>
  <c r="F16" i="35"/>
  <c r="H16" i="35"/>
  <c r="F60" i="17"/>
  <c r="F126" i="34"/>
  <c r="E126" i="34"/>
  <c r="L126" i="34"/>
  <c r="G126" i="34"/>
  <c r="L128" i="34"/>
  <c r="I126" i="34"/>
  <c r="H128" i="34"/>
  <c r="M128" i="34"/>
  <c r="D126" i="34"/>
  <c r="M122" i="34"/>
  <c r="M121" i="34"/>
  <c r="J128" i="34"/>
  <c r="M126" i="34"/>
  <c r="H126" i="34"/>
  <c r="G128" i="34"/>
  <c r="B126" i="34"/>
  <c r="I128" i="34"/>
  <c r="C126" i="34"/>
  <c r="J126" i="34"/>
  <c r="J122" i="34"/>
  <c r="H114" i="34"/>
  <c r="M114" i="34"/>
  <c r="J108" i="34"/>
  <c r="G114" i="34"/>
  <c r="I114" i="34"/>
  <c r="L112" i="34"/>
  <c r="C112" i="34"/>
  <c r="M107" i="34"/>
  <c r="G112" i="34"/>
  <c r="L114" i="34"/>
  <c r="J112" i="34"/>
  <c r="M108" i="34"/>
  <c r="I112" i="34"/>
  <c r="M112" i="34"/>
  <c r="H112" i="34"/>
  <c r="D112" i="34"/>
  <c r="F112" i="34"/>
  <c r="J114" i="34"/>
  <c r="B112" i="34"/>
  <c r="E112" i="34"/>
  <c r="J142" i="34"/>
  <c r="G142" i="34"/>
  <c r="M135" i="34"/>
  <c r="D140" i="34"/>
  <c r="M140" i="34"/>
  <c r="J140" i="34"/>
  <c r="L142" i="34"/>
  <c r="E140" i="34"/>
  <c r="B140" i="34"/>
  <c r="M136" i="34"/>
  <c r="H140" i="34"/>
  <c r="I142" i="34"/>
  <c r="J136" i="34"/>
  <c r="H142" i="34"/>
  <c r="F140" i="34"/>
  <c r="G140" i="34"/>
  <c r="C140" i="34"/>
  <c r="M142" i="34"/>
  <c r="L140" i="34"/>
  <c r="I140" i="34"/>
  <c r="J100" i="34"/>
  <c r="M94" i="34"/>
  <c r="H98" i="34"/>
  <c r="J98" i="34"/>
  <c r="I100" i="34"/>
  <c r="E98" i="34"/>
  <c r="J94" i="34"/>
  <c r="M93" i="34"/>
  <c r="G98" i="34"/>
  <c r="G100" i="34"/>
  <c r="H100" i="34"/>
  <c r="I98" i="34"/>
  <c r="M100" i="34"/>
  <c r="D98" i="34"/>
  <c r="L98" i="34"/>
  <c r="L100" i="34"/>
  <c r="B98" i="34"/>
  <c r="F98" i="34"/>
  <c r="C98" i="34"/>
  <c r="M98" i="34"/>
  <c r="B90" i="14"/>
  <c r="Q104" i="14" s="1"/>
  <c r="I77" i="34"/>
  <c r="G77" i="34"/>
  <c r="B62" i="10"/>
  <c r="B15" i="12"/>
  <c r="F45" i="10"/>
  <c r="B77" i="34"/>
  <c r="B78" i="34"/>
  <c r="B79" i="34"/>
  <c r="E79" i="34"/>
  <c r="F104" i="14"/>
  <c r="F62" i="10"/>
  <c r="M30" i="14"/>
  <c r="B8" i="32"/>
  <c r="W7" i="25"/>
  <c r="M75" i="9"/>
  <c r="T75" i="9" s="1"/>
  <c r="M60" i="16"/>
  <c r="T60" i="16" s="1"/>
  <c r="M45" i="14"/>
  <c r="T45" i="14" s="1"/>
  <c r="M19" i="18"/>
  <c r="R19" i="18" s="1"/>
  <c r="B60" i="16"/>
  <c r="P89" i="12"/>
  <c r="P104" i="14"/>
  <c r="M60" i="9"/>
  <c r="T60" i="9" s="1"/>
  <c r="F30" i="11"/>
  <c r="O119" i="18"/>
  <c r="T119" i="18"/>
  <c r="Q119" i="18"/>
  <c r="F105" i="18"/>
  <c r="F30" i="13"/>
  <c r="F62" i="13"/>
  <c r="F90" i="14"/>
  <c r="B30" i="17"/>
  <c r="B60" i="9"/>
  <c r="M104" i="10"/>
  <c r="N104" i="10"/>
  <c r="R77" i="18"/>
  <c r="B60" i="10"/>
  <c r="F60" i="10"/>
  <c r="R61" i="15"/>
  <c r="R16" i="9"/>
  <c r="M30" i="11"/>
  <c r="T30" i="11" s="1"/>
  <c r="T30" i="18"/>
  <c r="T31" i="8"/>
  <c r="T30" i="14"/>
  <c r="M79" i="16"/>
  <c r="T47" i="8"/>
  <c r="T91" i="10"/>
  <c r="T91" i="14"/>
  <c r="B43" i="18"/>
  <c r="T46" i="19"/>
  <c r="T90" i="18"/>
  <c r="T45" i="15"/>
  <c r="T76" i="16"/>
  <c r="T76" i="11"/>
  <c r="T16" i="8"/>
  <c r="T31" i="10"/>
  <c r="B45" i="14"/>
  <c r="R76" i="8"/>
  <c r="T76" i="8"/>
  <c r="M15" i="17"/>
  <c r="T46" i="17"/>
  <c r="R61" i="16"/>
  <c r="T61" i="16"/>
  <c r="T61" i="9"/>
  <c r="R61" i="11"/>
  <c r="T61" i="11"/>
  <c r="T35" i="16"/>
  <c r="M43" i="14"/>
  <c r="T45" i="13"/>
  <c r="B77" i="8"/>
  <c r="T91" i="8" s="1"/>
  <c r="M15" i="8"/>
  <c r="T60" i="8"/>
  <c r="T60" i="10"/>
  <c r="T29" i="9"/>
  <c r="M33" i="8"/>
  <c r="T45" i="12"/>
  <c r="T44" i="10"/>
  <c r="R46" i="11"/>
  <c r="T46" i="11"/>
  <c r="M34" i="9"/>
  <c r="T44" i="19"/>
  <c r="M59" i="10"/>
  <c r="R59" i="10" s="1"/>
  <c r="T31" i="14"/>
  <c r="F94" i="14"/>
  <c r="M64" i="17"/>
  <c r="M47" i="15"/>
  <c r="M62" i="15"/>
  <c r="R62" i="15" s="1"/>
  <c r="M32" i="17"/>
  <c r="M77" i="10"/>
  <c r="R77" i="10" s="1"/>
  <c r="B58" i="9"/>
  <c r="F90" i="18"/>
  <c r="F75" i="9"/>
  <c r="M105" i="18"/>
  <c r="R16" i="18"/>
  <c r="T16" i="18"/>
  <c r="T16" i="9"/>
  <c r="T64" i="15"/>
  <c r="T46" i="14"/>
  <c r="T74" i="9"/>
  <c r="T31" i="11"/>
  <c r="P90" i="13"/>
  <c r="T28" i="18"/>
  <c r="T58" i="9"/>
  <c r="T31" i="17"/>
  <c r="T73" i="13"/>
  <c r="T31" i="9"/>
  <c r="M60" i="18"/>
  <c r="R60" i="18" s="1"/>
  <c r="T16" i="13"/>
  <c r="T74" i="19"/>
  <c r="T74" i="16"/>
  <c r="T15" i="16"/>
  <c r="M44" i="9"/>
  <c r="M73" i="11"/>
  <c r="R73" i="11" s="1"/>
  <c r="T45" i="19"/>
  <c r="M34" i="11"/>
  <c r="T16" i="17"/>
  <c r="F92" i="14"/>
  <c r="M62" i="8"/>
  <c r="B15" i="8"/>
  <c r="R60" i="8"/>
  <c r="B60" i="17"/>
  <c r="B45" i="19"/>
  <c r="T75" i="19"/>
  <c r="M32" i="9"/>
  <c r="R32" i="9" s="1"/>
  <c r="F30" i="18"/>
  <c r="T46" i="8"/>
  <c r="T90" i="13"/>
  <c r="T94" i="14"/>
  <c r="T76" i="17"/>
  <c r="T75" i="10"/>
  <c r="T29" i="10"/>
  <c r="M64" i="9"/>
  <c r="T61" i="14"/>
  <c r="M17" i="19"/>
  <c r="R17" i="19" s="1"/>
  <c r="M77" i="16"/>
  <c r="F45" i="12"/>
  <c r="M60" i="12"/>
  <c r="M75" i="12"/>
  <c r="M30" i="17"/>
  <c r="T31" i="15"/>
  <c r="R31" i="15"/>
  <c r="T61" i="8"/>
  <c r="R61" i="8"/>
  <c r="T61" i="12"/>
  <c r="T75" i="18"/>
  <c r="T90" i="17"/>
  <c r="T45" i="10"/>
  <c r="T74" i="17"/>
  <c r="T59" i="9"/>
  <c r="T14" i="9"/>
  <c r="N90" i="13"/>
  <c r="T77" i="18"/>
  <c r="M43" i="8"/>
  <c r="T61" i="10"/>
  <c r="T19" i="17"/>
  <c r="T62" i="12"/>
  <c r="T29" i="12"/>
  <c r="T30" i="9"/>
  <c r="T46" i="10"/>
  <c r="T16" i="11"/>
  <c r="F49" i="12"/>
  <c r="M60" i="11"/>
  <c r="F30" i="8"/>
  <c r="M15" i="9"/>
  <c r="V16" i="12"/>
  <c r="V31" i="12" s="1"/>
  <c r="V46" i="12" s="1"/>
  <c r="V61" i="12" s="1"/>
  <c r="V16" i="11" s="1"/>
  <c r="V31" i="11" s="1"/>
  <c r="V46" i="11" s="1"/>
  <c r="V61" i="11" s="1"/>
  <c r="V16" i="10" s="1"/>
  <c r="V31" i="10" s="1"/>
  <c r="V46" i="10" s="1"/>
  <c r="V61" i="10" s="1"/>
  <c r="V76" i="10" s="1"/>
  <c r="V16" i="9" s="1"/>
  <c r="V31" i="9" s="1"/>
  <c r="V46" i="9" s="1"/>
  <c r="V61" i="9" s="1"/>
  <c r="V16" i="8" s="1"/>
  <c r="V31" i="8" s="1"/>
  <c r="V46" i="8" s="1"/>
  <c r="V61" i="8" s="1"/>
  <c r="V16" i="17" s="1"/>
  <c r="V31" i="17" s="1"/>
  <c r="V46" i="17" s="1"/>
  <c r="V61" i="17" s="1"/>
  <c r="V76" i="17" s="1"/>
  <c r="X16" i="12"/>
  <c r="AC16" i="12"/>
  <c r="P90" i="8"/>
  <c r="N90" i="8"/>
  <c r="R46" i="9"/>
  <c r="T46" i="9"/>
  <c r="T91" i="18"/>
  <c r="T64" i="8"/>
  <c r="T44" i="16"/>
  <c r="T45" i="8"/>
  <c r="T76" i="15"/>
  <c r="T76" i="13"/>
  <c r="T59" i="11"/>
  <c r="T15" i="10"/>
  <c r="B30" i="18"/>
  <c r="T31" i="13"/>
  <c r="T76" i="9"/>
  <c r="T90" i="14"/>
  <c r="M34" i="19"/>
  <c r="R34" i="19" s="1"/>
  <c r="T32" i="18"/>
  <c r="T60" i="17"/>
  <c r="T62" i="10"/>
  <c r="T61" i="17"/>
  <c r="X76" i="12"/>
  <c r="X76" i="11" s="1"/>
  <c r="T76" i="12"/>
  <c r="AC76" i="12" s="1"/>
  <c r="T76" i="10"/>
  <c r="M29" i="11"/>
  <c r="R29" i="11" s="1"/>
  <c r="T30" i="13"/>
  <c r="T15" i="18"/>
  <c r="T46" i="18"/>
  <c r="T46" i="16"/>
  <c r="M73" i="15"/>
  <c r="R73" i="15" s="1"/>
  <c r="T75" i="11"/>
  <c r="R90" i="13"/>
  <c r="M11" i="9"/>
  <c r="T45" i="9"/>
  <c r="T59" i="17"/>
  <c r="T46" i="12"/>
  <c r="T61" i="19"/>
  <c r="B59" i="13"/>
  <c r="T32" i="19"/>
  <c r="T16" i="10"/>
  <c r="T31" i="12"/>
  <c r="AC31" i="12" s="1"/>
  <c r="X31" i="12"/>
  <c r="F17" i="12"/>
  <c r="F15" i="8"/>
  <c r="V15" i="12"/>
  <c r="AC15" i="12"/>
  <c r="X15" i="12"/>
  <c r="F45" i="11"/>
  <c r="R31" i="16"/>
  <c r="T31" i="16"/>
  <c r="T61" i="15"/>
  <c r="M119" i="18"/>
  <c r="F119" i="18"/>
  <c r="B15" i="17"/>
  <c r="F60" i="11"/>
  <c r="N119" i="18"/>
  <c r="R119" i="18"/>
  <c r="B60" i="15"/>
  <c r="M49" i="18"/>
  <c r="B90" i="18"/>
  <c r="M45" i="11"/>
  <c r="R45" i="11" s="1"/>
  <c r="M60" i="15"/>
  <c r="F60" i="15"/>
  <c r="F75" i="18"/>
  <c r="B75" i="18"/>
  <c r="F45" i="9"/>
  <c r="M60" i="19"/>
  <c r="F60" i="19"/>
  <c r="B60" i="19"/>
  <c r="B75" i="19"/>
  <c r="F75" i="19"/>
  <c r="M15" i="11"/>
  <c r="F15" i="11"/>
  <c r="B15" i="11"/>
  <c r="B30" i="14"/>
  <c r="M60" i="13"/>
  <c r="B60" i="13"/>
  <c r="F60" i="13"/>
  <c r="M30" i="12"/>
  <c r="B30" i="12"/>
  <c r="F30" i="12"/>
  <c r="B60" i="18"/>
  <c r="F60" i="18"/>
  <c r="M30" i="16"/>
  <c r="B30" i="16"/>
  <c r="F30" i="16"/>
  <c r="M30" i="10"/>
  <c r="B30" i="10"/>
  <c r="F30" i="10"/>
  <c r="F15" i="16"/>
  <c r="B15" i="16"/>
  <c r="M90" i="10"/>
  <c r="F90" i="10"/>
  <c r="O105" i="14"/>
  <c r="R15" i="12"/>
  <c r="AA15" i="12" s="1"/>
  <c r="F105" i="14"/>
  <c r="M13" i="11"/>
  <c r="R13" i="11" s="1"/>
  <c r="O90" i="13"/>
  <c r="M32" i="16"/>
  <c r="M90" i="13"/>
  <c r="M17" i="12"/>
  <c r="R17" i="12" s="1"/>
  <c r="AA17" i="12" s="1"/>
  <c r="W31" i="12"/>
  <c r="R90" i="12"/>
  <c r="P88" i="16"/>
  <c r="M79" i="19"/>
  <c r="R79" i="19" s="1"/>
  <c r="M14" i="12"/>
  <c r="R14" i="12" s="1"/>
  <c r="AA14" i="12" s="1"/>
  <c r="M88" i="16"/>
  <c r="F43" i="18"/>
  <c r="M43" i="18"/>
  <c r="R43" i="18" s="1"/>
  <c r="M32" i="11"/>
  <c r="B94" i="14"/>
  <c r="T108" i="14" s="1"/>
  <c r="Q88" i="16"/>
  <c r="M79" i="10"/>
  <c r="R79" i="10" s="1"/>
  <c r="M49" i="16"/>
  <c r="B17" i="12"/>
  <c r="O90" i="11"/>
  <c r="M87" i="13"/>
  <c r="M49" i="12"/>
  <c r="M64" i="19"/>
  <c r="B49" i="12"/>
  <c r="M47" i="11"/>
  <c r="M77" i="8"/>
  <c r="R77" i="8" s="1"/>
  <c r="Q90" i="12"/>
  <c r="B74" i="11"/>
  <c r="T88" i="11" s="1"/>
  <c r="Q104" i="17"/>
  <c r="M49" i="15"/>
  <c r="M32" i="10"/>
  <c r="R32" i="10" s="1"/>
  <c r="B73" i="11"/>
  <c r="T87" i="11" s="1"/>
  <c r="F32" i="10"/>
  <c r="O104" i="10"/>
  <c r="B32" i="10"/>
  <c r="R104" i="10"/>
  <c r="M104" i="17"/>
  <c r="P119" i="18"/>
  <c r="F104" i="17"/>
  <c r="M89" i="17"/>
  <c r="M62" i="14"/>
  <c r="R62" i="14" s="1"/>
  <c r="O89" i="9"/>
  <c r="M89" i="12"/>
  <c r="N105" i="14"/>
  <c r="M89" i="10"/>
  <c r="R89" i="12"/>
  <c r="R105" i="14"/>
  <c r="B35" i="16"/>
  <c r="T89" i="12"/>
  <c r="T105" i="14"/>
  <c r="N89" i="12"/>
  <c r="Q105" i="14"/>
  <c r="O89" i="12"/>
  <c r="M105" i="14"/>
  <c r="Q89" i="12"/>
  <c r="M103" i="18"/>
  <c r="R103" i="18" s="1"/>
  <c r="M17" i="8"/>
  <c r="M90" i="12"/>
  <c r="T88" i="16"/>
  <c r="M92" i="14"/>
  <c r="Q104" i="10"/>
  <c r="M59" i="8"/>
  <c r="F88" i="16"/>
  <c r="F104" i="10"/>
  <c r="F59" i="8"/>
  <c r="T104" i="10"/>
  <c r="N88" i="16"/>
  <c r="B92" i="14"/>
  <c r="O106" i="14" s="1"/>
  <c r="P104" i="10"/>
  <c r="B59" i="8"/>
  <c r="M17" i="17"/>
  <c r="O88" i="16"/>
  <c r="M32" i="13"/>
  <c r="N90" i="12"/>
  <c r="R45" i="19"/>
  <c r="M62" i="16"/>
  <c r="B62" i="16"/>
  <c r="F62" i="16"/>
  <c r="B62" i="8"/>
  <c r="F62" i="8"/>
  <c r="B77" i="12"/>
  <c r="F77" i="12"/>
  <c r="M32" i="15"/>
  <c r="B32" i="15"/>
  <c r="F32" i="15"/>
  <c r="B62" i="12"/>
  <c r="F62" i="12"/>
  <c r="M17" i="9"/>
  <c r="B17" i="9"/>
  <c r="F17" i="9"/>
  <c r="M47" i="17"/>
  <c r="B47" i="17"/>
  <c r="F47" i="17"/>
  <c r="B62" i="15"/>
  <c r="F62" i="15"/>
  <c r="B32" i="17"/>
  <c r="F32" i="17"/>
  <c r="B77" i="10"/>
  <c r="F77" i="10"/>
  <c r="R31" i="10"/>
  <c r="F79" i="16"/>
  <c r="B79" i="16"/>
  <c r="R61" i="14"/>
  <c r="R16" i="17"/>
  <c r="B47" i="11"/>
  <c r="F47" i="11"/>
  <c r="B32" i="18"/>
  <c r="F32" i="18"/>
  <c r="M32" i="8"/>
  <c r="B32" i="8"/>
  <c r="F32" i="8"/>
  <c r="M77" i="13"/>
  <c r="B77" i="13"/>
  <c r="F77" i="13"/>
  <c r="M17" i="15"/>
  <c r="B17" i="15"/>
  <c r="F17" i="15"/>
  <c r="M62" i="19"/>
  <c r="B62" i="19"/>
  <c r="F62" i="19"/>
  <c r="M17" i="16"/>
  <c r="B17" i="16"/>
  <c r="F17" i="16"/>
  <c r="B77" i="9"/>
  <c r="M77" i="9"/>
  <c r="F77" i="9"/>
  <c r="B47" i="12"/>
  <c r="F47" i="12"/>
  <c r="M77" i="12"/>
  <c r="R77" i="12" s="1"/>
  <c r="AA77" i="12" s="1"/>
  <c r="R46" i="14"/>
  <c r="B64" i="8"/>
  <c r="F64" i="8"/>
  <c r="B49" i="16"/>
  <c r="F49" i="16"/>
  <c r="R15" i="18"/>
  <c r="M62" i="17"/>
  <c r="B62" i="17"/>
  <c r="F62" i="17"/>
  <c r="M32" i="12"/>
  <c r="B32" i="12"/>
  <c r="F32" i="12"/>
  <c r="B32" i="13"/>
  <c r="F32" i="13"/>
  <c r="M32" i="14"/>
  <c r="B32" i="14"/>
  <c r="F32" i="14"/>
  <c r="F17" i="19"/>
  <c r="B17" i="19"/>
  <c r="M77" i="14"/>
  <c r="B77" i="14"/>
  <c r="F77" i="14"/>
  <c r="F77" i="16"/>
  <c r="B77" i="16"/>
  <c r="R45" i="13"/>
  <c r="M47" i="10"/>
  <c r="B47" i="10"/>
  <c r="F47" i="10"/>
  <c r="M44" i="8"/>
  <c r="M47" i="12"/>
  <c r="B64" i="17"/>
  <c r="F64" i="17"/>
  <c r="R31" i="12"/>
  <c r="AA31" i="12" s="1"/>
  <c r="M17" i="10"/>
  <c r="B17" i="10"/>
  <c r="F17" i="10"/>
  <c r="F47" i="15"/>
  <c r="B47" i="15"/>
  <c r="F32" i="16"/>
  <c r="B32" i="16"/>
  <c r="F77" i="18"/>
  <c r="B77" i="18"/>
  <c r="F32" i="19"/>
  <c r="B32" i="19"/>
  <c r="M107" i="18"/>
  <c r="B107" i="18"/>
  <c r="F107" i="18"/>
  <c r="M47" i="16"/>
  <c r="F47" i="16"/>
  <c r="B47" i="16"/>
  <c r="B19" i="16"/>
  <c r="F19" i="16"/>
  <c r="M92" i="10"/>
  <c r="B92" i="10"/>
  <c r="F92" i="10"/>
  <c r="M19" i="16"/>
  <c r="R16" i="11"/>
  <c r="B34" i="11"/>
  <c r="F34" i="11"/>
  <c r="B49" i="15"/>
  <c r="F49" i="15"/>
  <c r="B77" i="11"/>
  <c r="M77" i="11"/>
  <c r="F77" i="11"/>
  <c r="M47" i="13"/>
  <c r="B47" i="13"/>
  <c r="F47" i="13"/>
  <c r="B17" i="17"/>
  <c r="F17" i="17"/>
  <c r="M62" i="11"/>
  <c r="B62" i="11"/>
  <c r="F62" i="11"/>
  <c r="B47" i="8"/>
  <c r="F47" i="8"/>
  <c r="M62" i="18"/>
  <c r="B62" i="18"/>
  <c r="F62" i="18"/>
  <c r="M17" i="13"/>
  <c r="F17" i="13"/>
  <c r="B17" i="13"/>
  <c r="B62" i="14"/>
  <c r="F62" i="14"/>
  <c r="M77" i="17"/>
  <c r="B77" i="17"/>
  <c r="F77" i="17"/>
  <c r="B64" i="9"/>
  <c r="F64" i="9"/>
  <c r="B49" i="18"/>
  <c r="F49" i="18"/>
  <c r="M47" i="18"/>
  <c r="B47" i="18"/>
  <c r="F47" i="18"/>
  <c r="M77" i="15"/>
  <c r="B77" i="15"/>
  <c r="F77" i="15"/>
  <c r="M77" i="19"/>
  <c r="B77" i="19"/>
  <c r="F77" i="19"/>
  <c r="M47" i="14"/>
  <c r="B47" i="14"/>
  <c r="F47" i="14"/>
  <c r="B32" i="11"/>
  <c r="F32" i="11"/>
  <c r="M62" i="9"/>
  <c r="B62" i="9"/>
  <c r="F62" i="9"/>
  <c r="M17" i="18"/>
  <c r="B17" i="18"/>
  <c r="F17" i="18"/>
  <c r="M17" i="14"/>
  <c r="B17" i="14"/>
  <c r="F17" i="14"/>
  <c r="M47" i="19"/>
  <c r="B47" i="19"/>
  <c r="F47" i="19"/>
  <c r="M92" i="18"/>
  <c r="F92" i="18"/>
  <c r="B92" i="18"/>
  <c r="M47" i="9"/>
  <c r="B47" i="9"/>
  <c r="F47" i="9"/>
  <c r="B17" i="8"/>
  <c r="F17" i="8"/>
  <c r="F77" i="8"/>
  <c r="B32" i="9"/>
  <c r="F32" i="9"/>
  <c r="M17" i="11"/>
  <c r="B17" i="11"/>
  <c r="F17" i="11"/>
  <c r="M92" i="17"/>
  <c r="B92" i="17"/>
  <c r="F92" i="17"/>
  <c r="B14" i="15"/>
  <c r="F14" i="15"/>
  <c r="B74" i="17"/>
  <c r="F74" i="17"/>
  <c r="R45" i="8"/>
  <c r="R16" i="10"/>
  <c r="P87" i="13"/>
  <c r="O87" i="13"/>
  <c r="B29" i="11"/>
  <c r="F29" i="11"/>
  <c r="B74" i="12"/>
  <c r="F74" i="12"/>
  <c r="B29" i="15"/>
  <c r="F29" i="15"/>
  <c r="R30" i="9"/>
  <c r="R46" i="10"/>
  <c r="Q90" i="16"/>
  <c r="T87" i="13"/>
  <c r="M28" i="9"/>
  <c r="M29" i="15"/>
  <c r="R76" i="16"/>
  <c r="R45" i="10"/>
  <c r="F44" i="8"/>
  <c r="B44" i="8"/>
  <c r="R29" i="12"/>
  <c r="R76" i="11"/>
  <c r="W17" i="12"/>
  <c r="M90" i="16"/>
  <c r="W76" i="12"/>
  <c r="V76" i="12"/>
  <c r="V76" i="11" s="1"/>
  <c r="V91" i="10" s="1"/>
  <c r="V76" i="9" s="1"/>
  <c r="V76" i="8" s="1"/>
  <c r="R76" i="12"/>
  <c r="AA76" i="12" s="1"/>
  <c r="M74" i="11"/>
  <c r="F74" i="11"/>
  <c r="M44" i="12"/>
  <c r="F44" i="12"/>
  <c r="B44" i="12"/>
  <c r="M14" i="11"/>
  <c r="B14" i="11"/>
  <c r="F14" i="11"/>
  <c r="N90" i="16"/>
  <c r="O90" i="16"/>
  <c r="R87" i="13"/>
  <c r="N87" i="13"/>
  <c r="P90" i="16"/>
  <c r="M74" i="10"/>
  <c r="B74" i="10"/>
  <c r="F74" i="10"/>
  <c r="B14" i="12"/>
  <c r="F14" i="12"/>
  <c r="R30" i="11"/>
  <c r="M59" i="13"/>
  <c r="R74" i="16"/>
  <c r="R76" i="10"/>
  <c r="F59" i="9"/>
  <c r="B59" i="9"/>
  <c r="F44" i="10"/>
  <c r="B44" i="10"/>
  <c r="M44" i="11"/>
  <c r="F44" i="11"/>
  <c r="B44" i="11"/>
  <c r="B89" i="10"/>
  <c r="F89" i="10"/>
  <c r="R32" i="19"/>
  <c r="F73" i="11"/>
  <c r="R90" i="11"/>
  <c r="M90" i="11"/>
  <c r="Q90" i="11"/>
  <c r="F90" i="11"/>
  <c r="P90" i="11"/>
  <c r="N90" i="11"/>
  <c r="R16" i="8"/>
  <c r="R32" i="18"/>
  <c r="R90" i="16"/>
  <c r="F59" i="13"/>
  <c r="M29" i="8"/>
  <c r="B29" i="8"/>
  <c r="F29" i="8"/>
  <c r="M14" i="10"/>
  <c r="F14" i="10"/>
  <c r="B14" i="10"/>
  <c r="F44" i="9"/>
  <c r="B44" i="9"/>
  <c r="F59" i="10"/>
  <c r="B59" i="10"/>
  <c r="R61" i="17"/>
  <c r="M14" i="8"/>
  <c r="B14" i="8"/>
  <c r="F14" i="8"/>
  <c r="B89" i="17"/>
  <c r="F89" i="17"/>
  <c r="R31" i="14"/>
  <c r="F87" i="13"/>
  <c r="M14" i="15"/>
  <c r="F90" i="16"/>
  <c r="M74" i="12"/>
  <c r="R44" i="16"/>
  <c r="O90" i="12"/>
  <c r="T90" i="12"/>
  <c r="P90" i="12"/>
  <c r="R15" i="16"/>
  <c r="M59" i="12"/>
  <c r="B59" i="12"/>
  <c r="F59" i="12"/>
  <c r="F59" i="17"/>
  <c r="B59" i="17"/>
  <c r="B14" i="9"/>
  <c r="F14" i="9"/>
  <c r="B29" i="10"/>
  <c r="F29" i="10"/>
  <c r="R30" i="13"/>
  <c r="R16" i="13"/>
  <c r="M44" i="18"/>
  <c r="F44" i="18"/>
  <c r="B44" i="18"/>
  <c r="F29" i="14"/>
  <c r="B29" i="14"/>
  <c r="M29" i="14"/>
  <c r="R19" i="17"/>
  <c r="R75" i="18"/>
  <c r="M79" i="18"/>
  <c r="B79" i="18"/>
  <c r="F79" i="18"/>
  <c r="M19" i="12"/>
  <c r="B19" i="12"/>
  <c r="F19" i="12"/>
  <c r="M19" i="8"/>
  <c r="B19" i="8"/>
  <c r="F19" i="8"/>
  <c r="M49" i="19"/>
  <c r="F49" i="19"/>
  <c r="B49" i="19"/>
  <c r="M14" i="14"/>
  <c r="B14" i="14"/>
  <c r="F14" i="14"/>
  <c r="M29" i="13"/>
  <c r="B29" i="13"/>
  <c r="F29" i="13"/>
  <c r="M14" i="19"/>
  <c r="F14" i="19"/>
  <c r="B14" i="19"/>
  <c r="R29" i="10"/>
  <c r="M19" i="11"/>
  <c r="B19" i="11"/>
  <c r="F19" i="11"/>
  <c r="M64" i="12"/>
  <c r="B64" i="12"/>
  <c r="F64" i="12"/>
  <c r="M79" i="9"/>
  <c r="F79" i="9"/>
  <c r="B79" i="9"/>
  <c r="M34" i="15"/>
  <c r="F34" i="15"/>
  <c r="B34" i="15"/>
  <c r="M34" i="8"/>
  <c r="B34" i="8"/>
  <c r="F34" i="8"/>
  <c r="R30" i="14"/>
  <c r="F88" i="19"/>
  <c r="T88" i="19"/>
  <c r="P88" i="19"/>
  <c r="Q88" i="19"/>
  <c r="M88" i="19"/>
  <c r="O88" i="19"/>
  <c r="R90" i="17"/>
  <c r="R62" i="12"/>
  <c r="N88" i="19"/>
  <c r="M29" i="19"/>
  <c r="F29" i="19"/>
  <c r="B29" i="19"/>
  <c r="M59" i="18"/>
  <c r="F59" i="18"/>
  <c r="B59" i="18"/>
  <c r="R64" i="9"/>
  <c r="R34" i="11"/>
  <c r="M49" i="9"/>
  <c r="B49" i="9"/>
  <c r="F49" i="9"/>
  <c r="M19" i="10"/>
  <c r="B19" i="10"/>
  <c r="F19" i="10"/>
  <c r="B79" i="11"/>
  <c r="M79" i="11"/>
  <c r="F79" i="11"/>
  <c r="M19" i="9"/>
  <c r="F19" i="9"/>
  <c r="B19" i="9"/>
  <c r="M14" i="16"/>
  <c r="F14" i="16"/>
  <c r="B14" i="16"/>
  <c r="M14" i="13"/>
  <c r="B14" i="13"/>
  <c r="F14" i="13"/>
  <c r="R46" i="12"/>
  <c r="F34" i="9"/>
  <c r="B34" i="9"/>
  <c r="M94" i="10"/>
  <c r="B94" i="10"/>
  <c r="F94" i="10"/>
  <c r="M79" i="17"/>
  <c r="B79" i="17"/>
  <c r="F79" i="17"/>
  <c r="M19" i="14"/>
  <c r="B19" i="14"/>
  <c r="F19" i="14"/>
  <c r="M64" i="10"/>
  <c r="F64" i="10"/>
  <c r="B64" i="10"/>
  <c r="M14" i="17"/>
  <c r="B14" i="17"/>
  <c r="F14" i="17"/>
  <c r="M104" i="18"/>
  <c r="B104" i="18"/>
  <c r="F104" i="18"/>
  <c r="B74" i="14"/>
  <c r="F74" i="14"/>
  <c r="M74" i="14"/>
  <c r="R64" i="17"/>
  <c r="M49" i="8"/>
  <c r="F49" i="8"/>
  <c r="B49" i="8"/>
  <c r="M64" i="14"/>
  <c r="F64" i="14"/>
  <c r="B64" i="14"/>
  <c r="B64" i="15"/>
  <c r="F64" i="15"/>
  <c r="M49" i="13"/>
  <c r="F49" i="13"/>
  <c r="B49" i="13"/>
  <c r="M19" i="19"/>
  <c r="F19" i="19"/>
  <c r="B19" i="19"/>
  <c r="R90" i="18"/>
  <c r="R45" i="15"/>
  <c r="R46" i="19"/>
  <c r="F79" i="10"/>
  <c r="B79" i="10"/>
  <c r="M34" i="13"/>
  <c r="B34" i="13"/>
  <c r="F34" i="13"/>
  <c r="M79" i="14"/>
  <c r="B79" i="14"/>
  <c r="F79" i="14"/>
  <c r="M64" i="18"/>
  <c r="B64" i="18"/>
  <c r="F64" i="18"/>
  <c r="M34" i="18"/>
  <c r="B34" i="18"/>
  <c r="F34" i="18"/>
  <c r="R60" i="17"/>
  <c r="R74" i="19"/>
  <c r="R62" i="10"/>
  <c r="R64" i="8"/>
  <c r="M19" i="15"/>
  <c r="F19" i="15"/>
  <c r="B19" i="15"/>
  <c r="M49" i="11"/>
  <c r="F49" i="11"/>
  <c r="B49" i="11"/>
  <c r="F79" i="19"/>
  <c r="B79" i="19"/>
  <c r="M64" i="11"/>
  <c r="B64" i="11"/>
  <c r="F64" i="11"/>
  <c r="M94" i="17"/>
  <c r="B94" i="17"/>
  <c r="F94" i="17"/>
  <c r="R44" i="19"/>
  <c r="M74" i="18"/>
  <c r="F74" i="18"/>
  <c r="B74" i="18"/>
  <c r="R90" i="14"/>
  <c r="F64" i="19"/>
  <c r="B64" i="19"/>
  <c r="M79" i="12"/>
  <c r="B79" i="12"/>
  <c r="F79" i="12"/>
  <c r="B34" i="19"/>
  <c r="F34" i="19"/>
  <c r="M34" i="12"/>
  <c r="F34" i="12"/>
  <c r="B34" i="12"/>
  <c r="R61" i="19"/>
  <c r="M108" i="14"/>
  <c r="N108" i="14"/>
  <c r="R28" i="18"/>
  <c r="R58" i="9"/>
  <c r="M43" i="16"/>
  <c r="B43" i="16"/>
  <c r="F43" i="16"/>
  <c r="M43" i="10"/>
  <c r="B43" i="10"/>
  <c r="F43" i="10"/>
  <c r="M73" i="17"/>
  <c r="B73" i="17"/>
  <c r="F73" i="17"/>
  <c r="M88" i="10"/>
  <c r="B88" i="10"/>
  <c r="F88" i="10"/>
  <c r="M58" i="11"/>
  <c r="F58" i="11"/>
  <c r="B58" i="11"/>
  <c r="B73" i="8"/>
  <c r="M73" i="8"/>
  <c r="F73" i="8"/>
  <c r="R75" i="19"/>
  <c r="R76" i="17"/>
  <c r="M18" i="13"/>
  <c r="AG90" i="11"/>
  <c r="AG105" i="10" s="1"/>
  <c r="AG90" i="9" s="1"/>
  <c r="AG90" i="8" s="1"/>
  <c r="AG105" i="17" s="1"/>
  <c r="AG90" i="16" s="1"/>
  <c r="AG90" i="15" s="1"/>
  <c r="AG105" i="14" s="1"/>
  <c r="AG90" i="13" s="1"/>
  <c r="AG90" i="19" s="1"/>
  <c r="AG120" i="18" s="1"/>
  <c r="R60" i="16"/>
  <c r="B73" i="15"/>
  <c r="F73" i="15"/>
  <c r="M28" i="10"/>
  <c r="B28" i="10"/>
  <c r="F28" i="10"/>
  <c r="M13" i="17"/>
  <c r="B13" i="17"/>
  <c r="F13" i="17"/>
  <c r="M58" i="10"/>
  <c r="B58" i="10"/>
  <c r="F58" i="10"/>
  <c r="M43" i="11"/>
  <c r="B43" i="11"/>
  <c r="F43" i="11"/>
  <c r="B43" i="14"/>
  <c r="F43" i="14"/>
  <c r="M87" i="11"/>
  <c r="Q87" i="11"/>
  <c r="M13" i="14"/>
  <c r="B13" i="14"/>
  <c r="F13" i="14"/>
  <c r="M13" i="10"/>
  <c r="B13" i="10"/>
  <c r="F13" i="10"/>
  <c r="M13" i="15"/>
  <c r="B13" i="15"/>
  <c r="F13" i="15"/>
  <c r="M28" i="17"/>
  <c r="B28" i="17"/>
  <c r="F28" i="17"/>
  <c r="B13" i="11"/>
  <c r="F13" i="11"/>
  <c r="R94" i="14"/>
  <c r="R61" i="10"/>
  <c r="R44" i="10"/>
  <c r="R75" i="10"/>
  <c r="M13" i="13"/>
  <c r="B13" i="13"/>
  <c r="F13" i="13"/>
  <c r="M58" i="17"/>
  <c r="F58" i="17"/>
  <c r="B58" i="17"/>
  <c r="M73" i="19"/>
  <c r="B73" i="19"/>
  <c r="F73" i="19"/>
  <c r="M73" i="16"/>
  <c r="B73" i="16"/>
  <c r="F73" i="16"/>
  <c r="M43" i="9"/>
  <c r="B43" i="9"/>
  <c r="F43" i="9"/>
  <c r="M58" i="19"/>
  <c r="B58" i="19"/>
  <c r="F58" i="19"/>
  <c r="M58" i="16"/>
  <c r="B58" i="16"/>
  <c r="F58" i="16"/>
  <c r="F28" i="9"/>
  <c r="B28" i="9"/>
  <c r="M73" i="14"/>
  <c r="F73" i="14"/>
  <c r="B73" i="14"/>
  <c r="M43" i="12"/>
  <c r="B43" i="12"/>
  <c r="F43" i="12"/>
  <c r="R59" i="17"/>
  <c r="R31" i="8"/>
  <c r="R45" i="12"/>
  <c r="M28" i="11"/>
  <c r="B28" i="11"/>
  <c r="F28" i="11"/>
  <c r="M13" i="9"/>
  <c r="B13" i="9"/>
  <c r="F13" i="9"/>
  <c r="M13" i="16"/>
  <c r="B13" i="16"/>
  <c r="F13" i="16"/>
  <c r="M28" i="8"/>
  <c r="F28" i="8"/>
  <c r="B28" i="8"/>
  <c r="M28" i="13"/>
  <c r="B28" i="13"/>
  <c r="F28" i="13"/>
  <c r="M13" i="12"/>
  <c r="B13" i="12"/>
  <c r="F13" i="12"/>
  <c r="R31" i="17"/>
  <c r="R45" i="9"/>
  <c r="R31" i="9"/>
  <c r="R76" i="9"/>
  <c r="R62" i="8"/>
  <c r="M13" i="8"/>
  <c r="B13" i="8"/>
  <c r="F13" i="8"/>
  <c r="B43" i="8"/>
  <c r="F43" i="8"/>
  <c r="M28" i="14"/>
  <c r="B28" i="14"/>
  <c r="F28" i="14"/>
  <c r="M58" i="12"/>
  <c r="B58" i="12"/>
  <c r="F58" i="12"/>
  <c r="M28" i="19"/>
  <c r="B28" i="19"/>
  <c r="F28" i="19"/>
  <c r="M73" i="10"/>
  <c r="B73" i="10"/>
  <c r="F73" i="10"/>
  <c r="R73" i="13"/>
  <c r="R31" i="13"/>
  <c r="O90" i="9"/>
  <c r="Q90" i="9"/>
  <c r="N90" i="9"/>
  <c r="F90" i="9"/>
  <c r="R90" i="9"/>
  <c r="P90" i="9"/>
  <c r="M90" i="9"/>
  <c r="M43" i="17"/>
  <c r="F43" i="17"/>
  <c r="B43" i="17"/>
  <c r="M73" i="12"/>
  <c r="B73" i="12"/>
  <c r="F73" i="12"/>
  <c r="M58" i="8"/>
  <c r="B58" i="8"/>
  <c r="F58" i="8"/>
  <c r="M28" i="12"/>
  <c r="B28" i="12"/>
  <c r="F28" i="12"/>
  <c r="B103" i="18"/>
  <c r="F103" i="18"/>
  <c r="B73" i="9"/>
  <c r="M73" i="9"/>
  <c r="F73" i="9"/>
  <c r="R59" i="9"/>
  <c r="M79" i="13"/>
  <c r="F79" i="13"/>
  <c r="B79" i="13"/>
  <c r="M86" i="18"/>
  <c r="F86" i="18"/>
  <c r="B86" i="18"/>
  <c r="M76" i="18"/>
  <c r="B76" i="18"/>
  <c r="F76" i="18"/>
  <c r="M30" i="15"/>
  <c r="B30" i="15"/>
  <c r="F30" i="15"/>
  <c r="M44" i="15"/>
  <c r="F44" i="15"/>
  <c r="B44" i="15"/>
  <c r="M78" i="14"/>
  <c r="F78" i="14"/>
  <c r="B78" i="14"/>
  <c r="M56" i="17"/>
  <c r="B56" i="17"/>
  <c r="F56" i="17"/>
  <c r="M46" i="15"/>
  <c r="B46" i="15"/>
  <c r="F46" i="15"/>
  <c r="M75" i="13"/>
  <c r="B75" i="13"/>
  <c r="F75" i="13"/>
  <c r="M49" i="17"/>
  <c r="B49" i="17"/>
  <c r="F49" i="17"/>
  <c r="M33" i="11"/>
  <c r="B33" i="11"/>
  <c r="F33" i="11"/>
  <c r="B11" i="8"/>
  <c r="F11" i="8"/>
  <c r="M11" i="8"/>
  <c r="M26" i="17"/>
  <c r="B26" i="17"/>
  <c r="F26" i="17"/>
  <c r="M56" i="11"/>
  <c r="B56" i="11"/>
  <c r="F56" i="11"/>
  <c r="M71" i="16"/>
  <c r="B71" i="16"/>
  <c r="F71" i="16"/>
  <c r="M41" i="13"/>
  <c r="F41" i="13"/>
  <c r="B41" i="13"/>
  <c r="M11" i="17"/>
  <c r="B11" i="17"/>
  <c r="F11" i="17"/>
  <c r="R29" i="9"/>
  <c r="M43" i="15"/>
  <c r="F43" i="15"/>
  <c r="B43" i="15"/>
  <c r="M14" i="18"/>
  <c r="F14" i="18"/>
  <c r="B14" i="18"/>
  <c r="R64" i="15"/>
  <c r="M18" i="9"/>
  <c r="B18" i="9"/>
  <c r="F18" i="9"/>
  <c r="M41" i="10"/>
  <c r="B41" i="10"/>
  <c r="F41" i="10"/>
  <c r="M16" i="16"/>
  <c r="F16" i="16"/>
  <c r="B16" i="16"/>
  <c r="M15" i="13"/>
  <c r="B15" i="13"/>
  <c r="F15" i="13"/>
  <c r="M34" i="17"/>
  <c r="F34" i="17"/>
  <c r="B34" i="17"/>
  <c r="R91" i="10"/>
  <c r="R43" i="14"/>
  <c r="M41" i="9"/>
  <c r="F41" i="9"/>
  <c r="B41" i="9"/>
  <c r="M41" i="16"/>
  <c r="F41" i="16"/>
  <c r="B41" i="16"/>
  <c r="M28" i="16"/>
  <c r="B28" i="16"/>
  <c r="F28" i="16"/>
  <c r="M109" i="18"/>
  <c r="B109" i="18"/>
  <c r="F109" i="18"/>
  <c r="R60" i="10"/>
  <c r="B26" i="11"/>
  <c r="F26" i="11"/>
  <c r="M11" i="12"/>
  <c r="B11" i="12"/>
  <c r="F11" i="12"/>
  <c r="M71" i="10"/>
  <c r="F71" i="10"/>
  <c r="B71" i="10"/>
  <c r="M16" i="19"/>
  <c r="M76" i="19"/>
  <c r="B76" i="19"/>
  <c r="F76" i="19"/>
  <c r="M15" i="19"/>
  <c r="B15" i="19"/>
  <c r="F15" i="19"/>
  <c r="M59" i="19"/>
  <c r="F59" i="19"/>
  <c r="B59" i="19"/>
  <c r="M78" i="13"/>
  <c r="B78" i="13"/>
  <c r="F78" i="13"/>
  <c r="M41" i="12"/>
  <c r="B41" i="12"/>
  <c r="F41" i="12"/>
  <c r="M11" i="14"/>
  <c r="B11" i="14"/>
  <c r="F11" i="14"/>
  <c r="M26" i="11"/>
  <c r="AG87" i="12"/>
  <c r="AG92" i="12" s="1"/>
  <c r="AG92" i="11" s="1"/>
  <c r="B16" i="19"/>
  <c r="M88" i="17"/>
  <c r="B88" i="17"/>
  <c r="F88" i="17"/>
  <c r="M58" i="13"/>
  <c r="F58" i="13"/>
  <c r="B58" i="13"/>
  <c r="M16" i="15"/>
  <c r="F16" i="15"/>
  <c r="B16" i="15"/>
  <c r="M75" i="8"/>
  <c r="B75" i="8"/>
  <c r="F75" i="8"/>
  <c r="M15" i="15"/>
  <c r="B15" i="15"/>
  <c r="F15" i="15"/>
  <c r="B79" i="8"/>
  <c r="M79" i="8"/>
  <c r="F79" i="8"/>
  <c r="M94" i="18"/>
  <c r="B94" i="18"/>
  <c r="F94" i="18"/>
  <c r="B74" i="8"/>
  <c r="M74" i="8"/>
  <c r="F74" i="8"/>
  <c r="M74" i="13"/>
  <c r="B74" i="13"/>
  <c r="F74" i="13"/>
  <c r="R74" i="17"/>
  <c r="R76" i="15"/>
  <c r="T89" i="11"/>
  <c r="O89" i="11"/>
  <c r="F89" i="11"/>
  <c r="R89" i="11"/>
  <c r="P89" i="11"/>
  <c r="Q89" i="11"/>
  <c r="M89" i="11"/>
  <c r="N89" i="11"/>
  <c r="R76" i="13"/>
  <c r="M18" i="8"/>
  <c r="B18" i="8"/>
  <c r="F18" i="8"/>
  <c r="M63" i="12"/>
  <c r="B63" i="12"/>
  <c r="F63" i="12"/>
  <c r="M78" i="16"/>
  <c r="F78" i="16"/>
  <c r="B78" i="16"/>
  <c r="M86" i="10"/>
  <c r="B86" i="10"/>
  <c r="F86" i="10"/>
  <c r="M71" i="17"/>
  <c r="F71" i="17"/>
  <c r="B71" i="17"/>
  <c r="M41" i="11"/>
  <c r="B41" i="11"/>
  <c r="F41" i="11"/>
  <c r="B11" i="9"/>
  <c r="F11" i="9"/>
  <c r="M11" i="18"/>
  <c r="B11" i="18"/>
  <c r="F11" i="18"/>
  <c r="M71" i="18"/>
  <c r="F71" i="18"/>
  <c r="B71" i="18"/>
  <c r="M26" i="13"/>
  <c r="B26" i="13"/>
  <c r="F26" i="13"/>
  <c r="B71" i="9"/>
  <c r="M71" i="9"/>
  <c r="F71" i="9"/>
  <c r="M64" i="13"/>
  <c r="B64" i="13"/>
  <c r="F64" i="13"/>
  <c r="R59" i="11"/>
  <c r="M33" i="15"/>
  <c r="B33" i="15"/>
  <c r="F33" i="15"/>
  <c r="M71" i="12"/>
  <c r="B71" i="12"/>
  <c r="F71" i="12"/>
  <c r="M44" i="13"/>
  <c r="B44" i="13"/>
  <c r="F44" i="13"/>
  <c r="R75" i="11"/>
  <c r="R30" i="8"/>
  <c r="M48" i="9"/>
  <c r="B48" i="9"/>
  <c r="F48" i="9"/>
  <c r="M56" i="8"/>
  <c r="F56" i="8"/>
  <c r="B56" i="8"/>
  <c r="M56" i="15"/>
  <c r="F56" i="15"/>
  <c r="B56" i="15"/>
  <c r="M34" i="10"/>
  <c r="F34" i="10"/>
  <c r="B34" i="10"/>
  <c r="R14" i="9"/>
  <c r="B78" i="8"/>
  <c r="M78" i="8"/>
  <c r="F78" i="8"/>
  <c r="M26" i="8"/>
  <c r="F26" i="8"/>
  <c r="B26" i="8"/>
  <c r="M56" i="19"/>
  <c r="B56" i="19"/>
  <c r="F56" i="19"/>
  <c r="M26" i="19"/>
  <c r="B26" i="19"/>
  <c r="F26" i="19"/>
  <c r="M43" i="13"/>
  <c r="F43" i="13"/>
  <c r="B43" i="13"/>
  <c r="M16" i="14"/>
  <c r="B16" i="14"/>
  <c r="F16" i="14"/>
  <c r="M28" i="15"/>
  <c r="F28" i="15"/>
  <c r="B28" i="15"/>
  <c r="M75" i="17"/>
  <c r="B75" i="17"/>
  <c r="F75" i="17"/>
  <c r="M30" i="19"/>
  <c r="B30" i="19"/>
  <c r="F30" i="19"/>
  <c r="M49" i="14"/>
  <c r="B49" i="14"/>
  <c r="F49" i="14"/>
  <c r="M29" i="17"/>
  <c r="B29" i="17"/>
  <c r="F29" i="17"/>
  <c r="M29" i="16"/>
  <c r="B29" i="16"/>
  <c r="F29" i="16"/>
  <c r="M29" i="18"/>
  <c r="F29" i="18"/>
  <c r="B29" i="18"/>
  <c r="R46" i="8"/>
  <c r="R15" i="10"/>
  <c r="M33" i="9"/>
  <c r="B33" i="9"/>
  <c r="F33" i="9"/>
  <c r="M48" i="15"/>
  <c r="B48" i="15"/>
  <c r="F48" i="15"/>
  <c r="M78" i="17"/>
  <c r="F78" i="17"/>
  <c r="B78" i="17"/>
  <c r="M26" i="9"/>
  <c r="F26" i="9"/>
  <c r="B26" i="9"/>
  <c r="M56" i="14"/>
  <c r="B56" i="14"/>
  <c r="F56" i="14"/>
  <c r="M56" i="16"/>
  <c r="B56" i="16"/>
  <c r="F56" i="16"/>
  <c r="M41" i="8"/>
  <c r="B41" i="8"/>
  <c r="F41" i="8"/>
  <c r="M11" i="15"/>
  <c r="B11" i="15"/>
  <c r="F11" i="15"/>
  <c r="M56" i="18"/>
  <c r="B56" i="18"/>
  <c r="F56" i="18"/>
  <c r="M11" i="19"/>
  <c r="B11" i="19"/>
  <c r="F11" i="19"/>
  <c r="M26" i="15"/>
  <c r="F26" i="15"/>
  <c r="B26" i="15"/>
  <c r="M58" i="15"/>
  <c r="F58" i="15"/>
  <c r="B58" i="15"/>
  <c r="M89" i="14"/>
  <c r="F89" i="14"/>
  <c r="B89" i="14"/>
  <c r="R46" i="16"/>
  <c r="M48" i="11"/>
  <c r="B48" i="11"/>
  <c r="F48" i="11"/>
  <c r="M56" i="12"/>
  <c r="B56" i="12"/>
  <c r="F56" i="12"/>
  <c r="M11" i="13"/>
  <c r="F11" i="13"/>
  <c r="B11" i="13"/>
  <c r="M71" i="14"/>
  <c r="F71" i="14"/>
  <c r="B71" i="14"/>
  <c r="M45" i="17"/>
  <c r="B45" i="17"/>
  <c r="F45" i="17"/>
  <c r="M34" i="16"/>
  <c r="F34" i="16"/>
  <c r="B34" i="16"/>
  <c r="M48" i="12"/>
  <c r="B48" i="12"/>
  <c r="F48" i="12"/>
  <c r="M101" i="18"/>
  <c r="B101" i="18"/>
  <c r="F101" i="18"/>
  <c r="F16" i="19"/>
  <c r="M91" i="17"/>
  <c r="F91" i="17"/>
  <c r="B91" i="17"/>
  <c r="M75" i="16"/>
  <c r="B75" i="16"/>
  <c r="F75" i="16"/>
  <c r="M79" i="15"/>
  <c r="B79" i="15"/>
  <c r="F79" i="15"/>
  <c r="M63" i="8"/>
  <c r="F63" i="8"/>
  <c r="B63" i="8"/>
  <c r="B71" i="8"/>
  <c r="M71" i="8"/>
  <c r="F71" i="8"/>
  <c r="M71" i="13"/>
  <c r="F71" i="13"/>
  <c r="B71" i="13"/>
  <c r="M61" i="13"/>
  <c r="B61" i="13"/>
  <c r="F61" i="13"/>
  <c r="M58" i="18"/>
  <c r="B58" i="18"/>
  <c r="F58" i="18"/>
  <c r="M76" i="14"/>
  <c r="F76" i="14"/>
  <c r="B76" i="14"/>
  <c r="M75" i="15"/>
  <c r="B75" i="15"/>
  <c r="F75" i="15"/>
  <c r="M45" i="18"/>
  <c r="F45" i="18"/>
  <c r="B45" i="18"/>
  <c r="M64" i="16"/>
  <c r="F64" i="16"/>
  <c r="B64" i="16"/>
  <c r="M19" i="13"/>
  <c r="B19" i="13"/>
  <c r="F19" i="13"/>
  <c r="M59" i="16"/>
  <c r="B59" i="16"/>
  <c r="F59" i="16"/>
  <c r="M59" i="14"/>
  <c r="B59" i="14"/>
  <c r="F59" i="14"/>
  <c r="P89" i="9"/>
  <c r="R89" i="9"/>
  <c r="N89" i="9"/>
  <c r="F89" i="9"/>
  <c r="M89" i="9"/>
  <c r="Q89" i="9"/>
  <c r="F33" i="8"/>
  <c r="B33" i="8"/>
  <c r="M33" i="16"/>
  <c r="B33" i="16"/>
  <c r="F33" i="16"/>
  <c r="F18" i="13"/>
  <c r="B18" i="13"/>
  <c r="M71" i="15"/>
  <c r="B71" i="15"/>
  <c r="F71" i="15"/>
  <c r="M41" i="14"/>
  <c r="B41" i="14"/>
  <c r="F41" i="14"/>
  <c r="M41" i="18"/>
  <c r="B41" i="18"/>
  <c r="F41" i="18"/>
  <c r="M26" i="12"/>
  <c r="B26" i="12"/>
  <c r="F26" i="12"/>
  <c r="M41" i="19"/>
  <c r="B41" i="19"/>
  <c r="F41" i="19"/>
  <c r="M86" i="17"/>
  <c r="B86" i="17"/>
  <c r="F86" i="17"/>
  <c r="M56" i="10"/>
  <c r="B56" i="10"/>
  <c r="F56" i="10"/>
  <c r="M86" i="14"/>
  <c r="B86" i="14"/>
  <c r="F86" i="14"/>
  <c r="M75" i="14"/>
  <c r="B75" i="14"/>
  <c r="F75" i="14"/>
  <c r="M44" i="17"/>
  <c r="B44" i="17"/>
  <c r="F44" i="17"/>
  <c r="M48" i="8"/>
  <c r="F48" i="8"/>
  <c r="B48" i="8"/>
  <c r="M71" i="19"/>
  <c r="B71" i="19"/>
  <c r="F71" i="19"/>
  <c r="M26" i="16"/>
  <c r="B26" i="16"/>
  <c r="F26" i="16"/>
  <c r="M43" i="19"/>
  <c r="F43" i="19"/>
  <c r="B43" i="19"/>
  <c r="M15" i="14"/>
  <c r="B15" i="14"/>
  <c r="F15" i="14"/>
  <c r="M74" i="15"/>
  <c r="F74" i="15"/>
  <c r="B74" i="15"/>
  <c r="M63" i="19"/>
  <c r="B63" i="19"/>
  <c r="F63" i="19"/>
  <c r="M26" i="14"/>
  <c r="F26" i="14"/>
  <c r="B26" i="14"/>
  <c r="M11" i="16"/>
  <c r="B11" i="16"/>
  <c r="F11" i="16"/>
  <c r="M44" i="14"/>
  <c r="B44" i="14"/>
  <c r="F44" i="14"/>
  <c r="R30" i="18"/>
  <c r="M26" i="10"/>
  <c r="B26" i="10"/>
  <c r="F26" i="10"/>
  <c r="M58" i="14"/>
  <c r="F58" i="14"/>
  <c r="B58" i="14"/>
  <c r="M61" i="18"/>
  <c r="F61" i="18"/>
  <c r="B61" i="18"/>
  <c r="M88" i="14"/>
  <c r="F88" i="14"/>
  <c r="B88" i="14"/>
  <c r="M60" i="14"/>
  <c r="B60" i="14"/>
  <c r="F60" i="14"/>
  <c r="M45" i="16"/>
  <c r="B45" i="16"/>
  <c r="F45" i="16"/>
  <c r="M34" i="14"/>
  <c r="B34" i="14"/>
  <c r="F34" i="14"/>
  <c r="M49" i="10"/>
  <c r="F49" i="10"/>
  <c r="B49" i="10"/>
  <c r="M59" i="15"/>
  <c r="B59" i="15"/>
  <c r="F59" i="15"/>
  <c r="M89" i="18"/>
  <c r="F89" i="18"/>
  <c r="B89" i="18"/>
  <c r="R31" i="11"/>
  <c r="R91" i="14"/>
  <c r="R92" i="14"/>
  <c r="M18" i="11"/>
  <c r="B18" i="11"/>
  <c r="F18" i="11"/>
  <c r="M78" i="10"/>
  <c r="F78" i="10"/>
  <c r="B78" i="10"/>
  <c r="M63" i="11"/>
  <c r="F63" i="11"/>
  <c r="B63" i="11"/>
  <c r="M78" i="9"/>
  <c r="B78" i="9"/>
  <c r="F78" i="9"/>
  <c r="M56" i="9"/>
  <c r="B56" i="9"/>
  <c r="F56" i="9"/>
  <c r="M41" i="15"/>
  <c r="F41" i="15"/>
  <c r="B41" i="15"/>
  <c r="M11" i="11"/>
  <c r="B11" i="11"/>
  <c r="F11" i="11"/>
  <c r="B71" i="11"/>
  <c r="M71" i="11"/>
  <c r="F71" i="11"/>
  <c r="M26" i="18"/>
  <c r="B26" i="18"/>
  <c r="F26" i="18"/>
  <c r="M41" i="17"/>
  <c r="F41" i="17"/>
  <c r="B41" i="17"/>
  <c r="M11" i="10"/>
  <c r="B11" i="10"/>
  <c r="F11" i="10"/>
  <c r="M56" i="13"/>
  <c r="B56" i="13"/>
  <c r="F56" i="13"/>
  <c r="M13" i="19"/>
  <c r="B13" i="19"/>
  <c r="F13" i="19"/>
  <c r="M33" i="17"/>
  <c r="B33" i="17"/>
  <c r="F33" i="17"/>
  <c r="AE87" i="9"/>
  <c r="AE87" i="15"/>
  <c r="R74" i="9"/>
  <c r="AF102" i="10"/>
  <c r="AG87" i="19"/>
  <c r="O88" i="9"/>
  <c r="T88" i="9"/>
  <c r="M88" i="9"/>
  <c r="R88" i="9"/>
  <c r="N88" i="9"/>
  <c r="Q88" i="9"/>
  <c r="P88" i="9"/>
  <c r="F88" i="9"/>
  <c r="M50" i="16"/>
  <c r="B50" i="16"/>
  <c r="F50" i="16"/>
  <c r="M50" i="10"/>
  <c r="B50" i="10"/>
  <c r="F50" i="10"/>
  <c r="M35" i="9"/>
  <c r="B35" i="9"/>
  <c r="F35" i="9"/>
  <c r="M80" i="16"/>
  <c r="B80" i="16"/>
  <c r="F80" i="16"/>
  <c r="M35" i="10"/>
  <c r="B35" i="10"/>
  <c r="F35" i="10"/>
  <c r="M35" i="13"/>
  <c r="B35" i="13"/>
  <c r="F35" i="13"/>
  <c r="M20" i="13"/>
  <c r="B20" i="13"/>
  <c r="F20" i="13"/>
  <c r="M50" i="18"/>
  <c r="F50" i="18"/>
  <c r="B50" i="18"/>
  <c r="M27" i="12"/>
  <c r="B27" i="12"/>
  <c r="F27" i="12"/>
  <c r="M27" i="11"/>
  <c r="B27" i="11"/>
  <c r="F27" i="11"/>
  <c r="M42" i="10"/>
  <c r="B42" i="10"/>
  <c r="F42" i="10"/>
  <c r="M87" i="10"/>
  <c r="B87" i="10"/>
  <c r="F87" i="10"/>
  <c r="M72" i="17"/>
  <c r="F72" i="17"/>
  <c r="B72" i="17"/>
  <c r="M42" i="16"/>
  <c r="B42" i="16"/>
  <c r="F42" i="16"/>
  <c r="M72" i="19"/>
  <c r="B72" i="19"/>
  <c r="F72" i="19"/>
  <c r="M87" i="17"/>
  <c r="B87" i="17"/>
  <c r="F87" i="17"/>
  <c r="AE90" i="12"/>
  <c r="AE90" i="11" s="1"/>
  <c r="AE105" i="10" s="1"/>
  <c r="AE90" i="9" s="1"/>
  <c r="AE90" i="8" s="1"/>
  <c r="AE105" i="17" s="1"/>
  <c r="AE90" i="16" s="1"/>
  <c r="AE90" i="15" s="1"/>
  <c r="AE105" i="14" s="1"/>
  <c r="AE90" i="13" s="1"/>
  <c r="AE90" i="19" s="1"/>
  <c r="AE120" i="18" s="1"/>
  <c r="AE87" i="12"/>
  <c r="M63" i="9"/>
  <c r="B63" i="9"/>
  <c r="F63" i="9"/>
  <c r="M33" i="12"/>
  <c r="B33" i="12"/>
  <c r="F33" i="12"/>
  <c r="M108" i="18"/>
  <c r="B108" i="18"/>
  <c r="F108" i="18"/>
  <c r="M33" i="18"/>
  <c r="B33" i="18"/>
  <c r="F33" i="18"/>
  <c r="M48" i="19"/>
  <c r="F48" i="19"/>
  <c r="B48" i="19"/>
  <c r="R47" i="8"/>
  <c r="M35" i="11"/>
  <c r="B35" i="11"/>
  <c r="F35" i="11"/>
  <c r="M20" i="8"/>
  <c r="B20" i="8"/>
  <c r="F20" i="8"/>
  <c r="M50" i="17"/>
  <c r="B50" i="17"/>
  <c r="F50" i="17"/>
  <c r="M50" i="12"/>
  <c r="B50" i="12"/>
  <c r="F50" i="12"/>
  <c r="M20" i="16"/>
  <c r="B20" i="16"/>
  <c r="F20" i="16"/>
  <c r="M35" i="17"/>
  <c r="B35" i="17"/>
  <c r="F35" i="17"/>
  <c r="M50" i="14"/>
  <c r="B50" i="14"/>
  <c r="F50" i="14"/>
  <c r="M80" i="19"/>
  <c r="B80" i="19"/>
  <c r="F80" i="19"/>
  <c r="M42" i="17"/>
  <c r="B42" i="17"/>
  <c r="F42" i="17"/>
  <c r="M72" i="14"/>
  <c r="B72" i="14"/>
  <c r="F72" i="14"/>
  <c r="M57" i="17"/>
  <c r="B57" i="17"/>
  <c r="F57" i="17"/>
  <c r="M57" i="10"/>
  <c r="B57" i="10"/>
  <c r="F57" i="10"/>
  <c r="M72" i="16"/>
  <c r="F72" i="16"/>
  <c r="B72" i="16"/>
  <c r="M27" i="10"/>
  <c r="B27" i="10"/>
  <c r="F27" i="10"/>
  <c r="M12" i="13"/>
  <c r="B12" i="13"/>
  <c r="F12" i="13"/>
  <c r="M87" i="18"/>
  <c r="B87" i="18"/>
  <c r="F87" i="18"/>
  <c r="AE87" i="16"/>
  <c r="M93" i="18"/>
  <c r="F93" i="18"/>
  <c r="B93" i="18"/>
  <c r="AE87" i="19"/>
  <c r="M18" i="10"/>
  <c r="B18" i="10"/>
  <c r="F18" i="10"/>
  <c r="M48" i="10"/>
  <c r="B48" i="10"/>
  <c r="F48" i="10"/>
  <c r="M33" i="19"/>
  <c r="B33" i="19"/>
  <c r="F33" i="19"/>
  <c r="M65" i="11"/>
  <c r="B65" i="11"/>
  <c r="F65" i="11"/>
  <c r="M110" i="18"/>
  <c r="B110" i="18"/>
  <c r="F110" i="18"/>
  <c r="M57" i="9"/>
  <c r="B57" i="9"/>
  <c r="F57" i="9"/>
  <c r="M72" i="15"/>
  <c r="B72" i="15"/>
  <c r="F72" i="15"/>
  <c r="M27" i="17"/>
  <c r="B27" i="17"/>
  <c r="F27" i="17"/>
  <c r="M27" i="18"/>
  <c r="F27" i="18"/>
  <c r="B27" i="18"/>
  <c r="AG102" i="10"/>
  <c r="M63" i="14"/>
  <c r="B63" i="14"/>
  <c r="F63" i="14"/>
  <c r="M18" i="15"/>
  <c r="B18" i="15"/>
  <c r="F18" i="15"/>
  <c r="M31" i="18"/>
  <c r="B31" i="18"/>
  <c r="F31" i="18"/>
  <c r="AF87" i="15"/>
  <c r="B80" i="11"/>
  <c r="M80" i="11"/>
  <c r="F80" i="11"/>
  <c r="M65" i="12"/>
  <c r="B65" i="12"/>
  <c r="F65" i="12"/>
  <c r="M65" i="8"/>
  <c r="B65" i="8"/>
  <c r="F65" i="8"/>
  <c r="M95" i="10"/>
  <c r="B95" i="10"/>
  <c r="F95" i="10"/>
  <c r="B80" i="9"/>
  <c r="M80" i="9"/>
  <c r="F80" i="9"/>
  <c r="M35" i="15"/>
  <c r="F35" i="15"/>
  <c r="B35" i="15"/>
  <c r="M20" i="19"/>
  <c r="B20" i="19"/>
  <c r="F20" i="19"/>
  <c r="M95" i="18"/>
  <c r="B95" i="18"/>
  <c r="F95" i="18"/>
  <c r="M12" i="8"/>
  <c r="B12" i="8"/>
  <c r="F12" i="8"/>
  <c r="M87" i="14"/>
  <c r="B87" i="14"/>
  <c r="F87" i="14"/>
  <c r="B72" i="11"/>
  <c r="M72" i="11"/>
  <c r="F72" i="11"/>
  <c r="M42" i="14"/>
  <c r="B42" i="14"/>
  <c r="F42" i="14"/>
  <c r="M12" i="10"/>
  <c r="B12" i="10"/>
  <c r="F12" i="10"/>
  <c r="M27" i="16"/>
  <c r="B27" i="16"/>
  <c r="F27" i="16"/>
  <c r="M72" i="18"/>
  <c r="F72" i="18"/>
  <c r="B72" i="18"/>
  <c r="M42" i="19"/>
  <c r="B42" i="19"/>
  <c r="F42" i="19"/>
  <c r="AF87" i="13"/>
  <c r="AG87" i="8"/>
  <c r="M78" i="15"/>
  <c r="B78" i="15"/>
  <c r="F78" i="15"/>
  <c r="M63" i="18"/>
  <c r="B63" i="18"/>
  <c r="F63" i="18"/>
  <c r="M13" i="18"/>
  <c r="B13" i="18"/>
  <c r="F13" i="18"/>
  <c r="M78" i="12"/>
  <c r="B78" i="12"/>
  <c r="F78" i="12"/>
  <c r="M18" i="16"/>
  <c r="B18" i="16"/>
  <c r="F18" i="16"/>
  <c r="M35" i="12"/>
  <c r="B35" i="12"/>
  <c r="F35" i="12"/>
  <c r="M80" i="15"/>
  <c r="B80" i="15"/>
  <c r="F80" i="15"/>
  <c r="M65" i="15"/>
  <c r="B65" i="15"/>
  <c r="F65" i="15"/>
  <c r="M20" i="15"/>
  <c r="B20" i="15"/>
  <c r="F20" i="15"/>
  <c r="M65" i="13"/>
  <c r="B65" i="13"/>
  <c r="F65" i="13"/>
  <c r="M65" i="19"/>
  <c r="B65" i="19"/>
  <c r="F65" i="19"/>
  <c r="M42" i="11"/>
  <c r="B42" i="11"/>
  <c r="F42" i="11"/>
  <c r="M57" i="16"/>
  <c r="B57" i="16"/>
  <c r="F57" i="16"/>
  <c r="M42" i="15"/>
  <c r="F42" i="15"/>
  <c r="B42" i="15"/>
  <c r="M27" i="19"/>
  <c r="B27" i="19"/>
  <c r="F27" i="19"/>
  <c r="M31" i="19"/>
  <c r="B31" i="19"/>
  <c r="F31" i="19"/>
  <c r="AE102" i="17"/>
  <c r="AG87" i="15"/>
  <c r="M93" i="10"/>
  <c r="F93" i="10"/>
  <c r="B93" i="10"/>
  <c r="M48" i="17"/>
  <c r="B48" i="17"/>
  <c r="F48" i="17"/>
  <c r="M18" i="19"/>
  <c r="B18" i="19"/>
  <c r="F18" i="19"/>
  <c r="AF102" i="14"/>
  <c r="AE117" i="18"/>
  <c r="AF87" i="9"/>
  <c r="M33" i="14"/>
  <c r="B33" i="14"/>
  <c r="F33" i="14"/>
  <c r="M33" i="10"/>
  <c r="F33" i="10"/>
  <c r="B33" i="10"/>
  <c r="M63" i="17"/>
  <c r="B63" i="17"/>
  <c r="F63" i="17"/>
  <c r="M63" i="13"/>
  <c r="B63" i="13"/>
  <c r="F63" i="13"/>
  <c r="M93" i="17"/>
  <c r="B93" i="17"/>
  <c r="F93" i="17"/>
  <c r="M20" i="11"/>
  <c r="B20" i="11"/>
  <c r="F20" i="11"/>
  <c r="M20" i="9"/>
  <c r="B20" i="9"/>
  <c r="F20" i="9"/>
  <c r="M65" i="16"/>
  <c r="B65" i="16"/>
  <c r="F65" i="16"/>
  <c r="M65" i="17"/>
  <c r="B65" i="17"/>
  <c r="F65" i="17"/>
  <c r="B80" i="8"/>
  <c r="M80" i="8"/>
  <c r="F80" i="8"/>
  <c r="M95" i="14"/>
  <c r="B95" i="14"/>
  <c r="F95" i="14"/>
  <c r="M65" i="18"/>
  <c r="B65" i="18"/>
  <c r="F65" i="18"/>
  <c r="M35" i="18"/>
  <c r="B35" i="18"/>
  <c r="F35" i="18"/>
  <c r="M72" i="10"/>
  <c r="B72" i="10"/>
  <c r="F72" i="10"/>
  <c r="M12" i="12"/>
  <c r="B12" i="12"/>
  <c r="F12" i="12"/>
  <c r="M12" i="9"/>
  <c r="B12" i="9"/>
  <c r="F12" i="9"/>
  <c r="M72" i="12"/>
  <c r="B72" i="12"/>
  <c r="F72" i="12"/>
  <c r="M27" i="14"/>
  <c r="B27" i="14"/>
  <c r="F27" i="14"/>
  <c r="B72" i="9"/>
  <c r="M72" i="9"/>
  <c r="F72" i="9"/>
  <c r="M27" i="15"/>
  <c r="F27" i="15"/>
  <c r="B27" i="15"/>
  <c r="M12" i="14"/>
  <c r="B12" i="14"/>
  <c r="F12" i="14"/>
  <c r="M42" i="18"/>
  <c r="B42" i="18"/>
  <c r="F42" i="18"/>
  <c r="AE87" i="13"/>
  <c r="M63" i="16"/>
  <c r="B63" i="16"/>
  <c r="F63" i="16"/>
  <c r="AG117" i="18"/>
  <c r="AG87" i="16"/>
  <c r="M106" i="18"/>
  <c r="B106" i="18"/>
  <c r="F106" i="18"/>
  <c r="AG87" i="9"/>
  <c r="AF87" i="19"/>
  <c r="AF87" i="16"/>
  <c r="AF87" i="8"/>
  <c r="M18" i="17"/>
  <c r="B18" i="17"/>
  <c r="F18" i="17"/>
  <c r="M33" i="13"/>
  <c r="B33" i="13"/>
  <c r="F33" i="13"/>
  <c r="M63" i="10"/>
  <c r="B63" i="10"/>
  <c r="F63" i="10"/>
  <c r="M93" i="14"/>
  <c r="B93" i="14"/>
  <c r="F93" i="14"/>
  <c r="M48" i="18"/>
  <c r="B48" i="18"/>
  <c r="F48" i="18"/>
  <c r="R47" i="11"/>
  <c r="M50" i="11"/>
  <c r="B50" i="11"/>
  <c r="F50" i="11"/>
  <c r="M50" i="9"/>
  <c r="F50" i="9"/>
  <c r="B50" i="9"/>
  <c r="M80" i="13"/>
  <c r="B80" i="13"/>
  <c r="F80" i="13"/>
  <c r="M80" i="18"/>
  <c r="F80" i="18"/>
  <c r="B80" i="18"/>
  <c r="M20" i="10"/>
  <c r="B20" i="10"/>
  <c r="F20" i="10"/>
  <c r="M35" i="14"/>
  <c r="B35" i="14"/>
  <c r="F35" i="14"/>
  <c r="M35" i="19"/>
  <c r="B35" i="19"/>
  <c r="F35" i="19"/>
  <c r="M95" i="17"/>
  <c r="B95" i="17"/>
  <c r="F95" i="17"/>
  <c r="M12" i="11"/>
  <c r="B12" i="11"/>
  <c r="F12" i="11"/>
  <c r="M27" i="8"/>
  <c r="B27" i="8"/>
  <c r="F27" i="8"/>
  <c r="M12" i="15"/>
  <c r="B12" i="15"/>
  <c r="F12" i="15"/>
  <c r="M57" i="15"/>
  <c r="B57" i="15"/>
  <c r="F57" i="15"/>
  <c r="M27" i="13"/>
  <c r="B27" i="13"/>
  <c r="F27" i="13"/>
  <c r="M57" i="13"/>
  <c r="B57" i="13"/>
  <c r="F57" i="13"/>
  <c r="M12" i="19"/>
  <c r="B12" i="19"/>
  <c r="F12" i="19"/>
  <c r="M42" i="13"/>
  <c r="F42" i="13"/>
  <c r="B42" i="13"/>
  <c r="R35" i="16"/>
  <c r="M73" i="18"/>
  <c r="B73" i="18"/>
  <c r="F73" i="18"/>
  <c r="AE87" i="11"/>
  <c r="AE102" i="10"/>
  <c r="AE87" i="8"/>
  <c r="M18" i="12"/>
  <c r="B18" i="12"/>
  <c r="F18" i="12"/>
  <c r="M48" i="16"/>
  <c r="B48" i="16"/>
  <c r="F48" i="16"/>
  <c r="M18" i="18"/>
  <c r="B18" i="18"/>
  <c r="F18" i="18"/>
  <c r="M18" i="14"/>
  <c r="B18" i="14"/>
  <c r="F18" i="14"/>
  <c r="M78" i="19"/>
  <c r="B78" i="19"/>
  <c r="F78" i="19"/>
  <c r="M80" i="12"/>
  <c r="B80" i="12"/>
  <c r="F80" i="12"/>
  <c r="M65" i="10"/>
  <c r="B65" i="10"/>
  <c r="F65" i="10"/>
  <c r="M65" i="9"/>
  <c r="B65" i="9"/>
  <c r="F65" i="9"/>
  <c r="M80" i="10"/>
  <c r="B80" i="10"/>
  <c r="F80" i="10"/>
  <c r="M20" i="17"/>
  <c r="B20" i="17"/>
  <c r="F20" i="17"/>
  <c r="M65" i="14"/>
  <c r="B65" i="14"/>
  <c r="F65" i="14"/>
  <c r="M20" i="18"/>
  <c r="B20" i="18"/>
  <c r="F20" i="18"/>
  <c r="M50" i="13"/>
  <c r="B50" i="13"/>
  <c r="F50" i="13"/>
  <c r="M42" i="9"/>
  <c r="F42" i="9"/>
  <c r="B42" i="9"/>
  <c r="M12" i="16"/>
  <c r="B12" i="16"/>
  <c r="F12" i="16"/>
  <c r="M42" i="8"/>
  <c r="B42" i="8"/>
  <c r="F42" i="8"/>
  <c r="M27" i="9"/>
  <c r="B27" i="9"/>
  <c r="F27" i="9"/>
  <c r="M57" i="14"/>
  <c r="B57" i="14"/>
  <c r="F57" i="14"/>
  <c r="B72" i="8"/>
  <c r="M72" i="8"/>
  <c r="F72" i="8"/>
  <c r="M72" i="13"/>
  <c r="B72" i="13"/>
  <c r="F72" i="13"/>
  <c r="M102" i="18"/>
  <c r="B102" i="18"/>
  <c r="F102" i="18"/>
  <c r="AF117" i="18"/>
  <c r="M88" i="18"/>
  <c r="F88" i="18"/>
  <c r="B88" i="18"/>
  <c r="AF102" i="17"/>
  <c r="AF87" i="11"/>
  <c r="AF92" i="11" s="1"/>
  <c r="AF90" i="11"/>
  <c r="AF105" i="10" s="1"/>
  <c r="AF90" i="9" s="1"/>
  <c r="AF90" i="8" s="1"/>
  <c r="AF105" i="17" s="1"/>
  <c r="AF90" i="16" s="1"/>
  <c r="AF90" i="15" s="1"/>
  <c r="AF105" i="14" s="1"/>
  <c r="AF90" i="13" s="1"/>
  <c r="AF90" i="19" s="1"/>
  <c r="AF120" i="18" s="1"/>
  <c r="B78" i="11"/>
  <c r="M78" i="11"/>
  <c r="F78" i="11"/>
  <c r="M48" i="14"/>
  <c r="B48" i="14"/>
  <c r="F48" i="14"/>
  <c r="M63" i="15"/>
  <c r="B63" i="15"/>
  <c r="F63" i="15"/>
  <c r="M48" i="13"/>
  <c r="B48" i="13"/>
  <c r="F48" i="13"/>
  <c r="M78" i="18"/>
  <c r="B78" i="18"/>
  <c r="F78" i="18"/>
  <c r="M20" i="12"/>
  <c r="B20" i="12"/>
  <c r="F20" i="12"/>
  <c r="M50" i="8"/>
  <c r="B50" i="8"/>
  <c r="F50" i="8"/>
  <c r="M35" i="8"/>
  <c r="B35" i="8"/>
  <c r="F35" i="8"/>
  <c r="M80" i="17"/>
  <c r="F80" i="17"/>
  <c r="B80" i="17"/>
  <c r="M50" i="15"/>
  <c r="F50" i="15"/>
  <c r="B50" i="15"/>
  <c r="M80" i="14"/>
  <c r="B80" i="14"/>
  <c r="F80" i="14"/>
  <c r="M20" i="14"/>
  <c r="B20" i="14"/>
  <c r="F20" i="14"/>
  <c r="M50" i="19"/>
  <c r="B50" i="19"/>
  <c r="F50" i="19"/>
  <c r="M57" i="8"/>
  <c r="B57" i="8"/>
  <c r="F57" i="8"/>
  <c r="M57" i="11"/>
  <c r="B57" i="11"/>
  <c r="F57" i="11"/>
  <c r="M57" i="12"/>
  <c r="B57" i="12"/>
  <c r="F57" i="12"/>
  <c r="M42" i="12"/>
  <c r="B42" i="12"/>
  <c r="F42" i="12"/>
  <c r="M57" i="19"/>
  <c r="B57" i="19"/>
  <c r="F57" i="19"/>
  <c r="M12" i="17"/>
  <c r="F12" i="17"/>
  <c r="B12" i="17"/>
  <c r="M57" i="18"/>
  <c r="F57" i="18"/>
  <c r="B57" i="18"/>
  <c r="M12" i="18"/>
  <c r="B12" i="18"/>
  <c r="F12" i="18"/>
  <c r="AG102" i="17"/>
  <c r="M65" i="34"/>
  <c r="J70" i="34"/>
  <c r="C70" i="34"/>
  <c r="H14" i="34"/>
  <c r="I14" i="34"/>
  <c r="F14" i="34"/>
  <c r="C42" i="34"/>
  <c r="L44" i="34"/>
  <c r="M58" i="34"/>
  <c r="I56" i="34"/>
  <c r="L58" i="34"/>
  <c r="I28" i="34"/>
  <c r="H30" i="34"/>
  <c r="M51" i="34"/>
  <c r="F70" i="34"/>
  <c r="H72" i="34"/>
  <c r="G72" i="34"/>
  <c r="J16" i="34"/>
  <c r="J14" i="34"/>
  <c r="H16" i="34"/>
  <c r="L42" i="34"/>
  <c r="G42" i="34"/>
  <c r="J58" i="34"/>
  <c r="E56" i="34"/>
  <c r="B28" i="34"/>
  <c r="L28" i="34"/>
  <c r="G28" i="34"/>
  <c r="M37" i="34"/>
  <c r="G70" i="34"/>
  <c r="H70" i="34"/>
  <c r="L70" i="34"/>
  <c r="L16" i="34"/>
  <c r="C14" i="34"/>
  <c r="G14" i="34"/>
  <c r="D42" i="34"/>
  <c r="I44" i="34"/>
  <c r="C56" i="34"/>
  <c r="G58" i="34"/>
  <c r="J28" i="34"/>
  <c r="D28" i="34"/>
  <c r="J24" i="34"/>
  <c r="M23" i="34"/>
  <c r="D70" i="34"/>
  <c r="M72" i="34"/>
  <c r="I70" i="34"/>
  <c r="B14" i="34"/>
  <c r="M18" i="34"/>
  <c r="B42" i="34"/>
  <c r="E42" i="34"/>
  <c r="J38" i="34"/>
  <c r="L56" i="34"/>
  <c r="M52" i="34"/>
  <c r="M30" i="34"/>
  <c r="E28" i="34"/>
  <c r="M24" i="34"/>
  <c r="M9" i="34"/>
  <c r="I72" i="34"/>
  <c r="J72" i="34"/>
  <c r="M16" i="34"/>
  <c r="M14" i="34"/>
  <c r="J42" i="34"/>
  <c r="F42" i="34"/>
  <c r="H42" i="34"/>
  <c r="D56" i="34"/>
  <c r="G56" i="34"/>
  <c r="C28" i="34"/>
  <c r="I30" i="34"/>
  <c r="B70" i="34"/>
  <c r="L72" i="34"/>
  <c r="L14" i="34"/>
  <c r="I16" i="34"/>
  <c r="M44" i="34"/>
  <c r="H44" i="34"/>
  <c r="J44" i="34"/>
  <c r="M56" i="34"/>
  <c r="I58" i="34"/>
  <c r="M28" i="34"/>
  <c r="H28" i="34"/>
  <c r="M70" i="34"/>
  <c r="E70" i="34"/>
  <c r="D14" i="34"/>
  <c r="E14" i="34"/>
  <c r="M42" i="34"/>
  <c r="M38" i="34"/>
  <c r="B56" i="34"/>
  <c r="F56" i="34"/>
  <c r="J52" i="34"/>
  <c r="G30" i="34"/>
  <c r="L30" i="34"/>
  <c r="J66" i="34"/>
  <c r="M66" i="34"/>
  <c r="J10" i="34"/>
  <c r="M10" i="34"/>
  <c r="G16" i="34"/>
  <c r="G44" i="34"/>
  <c r="I42" i="34"/>
  <c r="J56" i="34"/>
  <c r="H58" i="34"/>
  <c r="H56" i="34"/>
  <c r="J30" i="34"/>
  <c r="F28" i="34"/>
  <c r="R62" i="13" l="1"/>
  <c r="R45" i="14"/>
  <c r="V17" i="12"/>
  <c r="F91" i="8"/>
  <c r="O91" i="8"/>
  <c r="T104" i="14"/>
  <c r="M104" i="14"/>
  <c r="T19" i="18"/>
  <c r="O87" i="11"/>
  <c r="B91" i="34"/>
  <c r="B92" i="34"/>
  <c r="E93" i="34"/>
  <c r="B93" i="34"/>
  <c r="G133" i="34"/>
  <c r="I133" i="34"/>
  <c r="I119" i="34"/>
  <c r="G119" i="34"/>
  <c r="E107" i="34"/>
  <c r="B107" i="34"/>
  <c r="B106" i="34"/>
  <c r="B105" i="34"/>
  <c r="O104" i="14"/>
  <c r="N104" i="14"/>
  <c r="R104" i="14"/>
  <c r="I91" i="34"/>
  <c r="G91" i="34"/>
  <c r="B133" i="34"/>
  <c r="B134" i="34"/>
  <c r="B135" i="34"/>
  <c r="E135" i="34"/>
  <c r="I105" i="34"/>
  <c r="G105" i="34"/>
  <c r="E121" i="34"/>
  <c r="B120" i="34"/>
  <c r="B121" i="34"/>
  <c r="B119" i="34"/>
  <c r="R75" i="9"/>
  <c r="N91" i="8"/>
  <c r="M91" i="8"/>
  <c r="Q108" i="14"/>
  <c r="F108" i="14"/>
  <c r="R91" i="8"/>
  <c r="Q91" i="8"/>
  <c r="P108" i="14"/>
  <c r="R108" i="14"/>
  <c r="R60" i="9"/>
  <c r="B9" i="32"/>
  <c r="W8" i="25"/>
  <c r="P91" i="8"/>
  <c r="O108" i="14"/>
  <c r="M32" i="34"/>
  <c r="M46" i="34" s="1"/>
  <c r="M60" i="34" s="1"/>
  <c r="M74" i="34" s="1"/>
  <c r="M88" i="34" s="1"/>
  <c r="M102" i="34" s="1"/>
  <c r="M116" i="34" s="1"/>
  <c r="M130" i="34" s="1"/>
  <c r="M144" i="34" s="1"/>
  <c r="R79" i="16"/>
  <c r="R49" i="18"/>
  <c r="R43" i="8"/>
  <c r="R44" i="9"/>
  <c r="R32" i="17"/>
  <c r="R34" i="9"/>
  <c r="N87" i="11"/>
  <c r="AG107" i="10"/>
  <c r="P87" i="11"/>
  <c r="R89" i="10"/>
  <c r="R47" i="15"/>
  <c r="R77" i="16"/>
  <c r="R87" i="11"/>
  <c r="R33" i="8"/>
  <c r="R11" i="9"/>
  <c r="AC76" i="11"/>
  <c r="AC91" i="10" s="1"/>
  <c r="AC76" i="9" s="1"/>
  <c r="AC76" i="8" s="1"/>
  <c r="R32" i="11"/>
  <c r="F87" i="11"/>
  <c r="R64" i="19"/>
  <c r="R26" i="11"/>
  <c r="AA46" i="12"/>
  <c r="AA61" i="12" s="1"/>
  <c r="W76" i="11"/>
  <c r="W91" i="10" s="1"/>
  <c r="W76" i="9" s="1"/>
  <c r="W76" i="8" s="1"/>
  <c r="T42" i="8"/>
  <c r="T65" i="19"/>
  <c r="T20" i="16"/>
  <c r="T11" i="8"/>
  <c r="T13" i="13"/>
  <c r="T73" i="8"/>
  <c r="T79" i="18"/>
  <c r="T44" i="12"/>
  <c r="T47" i="9"/>
  <c r="T17" i="13"/>
  <c r="T17" i="10"/>
  <c r="T77" i="13"/>
  <c r="T17" i="9"/>
  <c r="R59" i="8"/>
  <c r="T59" i="8"/>
  <c r="T49" i="16"/>
  <c r="X30" i="12"/>
  <c r="X45" i="12" s="1"/>
  <c r="T30" i="12"/>
  <c r="AC30" i="12" s="1"/>
  <c r="AC45" i="12" s="1"/>
  <c r="T60" i="15"/>
  <c r="R60" i="12"/>
  <c r="T60" i="12"/>
  <c r="T17" i="19"/>
  <c r="T32" i="17"/>
  <c r="R15" i="8"/>
  <c r="T15" i="8"/>
  <c r="T43" i="14"/>
  <c r="T15" i="17"/>
  <c r="R15" i="17"/>
  <c r="T18" i="14"/>
  <c r="T35" i="18"/>
  <c r="T13" i="18"/>
  <c r="T33" i="17"/>
  <c r="T34" i="18"/>
  <c r="T57" i="19"/>
  <c r="T50" i="15"/>
  <c r="T48" i="13"/>
  <c r="T65" i="14"/>
  <c r="T12" i="11"/>
  <c r="T72" i="9"/>
  <c r="T12" i="9"/>
  <c r="T65" i="16"/>
  <c r="T42" i="15"/>
  <c r="T35" i="12"/>
  <c r="T42" i="19"/>
  <c r="T72" i="11"/>
  <c r="T95" i="18"/>
  <c r="T18" i="15"/>
  <c r="T110" i="18"/>
  <c r="T87" i="18"/>
  <c r="T80" i="19"/>
  <c r="T108" i="18"/>
  <c r="T72" i="17"/>
  <c r="T35" i="10"/>
  <c r="T56" i="13"/>
  <c r="T26" i="18"/>
  <c r="T63" i="11"/>
  <c r="T59" i="15"/>
  <c r="T26" i="10"/>
  <c r="T63" i="19"/>
  <c r="T48" i="8"/>
  <c r="T41" i="18"/>
  <c r="T59" i="14"/>
  <c r="T61" i="13"/>
  <c r="T63" i="8"/>
  <c r="T45" i="17"/>
  <c r="T56" i="18"/>
  <c r="T26" i="9"/>
  <c r="T33" i="9"/>
  <c r="T30" i="19"/>
  <c r="T78" i="8"/>
  <c r="T48" i="9"/>
  <c r="T44" i="13"/>
  <c r="T71" i="9"/>
  <c r="T11" i="18"/>
  <c r="T41" i="11"/>
  <c r="T94" i="18"/>
  <c r="T78" i="13"/>
  <c r="R16" i="19"/>
  <c r="T16" i="19"/>
  <c r="T56" i="11"/>
  <c r="T33" i="11"/>
  <c r="T44" i="15"/>
  <c r="T73" i="16"/>
  <c r="T13" i="15"/>
  <c r="T13" i="17"/>
  <c r="T34" i="15"/>
  <c r="T29" i="13"/>
  <c r="T49" i="19"/>
  <c r="R74" i="12"/>
  <c r="AA74" i="12" s="1"/>
  <c r="T74" i="12"/>
  <c r="AC74" i="12" s="1"/>
  <c r="T14" i="10"/>
  <c r="T28" i="9"/>
  <c r="T77" i="11"/>
  <c r="T107" i="18"/>
  <c r="T32" i="12"/>
  <c r="T17" i="16"/>
  <c r="T62" i="16"/>
  <c r="T49" i="15"/>
  <c r="T49" i="12"/>
  <c r="T79" i="10"/>
  <c r="T79" i="19"/>
  <c r="T32" i="16"/>
  <c r="T30" i="16"/>
  <c r="T43" i="8"/>
  <c r="T64" i="9"/>
  <c r="T34" i="9"/>
  <c r="T48" i="18"/>
  <c r="T93" i="10"/>
  <c r="T16" i="16"/>
  <c r="T28" i="8"/>
  <c r="T19" i="14"/>
  <c r="T19" i="11"/>
  <c r="T44" i="11"/>
  <c r="T17" i="18"/>
  <c r="T77" i="17"/>
  <c r="R47" i="12"/>
  <c r="T47" i="12"/>
  <c r="T12" i="18"/>
  <c r="T50" i="19"/>
  <c r="T27" i="9"/>
  <c r="T42" i="9"/>
  <c r="X80" i="12"/>
  <c r="T80" i="12"/>
  <c r="T48" i="16"/>
  <c r="T57" i="15"/>
  <c r="T80" i="18"/>
  <c r="T63" i="10"/>
  <c r="T95" i="14"/>
  <c r="T63" i="17"/>
  <c r="T20" i="15"/>
  <c r="T78" i="15"/>
  <c r="T65" i="8"/>
  <c r="T27" i="17"/>
  <c r="T57" i="17"/>
  <c r="T50" i="17"/>
  <c r="T87" i="17"/>
  <c r="T50" i="18"/>
  <c r="T88" i="14"/>
  <c r="T44" i="14"/>
  <c r="T43" i="19"/>
  <c r="T86" i="17"/>
  <c r="T75" i="15"/>
  <c r="T58" i="15"/>
  <c r="T29" i="16"/>
  <c r="T56" i="8"/>
  <c r="T18" i="8"/>
  <c r="T58" i="13"/>
  <c r="T26" i="11"/>
  <c r="T18" i="9"/>
  <c r="T78" i="14"/>
  <c r="T13" i="9"/>
  <c r="T43" i="12"/>
  <c r="T13" i="14"/>
  <c r="T43" i="16"/>
  <c r="T79" i="14"/>
  <c r="T49" i="13"/>
  <c r="T64" i="14"/>
  <c r="T94" i="10"/>
  <c r="T49" i="9"/>
  <c r="T59" i="18"/>
  <c r="T44" i="18"/>
  <c r="T59" i="13"/>
  <c r="T74" i="11"/>
  <c r="T47" i="19"/>
  <c r="T77" i="19"/>
  <c r="T92" i="10"/>
  <c r="T77" i="14"/>
  <c r="T32" i="14"/>
  <c r="T77" i="9"/>
  <c r="T32" i="13"/>
  <c r="T77" i="8"/>
  <c r="T49" i="18"/>
  <c r="T11" i="9"/>
  <c r="R60" i="11"/>
  <c r="T60" i="11"/>
  <c r="T30" i="17"/>
  <c r="R30" i="17"/>
  <c r="T73" i="11"/>
  <c r="T60" i="18"/>
  <c r="T105" i="18"/>
  <c r="R105" i="18"/>
  <c r="T33" i="8"/>
  <c r="T79" i="16"/>
  <c r="T57" i="11"/>
  <c r="T65" i="9"/>
  <c r="T12" i="14"/>
  <c r="T93" i="17"/>
  <c r="T48" i="10"/>
  <c r="T50" i="10"/>
  <c r="T86" i="14"/>
  <c r="T91" i="17"/>
  <c r="T75" i="8"/>
  <c r="T57" i="12"/>
  <c r="T48" i="14"/>
  <c r="T80" i="10"/>
  <c r="T12" i="19"/>
  <c r="T20" i="11"/>
  <c r="T42" i="11"/>
  <c r="X78" i="12"/>
  <c r="T78" i="12"/>
  <c r="AC78" i="12" s="1"/>
  <c r="T35" i="15"/>
  <c r="T80" i="11"/>
  <c r="T33" i="19"/>
  <c r="T93" i="18"/>
  <c r="T27" i="10"/>
  <c r="T35" i="17"/>
  <c r="T63" i="9"/>
  <c r="T42" i="10"/>
  <c r="T35" i="9"/>
  <c r="T11" i="11"/>
  <c r="T18" i="11"/>
  <c r="T34" i="14"/>
  <c r="T75" i="14"/>
  <c r="T71" i="15"/>
  <c r="T19" i="13"/>
  <c r="T71" i="8"/>
  <c r="T75" i="16"/>
  <c r="T48" i="12"/>
  <c r="T11" i="13"/>
  <c r="T41" i="8"/>
  <c r="T28" i="15"/>
  <c r="T26" i="19"/>
  <c r="T86" i="10"/>
  <c r="T74" i="8"/>
  <c r="T15" i="15"/>
  <c r="T15" i="19"/>
  <c r="T28" i="16"/>
  <c r="T15" i="13"/>
  <c r="T14" i="18"/>
  <c r="T11" i="17"/>
  <c r="T75" i="13"/>
  <c r="T76" i="18"/>
  <c r="T58" i="8"/>
  <c r="T28" i="19"/>
  <c r="T28" i="13"/>
  <c r="T58" i="19"/>
  <c r="T58" i="17"/>
  <c r="T88" i="10"/>
  <c r="T49" i="11"/>
  <c r="T14" i="17"/>
  <c r="T64" i="10"/>
  <c r="T19" i="9"/>
  <c r="T29" i="14"/>
  <c r="T59" i="12"/>
  <c r="T14" i="8"/>
  <c r="T14" i="11"/>
  <c r="T17" i="11"/>
  <c r="T17" i="14"/>
  <c r="T19" i="16"/>
  <c r="R44" i="8"/>
  <c r="T44" i="8"/>
  <c r="T17" i="15"/>
  <c r="T47" i="17"/>
  <c r="T62" i="14"/>
  <c r="T60" i="19"/>
  <c r="T73" i="15"/>
  <c r="T62" i="8"/>
  <c r="T34" i="11"/>
  <c r="T77" i="10"/>
  <c r="T64" i="17"/>
  <c r="T59" i="10"/>
  <c r="T88" i="18"/>
  <c r="T41" i="15"/>
  <c r="T41" i="13"/>
  <c r="T35" i="8"/>
  <c r="T78" i="19"/>
  <c r="T35" i="19"/>
  <c r="T42" i="18"/>
  <c r="T48" i="17"/>
  <c r="T27" i="16"/>
  <c r="T12" i="17"/>
  <c r="T80" i="14"/>
  <c r="T78" i="18"/>
  <c r="T72" i="13"/>
  <c r="T20" i="18"/>
  <c r="T27" i="8"/>
  <c r="T50" i="9"/>
  <c r="T18" i="17"/>
  <c r="T72" i="12"/>
  <c r="T65" i="17"/>
  <c r="T33" i="14"/>
  <c r="T27" i="19"/>
  <c r="T80" i="15"/>
  <c r="T12" i="8"/>
  <c r="T57" i="9"/>
  <c r="T42" i="17"/>
  <c r="T35" i="11"/>
  <c r="T33" i="18"/>
  <c r="T42" i="16"/>
  <c r="T35" i="13"/>
  <c r="T41" i="17"/>
  <c r="T78" i="9"/>
  <c r="T89" i="18"/>
  <c r="T58" i="14"/>
  <c r="T26" i="14"/>
  <c r="T71" i="19"/>
  <c r="T26" i="12"/>
  <c r="T58" i="18"/>
  <c r="T34" i="16"/>
  <c r="T11" i="19"/>
  <c r="T48" i="15"/>
  <c r="T49" i="14"/>
  <c r="T71" i="18"/>
  <c r="T71" i="17"/>
  <c r="T79" i="8"/>
  <c r="T41" i="12"/>
  <c r="T73" i="9"/>
  <c r="T13" i="8"/>
  <c r="T43" i="9"/>
  <c r="T58" i="10"/>
  <c r="T64" i="11"/>
  <c r="R49" i="16"/>
  <c r="T14" i="16"/>
  <c r="T64" i="12"/>
  <c r="T14" i="19"/>
  <c r="T14" i="15"/>
  <c r="T47" i="18"/>
  <c r="T47" i="16"/>
  <c r="T47" i="10"/>
  <c r="W77" i="12"/>
  <c r="T77" i="12"/>
  <c r="T32" i="8"/>
  <c r="T64" i="19"/>
  <c r="T30" i="10"/>
  <c r="T15" i="11"/>
  <c r="T34" i="19"/>
  <c r="T15" i="9"/>
  <c r="R15" i="9"/>
  <c r="T44" i="9"/>
  <c r="T50" i="8"/>
  <c r="T72" i="8"/>
  <c r="T72" i="16"/>
  <c r="T27" i="11"/>
  <c r="T43" i="15"/>
  <c r="T46" i="15"/>
  <c r="T73" i="17"/>
  <c r="T72" i="10"/>
  <c r="T57" i="8"/>
  <c r="T80" i="17"/>
  <c r="T12" i="16"/>
  <c r="T65" i="10"/>
  <c r="T18" i="18"/>
  <c r="T27" i="13"/>
  <c r="T20" i="10"/>
  <c r="T93" i="14"/>
  <c r="T63" i="16"/>
  <c r="T27" i="15"/>
  <c r="T65" i="18"/>
  <c r="T63" i="13"/>
  <c r="T65" i="13"/>
  <c r="T63" i="18"/>
  <c r="T42" i="14"/>
  <c r="T95" i="10"/>
  <c r="T27" i="18"/>
  <c r="T18" i="10"/>
  <c r="T57" i="10"/>
  <c r="T50" i="12"/>
  <c r="T27" i="12"/>
  <c r="T50" i="16"/>
  <c r="T13" i="19"/>
  <c r="T71" i="11"/>
  <c r="T56" i="9"/>
  <c r="T60" i="14"/>
  <c r="T15" i="14"/>
  <c r="T56" i="10"/>
  <c r="T45" i="18"/>
  <c r="T48" i="11"/>
  <c r="T89" i="14"/>
  <c r="T56" i="14"/>
  <c r="T29" i="18"/>
  <c r="T43" i="13"/>
  <c r="T26" i="8"/>
  <c r="T56" i="15"/>
  <c r="T33" i="15"/>
  <c r="T64" i="13"/>
  <c r="T63" i="12"/>
  <c r="T16" i="15"/>
  <c r="T41" i="9"/>
  <c r="T41" i="10"/>
  <c r="T71" i="16"/>
  <c r="T56" i="17"/>
  <c r="T79" i="13"/>
  <c r="T43" i="17"/>
  <c r="T28" i="14"/>
  <c r="T13" i="16"/>
  <c r="T28" i="17"/>
  <c r="T28" i="10"/>
  <c r="T43" i="10"/>
  <c r="T64" i="18"/>
  <c r="T19" i="19"/>
  <c r="T79" i="17"/>
  <c r="T19" i="10"/>
  <c r="T34" i="8"/>
  <c r="T92" i="18"/>
  <c r="T62" i="9"/>
  <c r="T47" i="14"/>
  <c r="T62" i="18"/>
  <c r="T17" i="8"/>
  <c r="V14" i="12"/>
  <c r="V29" i="12" s="1"/>
  <c r="AC14" i="12"/>
  <c r="AC29" i="12" s="1"/>
  <c r="T60" i="13"/>
  <c r="T29" i="11"/>
  <c r="T32" i="9"/>
  <c r="T62" i="15"/>
  <c r="T35" i="14"/>
  <c r="T45" i="16"/>
  <c r="T56" i="16"/>
  <c r="T16" i="14"/>
  <c r="T86" i="18"/>
  <c r="T58" i="12"/>
  <c r="T20" i="17"/>
  <c r="T42" i="13"/>
  <c r="T95" i="17"/>
  <c r="T106" i="18"/>
  <c r="T80" i="8"/>
  <c r="T20" i="9"/>
  <c r="T18" i="19"/>
  <c r="T57" i="16"/>
  <c r="T18" i="16"/>
  <c r="T72" i="18"/>
  <c r="T20" i="19"/>
  <c r="T63" i="14"/>
  <c r="T65" i="11"/>
  <c r="T12" i="13"/>
  <c r="T50" i="14"/>
  <c r="T33" i="12"/>
  <c r="T87" i="10"/>
  <c r="T80" i="16"/>
  <c r="T78" i="10"/>
  <c r="T49" i="10"/>
  <c r="T44" i="17"/>
  <c r="T41" i="14"/>
  <c r="T33" i="16"/>
  <c r="T59" i="16"/>
  <c r="T79" i="15"/>
  <c r="T101" i="18"/>
  <c r="T71" i="14"/>
  <c r="T11" i="15"/>
  <c r="T75" i="17"/>
  <c r="T59" i="19"/>
  <c r="T71" i="10"/>
  <c r="T109" i="18"/>
  <c r="T34" i="17"/>
  <c r="T49" i="17"/>
  <c r="T30" i="15"/>
  <c r="T28" i="12"/>
  <c r="T73" i="10"/>
  <c r="T58" i="16"/>
  <c r="T73" i="19"/>
  <c r="T18" i="13"/>
  <c r="T58" i="11"/>
  <c r="T79" i="12"/>
  <c r="AC79" i="12" s="1"/>
  <c r="X79" i="12"/>
  <c r="T74" i="14"/>
  <c r="T104" i="18"/>
  <c r="T79" i="11"/>
  <c r="T79" i="9"/>
  <c r="T14" i="14"/>
  <c r="T19" i="8"/>
  <c r="T29" i="8"/>
  <c r="T92" i="17"/>
  <c r="T62" i="11"/>
  <c r="T47" i="13"/>
  <c r="T62" i="17"/>
  <c r="T62" i="19"/>
  <c r="R17" i="17"/>
  <c r="T17" i="17"/>
  <c r="T103" i="18"/>
  <c r="T89" i="10"/>
  <c r="T89" i="17"/>
  <c r="T32" i="10"/>
  <c r="T47" i="11"/>
  <c r="T32" i="11"/>
  <c r="T90" i="10"/>
  <c r="T45" i="11"/>
  <c r="T77" i="16"/>
  <c r="T47" i="15"/>
  <c r="T57" i="13"/>
  <c r="T50" i="11"/>
  <c r="T12" i="10"/>
  <c r="T31" i="18"/>
  <c r="T74" i="15"/>
  <c r="T64" i="16"/>
  <c r="T56" i="12"/>
  <c r="T56" i="19"/>
  <c r="T71" i="12"/>
  <c r="AC71" i="12" s="1"/>
  <c r="X71" i="12"/>
  <c r="T78" i="16"/>
  <c r="T76" i="19"/>
  <c r="T19" i="15"/>
  <c r="T42" i="12"/>
  <c r="T63" i="15"/>
  <c r="T57" i="14"/>
  <c r="T57" i="18"/>
  <c r="T20" i="14"/>
  <c r="T78" i="11"/>
  <c r="T102" i="18"/>
  <c r="T50" i="13"/>
  <c r="AC18" i="12"/>
  <c r="T73" i="18"/>
  <c r="T12" i="15"/>
  <c r="T80" i="13"/>
  <c r="T33" i="13"/>
  <c r="T27" i="14"/>
  <c r="T33" i="10"/>
  <c r="T31" i="19"/>
  <c r="T65" i="15"/>
  <c r="T87" i="14"/>
  <c r="T80" i="9"/>
  <c r="T65" i="12"/>
  <c r="T72" i="15"/>
  <c r="T72" i="14"/>
  <c r="T20" i="8"/>
  <c r="T48" i="19"/>
  <c r="T72" i="19"/>
  <c r="T20" i="13"/>
  <c r="T11" i="10"/>
  <c r="T61" i="18"/>
  <c r="T11" i="16"/>
  <c r="T26" i="16"/>
  <c r="T41" i="19"/>
  <c r="T76" i="14"/>
  <c r="T71" i="13"/>
  <c r="T26" i="15"/>
  <c r="T78" i="17"/>
  <c r="T29" i="17"/>
  <c r="T34" i="10"/>
  <c r="T26" i="13"/>
  <c r="T74" i="13"/>
  <c r="T88" i="17"/>
  <c r="T11" i="14"/>
  <c r="T41" i="16"/>
  <c r="T26" i="17"/>
  <c r="T73" i="12"/>
  <c r="AC73" i="12" s="1"/>
  <c r="X73" i="12"/>
  <c r="T28" i="11"/>
  <c r="T73" i="14"/>
  <c r="T13" i="10"/>
  <c r="T43" i="11"/>
  <c r="T34" i="12"/>
  <c r="T74" i="18"/>
  <c r="T94" i="17"/>
  <c r="T34" i="13"/>
  <c r="T49" i="8"/>
  <c r="T14" i="13"/>
  <c r="T29" i="19"/>
  <c r="T74" i="10"/>
  <c r="T29" i="15"/>
  <c r="T77" i="15"/>
  <c r="T32" i="15"/>
  <c r="T92" i="14"/>
  <c r="T43" i="18"/>
  <c r="AC17" i="12"/>
  <c r="AC32" i="12" s="1"/>
  <c r="X17" i="12"/>
  <c r="X32" i="12" s="1"/>
  <c r="T13" i="11"/>
  <c r="T75" i="12"/>
  <c r="AC75" i="12" s="1"/>
  <c r="AC75" i="11" s="1"/>
  <c r="X75" i="12"/>
  <c r="X75" i="11" s="1"/>
  <c r="W75" i="12"/>
  <c r="W75" i="11" s="1"/>
  <c r="V75" i="12"/>
  <c r="V75" i="11" s="1"/>
  <c r="V90" i="10" s="1"/>
  <c r="V75" i="9" s="1"/>
  <c r="V75" i="8" s="1"/>
  <c r="V90" i="17" s="1"/>
  <c r="V75" i="16" s="1"/>
  <c r="V75" i="15" s="1"/>
  <c r="V90" i="14" s="1"/>
  <c r="V75" i="13" s="1"/>
  <c r="V75" i="19" s="1"/>
  <c r="V105" i="18" s="1"/>
  <c r="R75" i="12"/>
  <c r="AA75" i="12" s="1"/>
  <c r="AA75" i="11" s="1"/>
  <c r="B8" i="34"/>
  <c r="B7" i="34"/>
  <c r="B9" i="34"/>
  <c r="E9" i="34"/>
  <c r="B64" i="34"/>
  <c r="B63" i="34"/>
  <c r="E65" i="34"/>
  <c r="B65" i="34"/>
  <c r="B36" i="34"/>
  <c r="B35" i="34"/>
  <c r="E37" i="34"/>
  <c r="B37" i="34"/>
  <c r="B22" i="34"/>
  <c r="B23" i="34"/>
  <c r="B21" i="34"/>
  <c r="E23" i="34"/>
  <c r="B50" i="34"/>
  <c r="B49" i="34"/>
  <c r="B51" i="34"/>
  <c r="E51" i="34"/>
  <c r="R90" i="10"/>
  <c r="R60" i="15"/>
  <c r="R30" i="10"/>
  <c r="R30" i="16"/>
  <c r="R15" i="11"/>
  <c r="R30" i="12"/>
  <c r="AA30" i="12" s="1"/>
  <c r="AA45" i="12" s="1"/>
  <c r="V30" i="12"/>
  <c r="V45" i="12" s="1"/>
  <c r="V60" i="12" s="1"/>
  <c r="V15" i="11" s="1"/>
  <c r="V30" i="11" s="1"/>
  <c r="V45" i="11" s="1"/>
  <c r="V60" i="11" s="1"/>
  <c r="V15" i="10" s="1"/>
  <c r="V30" i="10" s="1"/>
  <c r="V45" i="10" s="1"/>
  <c r="V60" i="10" s="1"/>
  <c r="V75" i="10" s="1"/>
  <c r="V15" i="9" s="1"/>
  <c r="V30" i="9" s="1"/>
  <c r="V45" i="9" s="1"/>
  <c r="V60" i="9" s="1"/>
  <c r="V15" i="8" s="1"/>
  <c r="V30" i="8" s="1"/>
  <c r="V45" i="8" s="1"/>
  <c r="V60" i="8" s="1"/>
  <c r="V15" i="17" s="1"/>
  <c r="V30" i="17" s="1"/>
  <c r="V45" i="17" s="1"/>
  <c r="V60" i="17" s="1"/>
  <c r="V75" i="17" s="1"/>
  <c r="V15" i="16" s="1"/>
  <c r="V30" i="16" s="1"/>
  <c r="V45" i="16" s="1"/>
  <c r="V60" i="16" s="1"/>
  <c r="V15" i="15" s="1"/>
  <c r="V30" i="15" s="1"/>
  <c r="V45" i="15" s="1"/>
  <c r="V60" i="15" s="1"/>
  <c r="V15" i="14" s="1"/>
  <c r="V30" i="14" s="1"/>
  <c r="V45" i="14" s="1"/>
  <c r="V60" i="14" s="1"/>
  <c r="V75" i="14" s="1"/>
  <c r="V15" i="13" s="1"/>
  <c r="V30" i="13" s="1"/>
  <c r="V45" i="13" s="1"/>
  <c r="V60" i="13" s="1"/>
  <c r="V15" i="19" s="1"/>
  <c r="V30" i="19" s="1"/>
  <c r="V45" i="19" s="1"/>
  <c r="V60" i="19" s="1"/>
  <c r="V15" i="18" s="1"/>
  <c r="V30" i="18" s="1"/>
  <c r="V45" i="18" s="1"/>
  <c r="V60" i="18" s="1"/>
  <c r="V75" i="18" s="1"/>
  <c r="V90" i="18" s="1"/>
  <c r="W30" i="12"/>
  <c r="W45" i="12" s="1"/>
  <c r="W60" i="12" s="1"/>
  <c r="M89" i="19"/>
  <c r="T89" i="19"/>
  <c r="N89" i="19"/>
  <c r="P89" i="19"/>
  <c r="F89" i="19"/>
  <c r="O89" i="19"/>
  <c r="Q89" i="19"/>
  <c r="R89" i="19"/>
  <c r="R60" i="13"/>
  <c r="R60" i="19"/>
  <c r="X14" i="12"/>
  <c r="X29" i="12" s="1"/>
  <c r="X44" i="12" s="1"/>
  <c r="W14" i="12"/>
  <c r="W29" i="12" s="1"/>
  <c r="R106" i="14"/>
  <c r="W46" i="12"/>
  <c r="W61" i="12" s="1"/>
  <c r="W16" i="11" s="1"/>
  <c r="W31" i="11" s="1"/>
  <c r="W46" i="11" s="1"/>
  <c r="W61" i="11" s="1"/>
  <c r="W16" i="10" s="1"/>
  <c r="W31" i="10" s="1"/>
  <c r="W46" i="10" s="1"/>
  <c r="W61" i="10" s="1"/>
  <c r="W76" i="10" s="1"/>
  <c r="W16" i="9" s="1"/>
  <c r="W31" i="9" s="1"/>
  <c r="W46" i="9" s="1"/>
  <c r="W61" i="9" s="1"/>
  <c r="W16" i="8" s="1"/>
  <c r="W31" i="8" s="1"/>
  <c r="W46" i="8" s="1"/>
  <c r="W61" i="8" s="1"/>
  <c r="W16" i="17" s="1"/>
  <c r="W31" i="17" s="1"/>
  <c r="W46" i="17" s="1"/>
  <c r="W61" i="17" s="1"/>
  <c r="W76" i="17" s="1"/>
  <c r="O88" i="11"/>
  <c r="R49" i="12"/>
  <c r="N88" i="11"/>
  <c r="V77" i="12"/>
  <c r="V77" i="11" s="1"/>
  <c r="P88" i="11"/>
  <c r="R88" i="11"/>
  <c r="R17" i="8"/>
  <c r="F88" i="11"/>
  <c r="R32" i="16"/>
  <c r="R19" i="16"/>
  <c r="AC77" i="12"/>
  <c r="AC77" i="11" s="1"/>
  <c r="Q88" i="11"/>
  <c r="M88" i="11"/>
  <c r="X77" i="12"/>
  <c r="X77" i="11" s="1"/>
  <c r="V32" i="12"/>
  <c r="V47" i="12" s="1"/>
  <c r="V62" i="12" s="1"/>
  <c r="V17" i="11" s="1"/>
  <c r="V32" i="11" s="1"/>
  <c r="V47" i="11" s="1"/>
  <c r="V62" i="11" s="1"/>
  <c r="V17" i="10" s="1"/>
  <c r="V32" i="10" s="1"/>
  <c r="V47" i="10" s="1"/>
  <c r="V62" i="10" s="1"/>
  <c r="V77" i="10" s="1"/>
  <c r="V17" i="9" s="1"/>
  <c r="V32" i="9" s="1"/>
  <c r="V47" i="9" s="1"/>
  <c r="V62" i="9" s="1"/>
  <c r="V17" i="8" s="1"/>
  <c r="V32" i="8" s="1"/>
  <c r="V47" i="8" s="1"/>
  <c r="V62" i="8" s="1"/>
  <c r="V17" i="17" s="1"/>
  <c r="V32" i="17" s="1"/>
  <c r="V47" i="17" s="1"/>
  <c r="V62" i="17" s="1"/>
  <c r="V77" i="17" s="1"/>
  <c r="V17" i="16" s="1"/>
  <c r="V32" i="16" s="1"/>
  <c r="V47" i="16" s="1"/>
  <c r="V62" i="16" s="1"/>
  <c r="V17" i="15" s="1"/>
  <c r="V32" i="15" s="1"/>
  <c r="V47" i="15" s="1"/>
  <c r="V62" i="15" s="1"/>
  <c r="V17" i="14" s="1"/>
  <c r="V32" i="14" s="1"/>
  <c r="V47" i="14" s="1"/>
  <c r="V62" i="14" s="1"/>
  <c r="V77" i="14" s="1"/>
  <c r="V17" i="13" s="1"/>
  <c r="V32" i="13" s="1"/>
  <c r="V47" i="13" s="1"/>
  <c r="V62" i="13" s="1"/>
  <c r="V17" i="19" s="1"/>
  <c r="V32" i="19" s="1"/>
  <c r="V47" i="19" s="1"/>
  <c r="V62" i="19" s="1"/>
  <c r="V17" i="18" s="1"/>
  <c r="V32" i="18" s="1"/>
  <c r="V47" i="18" s="1"/>
  <c r="V62" i="18" s="1"/>
  <c r="V77" i="18" s="1"/>
  <c r="V92" i="18" s="1"/>
  <c r="AA16" i="11"/>
  <c r="AA31" i="11" s="1"/>
  <c r="AA46" i="11" s="1"/>
  <c r="AA61" i="11" s="1"/>
  <c r="AA16" i="10" s="1"/>
  <c r="AA31" i="10" s="1"/>
  <c r="AA46" i="10" s="1"/>
  <c r="AA61" i="10" s="1"/>
  <c r="AA76" i="10" s="1"/>
  <c r="AA16" i="9" s="1"/>
  <c r="AA31" i="9" s="1"/>
  <c r="AA46" i="9" s="1"/>
  <c r="AA61" i="9" s="1"/>
  <c r="AA16" i="8" s="1"/>
  <c r="AA31" i="8" s="1"/>
  <c r="AA46" i="8" s="1"/>
  <c r="AA61" i="8" s="1"/>
  <c r="AA16" i="17" s="1"/>
  <c r="AA31" i="17" s="1"/>
  <c r="AA46" i="17" s="1"/>
  <c r="AA61" i="17" s="1"/>
  <c r="AA76" i="17" s="1"/>
  <c r="X46" i="12"/>
  <c r="X61" i="12" s="1"/>
  <c r="X16" i="11" s="1"/>
  <c r="X31" i="11" s="1"/>
  <c r="X46" i="11" s="1"/>
  <c r="X61" i="11" s="1"/>
  <c r="X16" i="10" s="1"/>
  <c r="X31" i="10" s="1"/>
  <c r="X46" i="10" s="1"/>
  <c r="X61" i="10" s="1"/>
  <c r="X76" i="10" s="1"/>
  <c r="X16" i="9" s="1"/>
  <c r="X31" i="9" s="1"/>
  <c r="X46" i="9" s="1"/>
  <c r="X61" i="9" s="1"/>
  <c r="X16" i="8" s="1"/>
  <c r="X31" i="8" s="1"/>
  <c r="X46" i="8" s="1"/>
  <c r="X61" i="8" s="1"/>
  <c r="X16" i="17" s="1"/>
  <c r="X31" i="17" s="1"/>
  <c r="X46" i="17" s="1"/>
  <c r="X61" i="17" s="1"/>
  <c r="X76" i="17" s="1"/>
  <c r="R89" i="17"/>
  <c r="R14" i="15"/>
  <c r="R49" i="15"/>
  <c r="W74" i="12"/>
  <c r="V74" i="12"/>
  <c r="V74" i="11" s="1"/>
  <c r="V89" i="10" s="1"/>
  <c r="V74" i="9" s="1"/>
  <c r="V74" i="8" s="1"/>
  <c r="V89" i="17" s="1"/>
  <c r="V74" i="16" s="1"/>
  <c r="V74" i="15" s="1"/>
  <c r="V89" i="14" s="1"/>
  <c r="V74" i="13" s="1"/>
  <c r="V74" i="19" s="1"/>
  <c r="V104" i="18" s="1"/>
  <c r="R18" i="13"/>
  <c r="R28" i="9"/>
  <c r="X74" i="12"/>
  <c r="V44" i="12"/>
  <c r="V59" i="12" s="1"/>
  <c r="V14" i="11" s="1"/>
  <c r="V29" i="11" s="1"/>
  <c r="V44" i="11" s="1"/>
  <c r="V59" i="11" s="1"/>
  <c r="V14" i="10" s="1"/>
  <c r="V29" i="10" s="1"/>
  <c r="V44" i="10" s="1"/>
  <c r="V59" i="10" s="1"/>
  <c r="V74" i="10" s="1"/>
  <c r="V14" i="9" s="1"/>
  <c r="V29" i="9" s="1"/>
  <c r="V44" i="9" s="1"/>
  <c r="V59" i="9" s="1"/>
  <c r="V14" i="8" s="1"/>
  <c r="V29" i="8" s="1"/>
  <c r="V44" i="8" s="1"/>
  <c r="V59" i="8" s="1"/>
  <c r="V14" i="17" s="1"/>
  <c r="V29" i="17" s="1"/>
  <c r="V44" i="17" s="1"/>
  <c r="V59" i="17" s="1"/>
  <c r="V74" i="17" s="1"/>
  <c r="V14" i="16" s="1"/>
  <c r="V29" i="16" s="1"/>
  <c r="V44" i="16" s="1"/>
  <c r="V59" i="16" s="1"/>
  <c r="V14" i="15" s="1"/>
  <c r="V29" i="15" s="1"/>
  <c r="V44" i="15" s="1"/>
  <c r="V59" i="15" s="1"/>
  <c r="V14" i="14" s="1"/>
  <c r="V29" i="14" s="1"/>
  <c r="V44" i="14" s="1"/>
  <c r="V59" i="14" s="1"/>
  <c r="V74" i="14" s="1"/>
  <c r="V14" i="13" s="1"/>
  <c r="V29" i="13" s="1"/>
  <c r="V44" i="13" s="1"/>
  <c r="V59" i="13" s="1"/>
  <c r="V14" i="19" s="1"/>
  <c r="V29" i="19" s="1"/>
  <c r="V44" i="19" s="1"/>
  <c r="V59" i="19" s="1"/>
  <c r="V14" i="18" s="1"/>
  <c r="V29" i="18" s="1"/>
  <c r="V44" i="18" s="1"/>
  <c r="V59" i="18" s="1"/>
  <c r="V74" i="18" s="1"/>
  <c r="V89" i="18" s="1"/>
  <c r="R11" i="8"/>
  <c r="M36" i="11"/>
  <c r="Q106" i="14"/>
  <c r="V92" i="10"/>
  <c r="V77" i="9" s="1"/>
  <c r="V77" i="8" s="1"/>
  <c r="V92" i="17" s="1"/>
  <c r="V77" i="16" s="1"/>
  <c r="V77" i="15" s="1"/>
  <c r="V92" i="14" s="1"/>
  <c r="V77" i="13" s="1"/>
  <c r="V77" i="19" s="1"/>
  <c r="V107" i="18" s="1"/>
  <c r="T106" i="14"/>
  <c r="N106" i="14"/>
  <c r="P106" i="14"/>
  <c r="M106" i="14"/>
  <c r="R32" i="13"/>
  <c r="R29" i="15"/>
  <c r="F106" i="14"/>
  <c r="R29" i="14"/>
  <c r="R47" i="19"/>
  <c r="AA29" i="12"/>
  <c r="R92" i="18"/>
  <c r="R47" i="13"/>
  <c r="R107" i="18"/>
  <c r="W32" i="12"/>
  <c r="R32" i="12"/>
  <c r="AA32" i="12" s="1"/>
  <c r="R77" i="9"/>
  <c r="R77" i="13"/>
  <c r="R92" i="17"/>
  <c r="R62" i="17"/>
  <c r="X91" i="10"/>
  <c r="X76" i="9" s="1"/>
  <c r="X76" i="8" s="1"/>
  <c r="T106" i="17"/>
  <c r="Q106" i="17"/>
  <c r="P106" i="17"/>
  <c r="N106" i="17"/>
  <c r="M106" i="17"/>
  <c r="R106" i="17"/>
  <c r="F106" i="17"/>
  <c r="O106" i="17"/>
  <c r="R17" i="11"/>
  <c r="Q91" i="16"/>
  <c r="P91" i="16"/>
  <c r="M91" i="16"/>
  <c r="O91" i="16"/>
  <c r="R91" i="16"/>
  <c r="N91" i="16"/>
  <c r="F91" i="16"/>
  <c r="T91" i="16"/>
  <c r="Q93" i="16"/>
  <c r="N93" i="16"/>
  <c r="T93" i="16"/>
  <c r="F93" i="16"/>
  <c r="P93" i="16"/>
  <c r="R93" i="16"/>
  <c r="M93" i="16"/>
  <c r="O93" i="16"/>
  <c r="R47" i="17"/>
  <c r="R62" i="16"/>
  <c r="P106" i="10"/>
  <c r="T106" i="10"/>
  <c r="Q106" i="10"/>
  <c r="N106" i="10"/>
  <c r="F106" i="10"/>
  <c r="M106" i="10"/>
  <c r="R106" i="10"/>
  <c r="O106" i="10"/>
  <c r="R47" i="9"/>
  <c r="R17" i="14"/>
  <c r="R47" i="14"/>
  <c r="R17" i="13"/>
  <c r="R32" i="14"/>
  <c r="R91" i="13"/>
  <c r="F91" i="13"/>
  <c r="T91" i="13"/>
  <c r="Q91" i="13"/>
  <c r="O91" i="13"/>
  <c r="M91" i="13"/>
  <c r="N91" i="13"/>
  <c r="P91" i="13"/>
  <c r="R17" i="9"/>
  <c r="O91" i="12"/>
  <c r="F91" i="12"/>
  <c r="P91" i="12"/>
  <c r="R91" i="12"/>
  <c r="Q91" i="12"/>
  <c r="T91" i="12"/>
  <c r="M91" i="12"/>
  <c r="N91" i="12"/>
  <c r="R17" i="18"/>
  <c r="R77" i="19"/>
  <c r="R62" i="18"/>
  <c r="R62" i="11"/>
  <c r="R77" i="14"/>
  <c r="O91" i="9"/>
  <c r="F91" i="9"/>
  <c r="R91" i="9"/>
  <c r="N91" i="9"/>
  <c r="Q91" i="9"/>
  <c r="P91" i="9"/>
  <c r="M91" i="9"/>
  <c r="T91" i="9"/>
  <c r="R32" i="8"/>
  <c r="R62" i="9"/>
  <c r="R77" i="15"/>
  <c r="R17" i="16"/>
  <c r="R91" i="11"/>
  <c r="Q91" i="11"/>
  <c r="M91" i="11"/>
  <c r="P91" i="11"/>
  <c r="N91" i="11"/>
  <c r="F91" i="11"/>
  <c r="O91" i="11"/>
  <c r="T91" i="11"/>
  <c r="R121" i="18"/>
  <c r="N121" i="18"/>
  <c r="P121" i="18"/>
  <c r="F121" i="18"/>
  <c r="O121" i="18"/>
  <c r="M121" i="18"/>
  <c r="T121" i="18"/>
  <c r="Q121" i="18"/>
  <c r="P91" i="19"/>
  <c r="N91" i="19"/>
  <c r="F91" i="19"/>
  <c r="O91" i="19"/>
  <c r="R91" i="19"/>
  <c r="M91" i="19"/>
  <c r="Q91" i="19"/>
  <c r="T91" i="19"/>
  <c r="R47" i="18"/>
  <c r="R77" i="17"/>
  <c r="R77" i="11"/>
  <c r="AA77" i="11" s="1"/>
  <c r="R92" i="10"/>
  <c r="R47" i="10"/>
  <c r="R62" i="19"/>
  <c r="R91" i="15"/>
  <c r="O91" i="15"/>
  <c r="N91" i="15"/>
  <c r="M91" i="15"/>
  <c r="T91" i="15"/>
  <c r="P91" i="15"/>
  <c r="F91" i="15"/>
  <c r="Q91" i="15"/>
  <c r="R47" i="16"/>
  <c r="R17" i="10"/>
  <c r="R17" i="15"/>
  <c r="R32" i="15"/>
  <c r="R14" i="10"/>
  <c r="R74" i="11"/>
  <c r="F103" i="17"/>
  <c r="O103" i="17"/>
  <c r="M103" i="17"/>
  <c r="P103" i="17"/>
  <c r="R103" i="17"/>
  <c r="T103" i="17"/>
  <c r="Q103" i="17"/>
  <c r="N103" i="17"/>
  <c r="R29" i="8"/>
  <c r="T103" i="10"/>
  <c r="R103" i="10"/>
  <c r="O103" i="10"/>
  <c r="Q103" i="10"/>
  <c r="N103" i="10"/>
  <c r="P103" i="10"/>
  <c r="M103" i="10"/>
  <c r="F103" i="10"/>
  <c r="AA76" i="11"/>
  <c r="AA91" i="10" s="1"/>
  <c r="AA76" i="9" s="1"/>
  <c r="AA76" i="8" s="1"/>
  <c r="R14" i="8"/>
  <c r="AC46" i="12"/>
  <c r="AC61" i="12" s="1"/>
  <c r="AC16" i="11" s="1"/>
  <c r="AC31" i="11" s="1"/>
  <c r="AC46" i="11" s="1"/>
  <c r="AC61" i="11" s="1"/>
  <c r="AC16" i="10" s="1"/>
  <c r="AC31" i="10" s="1"/>
  <c r="AC46" i="10" s="1"/>
  <c r="AC61" i="10" s="1"/>
  <c r="AC76" i="10" s="1"/>
  <c r="AC16" i="9" s="1"/>
  <c r="AC31" i="9" s="1"/>
  <c r="AC46" i="9" s="1"/>
  <c r="AC61" i="9" s="1"/>
  <c r="AC16" i="8" s="1"/>
  <c r="AC31" i="8" s="1"/>
  <c r="AC46" i="8" s="1"/>
  <c r="AC61" i="8" s="1"/>
  <c r="AC16" i="17" s="1"/>
  <c r="AC31" i="17" s="1"/>
  <c r="AC46" i="17" s="1"/>
  <c r="AC61" i="17" s="1"/>
  <c r="AC76" i="17" s="1"/>
  <c r="R74" i="10"/>
  <c r="R14" i="11"/>
  <c r="R59" i="12"/>
  <c r="R44" i="11"/>
  <c r="R44" i="12"/>
  <c r="R59" i="13"/>
  <c r="O88" i="12"/>
  <c r="F88" i="12"/>
  <c r="M88" i="12"/>
  <c r="T88" i="12"/>
  <c r="Q88" i="12"/>
  <c r="N88" i="12"/>
  <c r="P88" i="12"/>
  <c r="R88" i="12"/>
  <c r="R64" i="11"/>
  <c r="R34" i="12"/>
  <c r="R14" i="17"/>
  <c r="R14" i="13"/>
  <c r="R19" i="10"/>
  <c r="R59" i="18"/>
  <c r="R19" i="12"/>
  <c r="AA19" i="12" s="1"/>
  <c r="W19" i="12"/>
  <c r="X19" i="12"/>
  <c r="AC19" i="12"/>
  <c r="V19" i="12"/>
  <c r="V34" i="12" s="1"/>
  <c r="V49" i="12" s="1"/>
  <c r="V64" i="12" s="1"/>
  <c r="V19" i="11" s="1"/>
  <c r="V34" i="11" s="1"/>
  <c r="V49" i="11" s="1"/>
  <c r="V64" i="11" s="1"/>
  <c r="V19" i="10" s="1"/>
  <c r="V34" i="10" s="1"/>
  <c r="V49" i="10" s="1"/>
  <c r="V64" i="10" s="1"/>
  <c r="V79" i="10" s="1"/>
  <c r="V19" i="9" s="1"/>
  <c r="V34" i="9" s="1"/>
  <c r="V49" i="9" s="1"/>
  <c r="V64" i="9" s="1"/>
  <c r="V19" i="8" s="1"/>
  <c r="V34" i="8" s="1"/>
  <c r="V49" i="8" s="1"/>
  <c r="V64" i="8" s="1"/>
  <c r="V19" i="17" s="1"/>
  <c r="V34" i="17" s="1"/>
  <c r="V49" i="17" s="1"/>
  <c r="V64" i="17" s="1"/>
  <c r="V79" i="17" s="1"/>
  <c r="V19" i="16" s="1"/>
  <c r="V34" i="16" s="1"/>
  <c r="V49" i="16" s="1"/>
  <c r="V64" i="16" s="1"/>
  <c r="V19" i="15" s="1"/>
  <c r="V34" i="15" s="1"/>
  <c r="V49" i="15" s="1"/>
  <c r="V64" i="15" s="1"/>
  <c r="V19" i="14" s="1"/>
  <c r="V34" i="14" s="1"/>
  <c r="V49" i="14" s="1"/>
  <c r="V64" i="14" s="1"/>
  <c r="V79" i="14" s="1"/>
  <c r="V19" i="13" s="1"/>
  <c r="V34" i="13" s="1"/>
  <c r="V49" i="13" s="1"/>
  <c r="V64" i="13" s="1"/>
  <c r="V19" i="19" s="1"/>
  <c r="V34" i="19" s="1"/>
  <c r="V49" i="19" s="1"/>
  <c r="V64" i="19" s="1"/>
  <c r="V19" i="18" s="1"/>
  <c r="V34" i="18" s="1"/>
  <c r="V49" i="18" s="1"/>
  <c r="V64" i="18" s="1"/>
  <c r="V79" i="18" s="1"/>
  <c r="V94" i="18" s="1"/>
  <c r="P93" i="12"/>
  <c r="F93" i="12"/>
  <c r="T93" i="12"/>
  <c r="Q93" i="12"/>
  <c r="R93" i="12"/>
  <c r="M93" i="12"/>
  <c r="O93" i="12"/>
  <c r="N93" i="12"/>
  <c r="R94" i="17"/>
  <c r="R14" i="16"/>
  <c r="R49" i="9"/>
  <c r="R29" i="19"/>
  <c r="P93" i="9"/>
  <c r="N93" i="9"/>
  <c r="R93" i="9"/>
  <c r="M93" i="9"/>
  <c r="Q93" i="9"/>
  <c r="F93" i="9"/>
  <c r="T93" i="9"/>
  <c r="O93" i="9"/>
  <c r="R79" i="18"/>
  <c r="R44" i="18"/>
  <c r="R79" i="12"/>
  <c r="AA79" i="12" s="1"/>
  <c r="W79" i="12"/>
  <c r="V79" i="12"/>
  <c r="V79" i="11" s="1"/>
  <c r="V94" i="10" s="1"/>
  <c r="V79" i="9" s="1"/>
  <c r="V79" i="8" s="1"/>
  <c r="V94" i="17" s="1"/>
  <c r="V79" i="16" s="1"/>
  <c r="V79" i="15" s="1"/>
  <c r="V94" i="14" s="1"/>
  <c r="V79" i="13" s="1"/>
  <c r="V79" i="19" s="1"/>
  <c r="V109" i="18" s="1"/>
  <c r="R74" i="18"/>
  <c r="T93" i="19"/>
  <c r="F93" i="19"/>
  <c r="Q93" i="19"/>
  <c r="O93" i="19"/>
  <c r="P93" i="19"/>
  <c r="R93" i="19"/>
  <c r="N93" i="19"/>
  <c r="M93" i="19"/>
  <c r="R34" i="18"/>
  <c r="R19" i="19"/>
  <c r="R49" i="13"/>
  <c r="R49" i="8"/>
  <c r="R118" i="18"/>
  <c r="P118" i="18"/>
  <c r="M118" i="18"/>
  <c r="Q118" i="18"/>
  <c r="N118" i="18"/>
  <c r="O118" i="18"/>
  <c r="F118" i="18"/>
  <c r="T118" i="18"/>
  <c r="R64" i="10"/>
  <c r="O108" i="10"/>
  <c r="F108" i="10"/>
  <c r="N108" i="10"/>
  <c r="Q108" i="10"/>
  <c r="R108" i="10"/>
  <c r="M108" i="10"/>
  <c r="T108" i="10"/>
  <c r="P108" i="10"/>
  <c r="R64" i="14"/>
  <c r="R64" i="12"/>
  <c r="R64" i="18"/>
  <c r="R19" i="14"/>
  <c r="R79" i="11"/>
  <c r="T108" i="17"/>
  <c r="Q108" i="17"/>
  <c r="P108" i="17"/>
  <c r="R108" i="17"/>
  <c r="M108" i="17"/>
  <c r="F108" i="17"/>
  <c r="N108" i="17"/>
  <c r="O108" i="17"/>
  <c r="R79" i="14"/>
  <c r="R79" i="17"/>
  <c r="R34" i="15"/>
  <c r="R14" i="19"/>
  <c r="R49" i="11"/>
  <c r="R34" i="13"/>
  <c r="R94" i="10"/>
  <c r="R19" i="9"/>
  <c r="R79" i="9"/>
  <c r="R29" i="13"/>
  <c r="R49" i="19"/>
  <c r="R19" i="15"/>
  <c r="R74" i="14"/>
  <c r="R104" i="18"/>
  <c r="O93" i="11"/>
  <c r="P93" i="11"/>
  <c r="R93" i="11"/>
  <c r="T93" i="11"/>
  <c r="N93" i="11"/>
  <c r="Q93" i="11"/>
  <c r="F93" i="11"/>
  <c r="M93" i="11"/>
  <c r="R34" i="8"/>
  <c r="R19" i="11"/>
  <c r="R14" i="14"/>
  <c r="R19" i="8"/>
  <c r="R28" i="11"/>
  <c r="R73" i="19"/>
  <c r="R88" i="10"/>
  <c r="R87" i="12"/>
  <c r="F87" i="12"/>
  <c r="T87" i="12"/>
  <c r="Q87" i="12"/>
  <c r="P87" i="12"/>
  <c r="O87" i="12"/>
  <c r="N87" i="12"/>
  <c r="M87" i="12"/>
  <c r="R43" i="17"/>
  <c r="R73" i="10"/>
  <c r="M87" i="16"/>
  <c r="Q87" i="16"/>
  <c r="T87" i="16"/>
  <c r="P87" i="16"/>
  <c r="R87" i="16"/>
  <c r="O87" i="16"/>
  <c r="N87" i="16"/>
  <c r="F87" i="16"/>
  <c r="Q87" i="19"/>
  <c r="F87" i="19"/>
  <c r="M87" i="19"/>
  <c r="P87" i="19"/>
  <c r="R87" i="19"/>
  <c r="T87" i="19"/>
  <c r="N87" i="19"/>
  <c r="O87" i="19"/>
  <c r="R58" i="17"/>
  <c r="R13" i="14"/>
  <c r="R73" i="17"/>
  <c r="R117" i="18"/>
  <c r="O117" i="18"/>
  <c r="F117" i="18"/>
  <c r="T117" i="18"/>
  <c r="Q117" i="18"/>
  <c r="P117" i="18"/>
  <c r="N117" i="18"/>
  <c r="M117" i="18"/>
  <c r="R28" i="19"/>
  <c r="R13" i="8"/>
  <c r="R13" i="13"/>
  <c r="R28" i="17"/>
  <c r="R13" i="15"/>
  <c r="F87" i="15"/>
  <c r="N87" i="15"/>
  <c r="T87" i="15"/>
  <c r="O87" i="15"/>
  <c r="R87" i="15"/>
  <c r="M87" i="15"/>
  <c r="P87" i="15"/>
  <c r="Q87" i="15"/>
  <c r="T102" i="10"/>
  <c r="N102" i="10"/>
  <c r="Q102" i="10"/>
  <c r="O102" i="10"/>
  <c r="F102" i="10"/>
  <c r="R102" i="10"/>
  <c r="P102" i="10"/>
  <c r="M102" i="10"/>
  <c r="R43" i="10"/>
  <c r="R73" i="9"/>
  <c r="R58" i="12"/>
  <c r="V13" i="12"/>
  <c r="V28" i="12" s="1"/>
  <c r="V43" i="12" s="1"/>
  <c r="V58" i="12" s="1"/>
  <c r="V13" i="11" s="1"/>
  <c r="V28" i="11" s="1"/>
  <c r="V43" i="11" s="1"/>
  <c r="V58" i="11" s="1"/>
  <c r="V13" i="10" s="1"/>
  <c r="V28" i="10" s="1"/>
  <c r="V43" i="10" s="1"/>
  <c r="V58" i="10" s="1"/>
  <c r="V73" i="10" s="1"/>
  <c r="V13" i="9" s="1"/>
  <c r="V28" i="9" s="1"/>
  <c r="V43" i="9" s="1"/>
  <c r="V58" i="9" s="1"/>
  <c r="V13" i="8" s="1"/>
  <c r="V28" i="8" s="1"/>
  <c r="V43" i="8" s="1"/>
  <c r="V58" i="8" s="1"/>
  <c r="V13" i="17" s="1"/>
  <c r="V28" i="17" s="1"/>
  <c r="V43" i="17" s="1"/>
  <c r="V58" i="17" s="1"/>
  <c r="V73" i="17" s="1"/>
  <c r="V13" i="16" s="1"/>
  <c r="V28" i="16" s="1"/>
  <c r="V43" i="16" s="1"/>
  <c r="V58" i="16" s="1"/>
  <c r="V13" i="15" s="1"/>
  <c r="V28" i="15" s="1"/>
  <c r="V43" i="15" s="1"/>
  <c r="V58" i="15" s="1"/>
  <c r="V13" i="14" s="1"/>
  <c r="V28" i="14" s="1"/>
  <c r="V43" i="14" s="1"/>
  <c r="V58" i="14" s="1"/>
  <c r="V73" i="14" s="1"/>
  <c r="V13" i="13" s="1"/>
  <c r="V28" i="13" s="1"/>
  <c r="V43" i="13" s="1"/>
  <c r="V58" i="13" s="1"/>
  <c r="V13" i="19" s="1"/>
  <c r="V28" i="19" s="1"/>
  <c r="V43" i="19" s="1"/>
  <c r="V58" i="19" s="1"/>
  <c r="V13" i="18" s="1"/>
  <c r="V28" i="18" s="1"/>
  <c r="V43" i="18" s="1"/>
  <c r="V58" i="18" s="1"/>
  <c r="V73" i="18" s="1"/>
  <c r="V88" i="18" s="1"/>
  <c r="R13" i="12"/>
  <c r="AA13" i="12" s="1"/>
  <c r="AC13" i="12"/>
  <c r="X13" i="12"/>
  <c r="W13" i="12"/>
  <c r="R43" i="16"/>
  <c r="V73" i="12"/>
  <c r="V73" i="11" s="1"/>
  <c r="V88" i="10" s="1"/>
  <c r="V73" i="9" s="1"/>
  <c r="V73" i="8" s="1"/>
  <c r="V88" i="17" s="1"/>
  <c r="V73" i="16" s="1"/>
  <c r="V73" i="15" s="1"/>
  <c r="V88" i="14" s="1"/>
  <c r="V73" i="13" s="1"/>
  <c r="V73" i="19" s="1"/>
  <c r="V103" i="18" s="1"/>
  <c r="W73" i="12"/>
  <c r="W73" i="11" s="1"/>
  <c r="R73" i="12"/>
  <c r="AA73" i="12" s="1"/>
  <c r="AA73" i="11" s="1"/>
  <c r="R28" i="14"/>
  <c r="R28" i="13"/>
  <c r="R58" i="16"/>
  <c r="R13" i="10"/>
  <c r="R43" i="11"/>
  <c r="R28" i="8"/>
  <c r="R58" i="19"/>
  <c r="R58" i="10"/>
  <c r="R28" i="10"/>
  <c r="R73" i="8"/>
  <c r="R28" i="12"/>
  <c r="R13" i="16"/>
  <c r="R43" i="12"/>
  <c r="R73" i="14"/>
  <c r="R43" i="9"/>
  <c r="R13" i="17"/>
  <c r="T87" i="8"/>
  <c r="O87" i="8"/>
  <c r="M87" i="8"/>
  <c r="P87" i="8"/>
  <c r="R87" i="8"/>
  <c r="N87" i="8"/>
  <c r="F87" i="8"/>
  <c r="Q87" i="8"/>
  <c r="T87" i="9"/>
  <c r="O87" i="9"/>
  <c r="Q87" i="9"/>
  <c r="N87" i="9"/>
  <c r="F87" i="9"/>
  <c r="R87" i="9"/>
  <c r="P87" i="9"/>
  <c r="M87" i="9"/>
  <c r="R58" i="8"/>
  <c r="R13" i="9"/>
  <c r="R73" i="16"/>
  <c r="R58" i="11"/>
  <c r="R16" i="14"/>
  <c r="R56" i="19"/>
  <c r="W71" i="12"/>
  <c r="V71" i="12"/>
  <c r="V71" i="11" s="1"/>
  <c r="V86" i="10" s="1"/>
  <c r="V71" i="9" s="1"/>
  <c r="V71" i="8" s="1"/>
  <c r="V86" i="17" s="1"/>
  <c r="V71" i="16" s="1"/>
  <c r="V71" i="15" s="1"/>
  <c r="V86" i="14" s="1"/>
  <c r="V71" i="13" s="1"/>
  <c r="V71" i="19" s="1"/>
  <c r="V101" i="18" s="1"/>
  <c r="R71" i="12"/>
  <c r="AA71" i="12" s="1"/>
  <c r="N88" i="8"/>
  <c r="Q88" i="8"/>
  <c r="R88" i="8"/>
  <c r="P88" i="8"/>
  <c r="M88" i="8"/>
  <c r="F88" i="8"/>
  <c r="T88" i="8"/>
  <c r="O88" i="8"/>
  <c r="R28" i="16"/>
  <c r="R16" i="16"/>
  <c r="R56" i="17"/>
  <c r="T89" i="16"/>
  <c r="O89" i="16"/>
  <c r="P89" i="16"/>
  <c r="M89" i="16"/>
  <c r="N89" i="16"/>
  <c r="F89" i="16"/>
  <c r="R89" i="16"/>
  <c r="Q89" i="16"/>
  <c r="R34" i="16"/>
  <c r="R56" i="12"/>
  <c r="R26" i="15"/>
  <c r="R29" i="18"/>
  <c r="R26" i="8"/>
  <c r="F123" i="18"/>
  <c r="Q123" i="18"/>
  <c r="M123" i="18"/>
  <c r="O123" i="18"/>
  <c r="T123" i="18"/>
  <c r="R123" i="18"/>
  <c r="P123" i="18"/>
  <c r="N123" i="18"/>
  <c r="R26" i="17"/>
  <c r="R45" i="16"/>
  <c r="R11" i="19"/>
  <c r="R29" i="16"/>
  <c r="P100" i="10"/>
  <c r="Q100" i="10"/>
  <c r="N100" i="10"/>
  <c r="O100" i="10"/>
  <c r="R100" i="10"/>
  <c r="F100" i="10"/>
  <c r="M100" i="10"/>
  <c r="T100" i="10"/>
  <c r="R86" i="18"/>
  <c r="R78" i="9"/>
  <c r="M102" i="14"/>
  <c r="T102" i="14"/>
  <c r="N102" i="14"/>
  <c r="F102" i="14"/>
  <c r="P102" i="14"/>
  <c r="O102" i="14"/>
  <c r="Q102" i="14"/>
  <c r="R102" i="14"/>
  <c r="R88" i="14"/>
  <c r="R44" i="14"/>
  <c r="T85" i="19"/>
  <c r="P85" i="19"/>
  <c r="F85" i="19"/>
  <c r="Q85" i="19"/>
  <c r="O85" i="19"/>
  <c r="R85" i="19"/>
  <c r="N85" i="19"/>
  <c r="M85" i="19"/>
  <c r="R86" i="14"/>
  <c r="R59" i="16"/>
  <c r="R11" i="15"/>
  <c r="R49" i="14"/>
  <c r="R34" i="10"/>
  <c r="R48" i="9"/>
  <c r="R71" i="9"/>
  <c r="R63" i="12"/>
  <c r="R75" i="8"/>
  <c r="R78" i="13"/>
  <c r="R71" i="10"/>
  <c r="R33" i="11"/>
  <c r="R44" i="15"/>
  <c r="P93" i="13"/>
  <c r="M93" i="13"/>
  <c r="Q93" i="13"/>
  <c r="T93" i="13"/>
  <c r="F93" i="13"/>
  <c r="N93" i="13"/>
  <c r="R93" i="13"/>
  <c r="O93" i="13"/>
  <c r="R79" i="13"/>
  <c r="R41" i="17"/>
  <c r="R26" i="12"/>
  <c r="O85" i="8"/>
  <c r="T85" i="8"/>
  <c r="Q85" i="8"/>
  <c r="F85" i="8"/>
  <c r="N85" i="8"/>
  <c r="P85" i="8"/>
  <c r="M85" i="8"/>
  <c r="R85" i="8"/>
  <c r="R48" i="12"/>
  <c r="R79" i="8"/>
  <c r="R76" i="19"/>
  <c r="O85" i="11"/>
  <c r="T85" i="11"/>
  <c r="P85" i="11"/>
  <c r="M85" i="11"/>
  <c r="N85" i="11"/>
  <c r="Q85" i="11"/>
  <c r="R85" i="11"/>
  <c r="F85" i="11"/>
  <c r="R18" i="11"/>
  <c r="R41" i="14"/>
  <c r="Q89" i="15"/>
  <c r="O89" i="15"/>
  <c r="T89" i="15"/>
  <c r="R89" i="15"/>
  <c r="M89" i="15"/>
  <c r="P89" i="15"/>
  <c r="N89" i="15"/>
  <c r="F89" i="15"/>
  <c r="R45" i="17"/>
  <c r="T90" i="19"/>
  <c r="Q90" i="19"/>
  <c r="R90" i="19"/>
  <c r="P90" i="19"/>
  <c r="O90" i="19"/>
  <c r="N90" i="19"/>
  <c r="F90" i="19"/>
  <c r="M90" i="19"/>
  <c r="R26" i="10"/>
  <c r="R59" i="14"/>
  <c r="P92" i="16"/>
  <c r="T92" i="16"/>
  <c r="M92" i="16"/>
  <c r="Q92" i="16"/>
  <c r="R92" i="16"/>
  <c r="O92" i="16"/>
  <c r="N92" i="16"/>
  <c r="F92" i="16"/>
  <c r="R15" i="15"/>
  <c r="R56" i="13"/>
  <c r="R41" i="15"/>
  <c r="R48" i="8"/>
  <c r="M21" i="8"/>
  <c r="R56" i="9"/>
  <c r="R63" i="11"/>
  <c r="R61" i="18"/>
  <c r="P88" i="15"/>
  <c r="O88" i="15"/>
  <c r="T88" i="15"/>
  <c r="N88" i="15"/>
  <c r="M88" i="15"/>
  <c r="F88" i="15"/>
  <c r="R88" i="15"/>
  <c r="Q88" i="15"/>
  <c r="R74" i="15"/>
  <c r="R56" i="10"/>
  <c r="M85" i="15"/>
  <c r="F85" i="15"/>
  <c r="P85" i="15"/>
  <c r="N85" i="15"/>
  <c r="R85" i="15"/>
  <c r="T85" i="15"/>
  <c r="O85" i="15"/>
  <c r="Q85" i="15"/>
  <c r="R19" i="13"/>
  <c r="R63" i="8"/>
  <c r="R41" i="8"/>
  <c r="R30" i="19"/>
  <c r="R64" i="13"/>
  <c r="R18" i="8"/>
  <c r="R74" i="8"/>
  <c r="R16" i="15"/>
  <c r="O92" i="13"/>
  <c r="F92" i="13"/>
  <c r="R92" i="13"/>
  <c r="P92" i="13"/>
  <c r="N92" i="13"/>
  <c r="T92" i="13"/>
  <c r="Q92" i="13"/>
  <c r="M92" i="13"/>
  <c r="AC11" i="12"/>
  <c r="W11" i="12"/>
  <c r="X11" i="12"/>
  <c r="V11" i="12"/>
  <c r="V26" i="12" s="1"/>
  <c r="V41" i="12" s="1"/>
  <c r="V56" i="12" s="1"/>
  <c r="V11" i="11" s="1"/>
  <c r="V26" i="11" s="1"/>
  <c r="V41" i="11" s="1"/>
  <c r="V56" i="11" s="1"/>
  <c r="V11" i="10" s="1"/>
  <c r="V26" i="10" s="1"/>
  <c r="V41" i="10" s="1"/>
  <c r="V56" i="10" s="1"/>
  <c r="V71" i="10" s="1"/>
  <c r="V11" i="9" s="1"/>
  <c r="V26" i="9" s="1"/>
  <c r="V41" i="9" s="1"/>
  <c r="V56" i="9" s="1"/>
  <c r="V11" i="8" s="1"/>
  <c r="V26" i="8" s="1"/>
  <c r="V41" i="8" s="1"/>
  <c r="V56" i="8" s="1"/>
  <c r="V11" i="17" s="1"/>
  <c r="V26" i="17" s="1"/>
  <c r="V41" i="17" s="1"/>
  <c r="V56" i="17" s="1"/>
  <c r="V71" i="17" s="1"/>
  <c r="V11" i="16" s="1"/>
  <c r="V26" i="16" s="1"/>
  <c r="V41" i="16" s="1"/>
  <c r="V56" i="16" s="1"/>
  <c r="V11" i="15" s="1"/>
  <c r="V26" i="15" s="1"/>
  <c r="V41" i="15" s="1"/>
  <c r="V56" i="15" s="1"/>
  <c r="V11" i="14" s="1"/>
  <c r="V26" i="14" s="1"/>
  <c r="V41" i="14" s="1"/>
  <c r="V56" i="14" s="1"/>
  <c r="V71" i="14" s="1"/>
  <c r="V11" i="13" s="1"/>
  <c r="V26" i="13" s="1"/>
  <c r="V41" i="13" s="1"/>
  <c r="V56" i="13" s="1"/>
  <c r="V11" i="19" s="1"/>
  <c r="V26" i="19" s="1"/>
  <c r="V41" i="19" s="1"/>
  <c r="V56" i="19" s="1"/>
  <c r="V11" i="18" s="1"/>
  <c r="V26" i="18" s="1"/>
  <c r="V41" i="18" s="1"/>
  <c r="V56" i="18" s="1"/>
  <c r="V71" i="18" s="1"/>
  <c r="V86" i="18" s="1"/>
  <c r="R11" i="12"/>
  <c r="AA11" i="12" s="1"/>
  <c r="R41" i="16"/>
  <c r="R11" i="17"/>
  <c r="R49" i="17"/>
  <c r="R30" i="15"/>
  <c r="R100" i="17"/>
  <c r="P100" i="17"/>
  <c r="F100" i="17"/>
  <c r="T100" i="17"/>
  <c r="N100" i="17"/>
  <c r="O100" i="17"/>
  <c r="Q100" i="17"/>
  <c r="M100" i="17"/>
  <c r="R75" i="15"/>
  <c r="R75" i="16"/>
  <c r="R33" i="9"/>
  <c r="R56" i="8"/>
  <c r="R71" i="18"/>
  <c r="R88" i="13"/>
  <c r="P88" i="13"/>
  <c r="N88" i="13"/>
  <c r="F88" i="13"/>
  <c r="T88" i="13"/>
  <c r="O88" i="13"/>
  <c r="Q88" i="13"/>
  <c r="M88" i="13"/>
  <c r="R41" i="12"/>
  <c r="R14" i="18"/>
  <c r="F89" i="13"/>
  <c r="P89" i="13"/>
  <c r="N89" i="13"/>
  <c r="Q89" i="13"/>
  <c r="T89" i="13"/>
  <c r="M89" i="13"/>
  <c r="R89" i="13"/>
  <c r="O89" i="13"/>
  <c r="R34" i="14"/>
  <c r="R76" i="14"/>
  <c r="R91" i="17"/>
  <c r="V91" i="17"/>
  <c r="V76" i="16" s="1"/>
  <c r="V76" i="15" s="1"/>
  <c r="V91" i="14" s="1"/>
  <c r="V76" i="13" s="1"/>
  <c r="V76" i="19" s="1"/>
  <c r="V106" i="18" s="1"/>
  <c r="R33" i="15"/>
  <c r="R11" i="18"/>
  <c r="R43" i="15"/>
  <c r="R75" i="14"/>
  <c r="R58" i="18"/>
  <c r="R48" i="11"/>
  <c r="M92" i="8"/>
  <c r="N92" i="8"/>
  <c r="R92" i="8"/>
  <c r="F92" i="8"/>
  <c r="P92" i="8"/>
  <c r="Q92" i="8"/>
  <c r="O92" i="8"/>
  <c r="T92" i="8"/>
  <c r="F85" i="12"/>
  <c r="P85" i="12"/>
  <c r="M85" i="12"/>
  <c r="Q85" i="12"/>
  <c r="T85" i="12"/>
  <c r="R85" i="12"/>
  <c r="O85" i="12"/>
  <c r="N85" i="12"/>
  <c r="R71" i="15"/>
  <c r="R61" i="13"/>
  <c r="R78" i="16"/>
  <c r="R78" i="10"/>
  <c r="R89" i="18"/>
  <c r="R58" i="14"/>
  <c r="R15" i="14"/>
  <c r="R86" i="17"/>
  <c r="R64" i="16"/>
  <c r="P103" i="14"/>
  <c r="T103" i="14"/>
  <c r="M103" i="14"/>
  <c r="N103" i="14"/>
  <c r="R103" i="14"/>
  <c r="O103" i="14"/>
  <c r="F103" i="14"/>
  <c r="Q103" i="14"/>
  <c r="R89" i="14"/>
  <c r="R56" i="16"/>
  <c r="R26" i="9"/>
  <c r="R78" i="17"/>
  <c r="R75" i="17"/>
  <c r="R44" i="13"/>
  <c r="N85" i="9"/>
  <c r="F85" i="9"/>
  <c r="M85" i="9"/>
  <c r="P85" i="9"/>
  <c r="Q85" i="9"/>
  <c r="R85" i="9"/>
  <c r="O85" i="9"/>
  <c r="T85" i="9"/>
  <c r="R58" i="13"/>
  <c r="R59" i="19"/>
  <c r="R34" i="17"/>
  <c r="R41" i="10"/>
  <c r="R41" i="13"/>
  <c r="R75" i="13"/>
  <c r="R76" i="18"/>
  <c r="R49" i="10"/>
  <c r="M93" i="15"/>
  <c r="T93" i="15"/>
  <c r="Q93" i="15"/>
  <c r="N93" i="15"/>
  <c r="O93" i="15"/>
  <c r="R93" i="15"/>
  <c r="F93" i="15"/>
  <c r="P93" i="15"/>
  <c r="R11" i="13"/>
  <c r="R78" i="8"/>
  <c r="R18" i="9"/>
  <c r="R26" i="18"/>
  <c r="R26" i="14"/>
  <c r="R26" i="16"/>
  <c r="R44" i="17"/>
  <c r="R41" i="18"/>
  <c r="N105" i="17"/>
  <c r="M105" i="17"/>
  <c r="T105" i="17"/>
  <c r="O105" i="17"/>
  <c r="P105" i="17"/>
  <c r="F105" i="17"/>
  <c r="R105" i="17"/>
  <c r="Q105" i="17"/>
  <c r="R115" i="18"/>
  <c r="O115" i="18"/>
  <c r="M115" i="18"/>
  <c r="T115" i="18"/>
  <c r="P115" i="18"/>
  <c r="Q115" i="18"/>
  <c r="F115" i="18"/>
  <c r="N115" i="18"/>
  <c r="R43" i="13"/>
  <c r="R86" i="10"/>
  <c r="R94" i="18"/>
  <c r="R89" i="8"/>
  <c r="Q89" i="8"/>
  <c r="P89" i="8"/>
  <c r="N89" i="8"/>
  <c r="M89" i="8"/>
  <c r="F89" i="8"/>
  <c r="T89" i="8"/>
  <c r="O89" i="8"/>
  <c r="O102" i="17"/>
  <c r="M102" i="17"/>
  <c r="P102" i="17"/>
  <c r="Q102" i="17"/>
  <c r="T102" i="17"/>
  <c r="N102" i="17"/>
  <c r="F102" i="17"/>
  <c r="R102" i="17"/>
  <c r="T85" i="16"/>
  <c r="P85" i="16"/>
  <c r="Q85" i="16"/>
  <c r="O85" i="16"/>
  <c r="F85" i="16"/>
  <c r="N85" i="16"/>
  <c r="M85" i="16"/>
  <c r="R85" i="16"/>
  <c r="R78" i="14"/>
  <c r="V16" i="16"/>
  <c r="V31" i="16" s="1"/>
  <c r="V46" i="16" s="1"/>
  <c r="V61" i="16" s="1"/>
  <c r="V16" i="15" s="1"/>
  <c r="V31" i="15" s="1"/>
  <c r="V46" i="15" s="1"/>
  <c r="V61" i="15" s="1"/>
  <c r="V16" i="14" s="1"/>
  <c r="V31" i="14" s="1"/>
  <c r="V46" i="14" s="1"/>
  <c r="V61" i="14" s="1"/>
  <c r="V76" i="14" s="1"/>
  <c r="V16" i="13" s="1"/>
  <c r="V31" i="13" s="1"/>
  <c r="V46" i="13" s="1"/>
  <c r="V61" i="13" s="1"/>
  <c r="V16" i="19" s="1"/>
  <c r="V31" i="19" s="1"/>
  <c r="V46" i="19" s="1"/>
  <c r="V61" i="19" s="1"/>
  <c r="V16" i="18" s="1"/>
  <c r="V31" i="18" s="1"/>
  <c r="V46" i="18" s="1"/>
  <c r="V61" i="18" s="1"/>
  <c r="V76" i="18" s="1"/>
  <c r="V91" i="18" s="1"/>
  <c r="O93" i="8"/>
  <c r="M93" i="8"/>
  <c r="Q93" i="8"/>
  <c r="F93" i="8"/>
  <c r="R93" i="8"/>
  <c r="P93" i="8"/>
  <c r="N93" i="8"/>
  <c r="T93" i="8"/>
  <c r="R11" i="11"/>
  <c r="R92" i="9"/>
  <c r="M92" i="9"/>
  <c r="P92" i="9"/>
  <c r="F92" i="9"/>
  <c r="N92" i="9"/>
  <c r="Q92" i="9"/>
  <c r="O92" i="9"/>
  <c r="T92" i="9"/>
  <c r="R60" i="14"/>
  <c r="R63" i="19"/>
  <c r="R71" i="19"/>
  <c r="R56" i="18"/>
  <c r="R29" i="17"/>
  <c r="R71" i="17"/>
  <c r="AG92" i="9"/>
  <c r="AG92" i="8" s="1"/>
  <c r="AG107" i="17" s="1"/>
  <c r="AG92" i="16" s="1"/>
  <c r="AG92" i="15" s="1"/>
  <c r="AG107" i="14" s="1"/>
  <c r="AG92" i="13" s="1"/>
  <c r="AG92" i="19" s="1"/>
  <c r="AG122" i="18" s="1"/>
  <c r="R11" i="10"/>
  <c r="R71" i="11"/>
  <c r="R59" i="15"/>
  <c r="R11" i="16"/>
  <c r="R43" i="19"/>
  <c r="F100" i="14"/>
  <c r="P100" i="14"/>
  <c r="N100" i="14"/>
  <c r="Q100" i="14"/>
  <c r="T100" i="14"/>
  <c r="R100" i="14"/>
  <c r="M100" i="14"/>
  <c r="O100" i="14"/>
  <c r="R41" i="19"/>
  <c r="R33" i="16"/>
  <c r="R45" i="18"/>
  <c r="F85" i="13"/>
  <c r="T85" i="13"/>
  <c r="M85" i="13"/>
  <c r="P85" i="13"/>
  <c r="N85" i="13"/>
  <c r="O85" i="13"/>
  <c r="R85" i="13"/>
  <c r="Q85" i="13"/>
  <c r="R71" i="13"/>
  <c r="R71" i="8"/>
  <c r="R79" i="15"/>
  <c r="R101" i="18"/>
  <c r="R71" i="14"/>
  <c r="R58" i="15"/>
  <c r="R56" i="14"/>
  <c r="R48" i="15"/>
  <c r="R28" i="15"/>
  <c r="R26" i="19"/>
  <c r="R56" i="15"/>
  <c r="R26" i="13"/>
  <c r="R41" i="11"/>
  <c r="R74" i="13"/>
  <c r="R88" i="17"/>
  <c r="R11" i="14"/>
  <c r="R15" i="19"/>
  <c r="R109" i="18"/>
  <c r="R41" i="9"/>
  <c r="R15" i="13"/>
  <c r="R71" i="16"/>
  <c r="R56" i="11"/>
  <c r="R46" i="15"/>
  <c r="M66" i="11"/>
  <c r="R57" i="11"/>
  <c r="R35" i="8"/>
  <c r="R63" i="15"/>
  <c r="R102" i="18"/>
  <c r="M111" i="18"/>
  <c r="R27" i="9"/>
  <c r="M36" i="9"/>
  <c r="R50" i="13"/>
  <c r="R94" i="12"/>
  <c r="Q94" i="12"/>
  <c r="N94" i="12"/>
  <c r="M94" i="12"/>
  <c r="T94" i="12"/>
  <c r="P94" i="12"/>
  <c r="F94" i="12"/>
  <c r="O94" i="12"/>
  <c r="R42" i="13"/>
  <c r="M51" i="13"/>
  <c r="Q94" i="13"/>
  <c r="N94" i="13"/>
  <c r="M94" i="13"/>
  <c r="R94" i="13"/>
  <c r="T94" i="13"/>
  <c r="O94" i="13"/>
  <c r="P94" i="13"/>
  <c r="F94" i="13"/>
  <c r="R93" i="14"/>
  <c r="R63" i="10"/>
  <c r="V72" i="12"/>
  <c r="V72" i="11" s="1"/>
  <c r="V87" i="10" s="1"/>
  <c r="V72" i="9" s="1"/>
  <c r="V72" i="8" s="1"/>
  <c r="V87" i="17" s="1"/>
  <c r="V72" i="16" s="1"/>
  <c r="V72" i="15" s="1"/>
  <c r="V87" i="14" s="1"/>
  <c r="V72" i="13" s="1"/>
  <c r="V72" i="19" s="1"/>
  <c r="V102" i="18" s="1"/>
  <c r="R72" i="12"/>
  <c r="M81" i="12"/>
  <c r="R93" i="10"/>
  <c r="R65" i="15"/>
  <c r="T92" i="15"/>
  <c r="Q92" i="15"/>
  <c r="N92" i="15"/>
  <c r="M92" i="15"/>
  <c r="R92" i="15"/>
  <c r="F92" i="15"/>
  <c r="O92" i="15"/>
  <c r="P92" i="15"/>
  <c r="O86" i="11"/>
  <c r="T86" i="11"/>
  <c r="M86" i="11"/>
  <c r="R86" i="11"/>
  <c r="N86" i="11"/>
  <c r="P86" i="11"/>
  <c r="F86" i="11"/>
  <c r="Q86" i="11"/>
  <c r="R95" i="10"/>
  <c r="R27" i="17"/>
  <c r="M36" i="17"/>
  <c r="R33" i="19"/>
  <c r="M36" i="10"/>
  <c r="R27" i="10"/>
  <c r="Q94" i="19"/>
  <c r="P94" i="19"/>
  <c r="M94" i="19"/>
  <c r="N94" i="19"/>
  <c r="F94" i="19"/>
  <c r="T94" i="19"/>
  <c r="O94" i="19"/>
  <c r="R94" i="19"/>
  <c r="R50" i="14"/>
  <c r="F122" i="18"/>
  <c r="T122" i="18"/>
  <c r="P122" i="18"/>
  <c r="O122" i="18"/>
  <c r="R122" i="18"/>
  <c r="Q122" i="18"/>
  <c r="N122" i="18"/>
  <c r="M122" i="18"/>
  <c r="R33" i="12"/>
  <c r="O101" i="17"/>
  <c r="F101" i="17"/>
  <c r="T101" i="17"/>
  <c r="P101" i="17"/>
  <c r="R101" i="17"/>
  <c r="N101" i="17"/>
  <c r="Q101" i="17"/>
  <c r="M101" i="17"/>
  <c r="R42" i="16"/>
  <c r="M51" i="16"/>
  <c r="R35" i="13"/>
  <c r="R50" i="8"/>
  <c r="R48" i="14"/>
  <c r="R78" i="11"/>
  <c r="R72" i="13"/>
  <c r="M81" i="13"/>
  <c r="M81" i="8"/>
  <c r="R72" i="8"/>
  <c r="R20" i="18"/>
  <c r="M21" i="19"/>
  <c r="R12" i="19"/>
  <c r="R95" i="17"/>
  <c r="R86" i="12"/>
  <c r="Q86" i="12"/>
  <c r="N86" i="12"/>
  <c r="M86" i="12"/>
  <c r="T86" i="12"/>
  <c r="P86" i="12"/>
  <c r="O86" i="12"/>
  <c r="F86" i="12"/>
  <c r="R12" i="9"/>
  <c r="R65" i="16"/>
  <c r="Q107" i="10"/>
  <c r="F107" i="10"/>
  <c r="P107" i="10"/>
  <c r="M107" i="10"/>
  <c r="T107" i="10"/>
  <c r="R107" i="10"/>
  <c r="N107" i="10"/>
  <c r="O107" i="10"/>
  <c r="M36" i="19"/>
  <c r="R27" i="19"/>
  <c r="R80" i="15"/>
  <c r="R87" i="14"/>
  <c r="M96" i="14"/>
  <c r="F109" i="10"/>
  <c r="R109" i="10"/>
  <c r="O109" i="10"/>
  <c r="N109" i="10"/>
  <c r="T109" i="10"/>
  <c r="Q109" i="10"/>
  <c r="P109" i="10"/>
  <c r="M109" i="10"/>
  <c r="R65" i="8"/>
  <c r="R18" i="15"/>
  <c r="R72" i="15"/>
  <c r="M81" i="15"/>
  <c r="R48" i="10"/>
  <c r="Q86" i="16"/>
  <c r="P86" i="16"/>
  <c r="M86" i="16"/>
  <c r="R86" i="16"/>
  <c r="T86" i="16"/>
  <c r="O86" i="16"/>
  <c r="F86" i="16"/>
  <c r="N86" i="16"/>
  <c r="R72" i="16"/>
  <c r="M81" i="16"/>
  <c r="R35" i="17"/>
  <c r="R63" i="9"/>
  <c r="Q86" i="19"/>
  <c r="P86" i="19"/>
  <c r="M86" i="19"/>
  <c r="N86" i="19"/>
  <c r="T86" i="19"/>
  <c r="O86" i="19"/>
  <c r="F86" i="19"/>
  <c r="R86" i="19"/>
  <c r="R72" i="17"/>
  <c r="M81" i="17"/>
  <c r="R35" i="10"/>
  <c r="R57" i="8"/>
  <c r="M66" i="8"/>
  <c r="X20" i="12"/>
  <c r="AC20" i="12"/>
  <c r="W20" i="12"/>
  <c r="V20" i="12"/>
  <c r="V35" i="12" s="1"/>
  <c r="V50" i="12" s="1"/>
  <c r="V65" i="12" s="1"/>
  <c r="V20" i="11" s="1"/>
  <c r="V35" i="11" s="1"/>
  <c r="V50" i="11" s="1"/>
  <c r="V65" i="11" s="1"/>
  <c r="V20" i="10" s="1"/>
  <c r="V35" i="10" s="1"/>
  <c r="V50" i="10" s="1"/>
  <c r="V65" i="10" s="1"/>
  <c r="V80" i="10" s="1"/>
  <c r="V20" i="9" s="1"/>
  <c r="V35" i="9" s="1"/>
  <c r="V50" i="9" s="1"/>
  <c r="V65" i="9" s="1"/>
  <c r="V20" i="8" s="1"/>
  <c r="V35" i="8" s="1"/>
  <c r="V50" i="8" s="1"/>
  <c r="V65" i="8" s="1"/>
  <c r="V20" i="17" s="1"/>
  <c r="V35" i="17" s="1"/>
  <c r="V50" i="17" s="1"/>
  <c r="V65" i="17" s="1"/>
  <c r="V80" i="17" s="1"/>
  <c r="V20" i="16" s="1"/>
  <c r="V35" i="16" s="1"/>
  <c r="V50" i="16" s="1"/>
  <c r="V65" i="16" s="1"/>
  <c r="V20" i="15" s="1"/>
  <c r="V35" i="15" s="1"/>
  <c r="V50" i="15" s="1"/>
  <c r="V65" i="15" s="1"/>
  <c r="V20" i="14" s="1"/>
  <c r="V35" i="14" s="1"/>
  <c r="V50" i="14" s="1"/>
  <c r="V65" i="14" s="1"/>
  <c r="V80" i="14" s="1"/>
  <c r="V20" i="13" s="1"/>
  <c r="V35" i="13" s="1"/>
  <c r="V50" i="13" s="1"/>
  <c r="V65" i="13" s="1"/>
  <c r="V20" i="19" s="1"/>
  <c r="V35" i="19" s="1"/>
  <c r="V50" i="19" s="1"/>
  <c r="V65" i="19" s="1"/>
  <c r="V20" i="18" s="1"/>
  <c r="V35" i="18" s="1"/>
  <c r="V50" i="18" s="1"/>
  <c r="V65" i="18" s="1"/>
  <c r="V80" i="18" s="1"/>
  <c r="V95" i="18" s="1"/>
  <c r="R20" i="12"/>
  <c r="AA20" i="12" s="1"/>
  <c r="O92" i="11"/>
  <c r="T92" i="11"/>
  <c r="P92" i="11"/>
  <c r="F92" i="11"/>
  <c r="Q92" i="11"/>
  <c r="R92" i="11"/>
  <c r="M92" i="11"/>
  <c r="N92" i="11"/>
  <c r="R88" i="18"/>
  <c r="Q116" i="18"/>
  <c r="N116" i="18"/>
  <c r="F116" i="18"/>
  <c r="M116" i="18"/>
  <c r="R116" i="18"/>
  <c r="T116" i="18"/>
  <c r="P116" i="18"/>
  <c r="O116" i="18"/>
  <c r="T86" i="8"/>
  <c r="O86" i="8"/>
  <c r="P86" i="8"/>
  <c r="F86" i="8"/>
  <c r="N86" i="8"/>
  <c r="M86" i="8"/>
  <c r="Q86" i="8"/>
  <c r="R86" i="8"/>
  <c r="R65" i="14"/>
  <c r="R57" i="13"/>
  <c r="M66" i="13"/>
  <c r="O109" i="17"/>
  <c r="F109" i="17"/>
  <c r="T109" i="17"/>
  <c r="P109" i="17"/>
  <c r="R109" i="17"/>
  <c r="Q109" i="17"/>
  <c r="N109" i="17"/>
  <c r="M109" i="17"/>
  <c r="R35" i="19"/>
  <c r="N107" i="14"/>
  <c r="T107" i="14"/>
  <c r="F107" i="14"/>
  <c r="R107" i="14"/>
  <c r="O107" i="14"/>
  <c r="P107" i="14"/>
  <c r="Q107" i="14"/>
  <c r="M107" i="14"/>
  <c r="R33" i="13"/>
  <c r="R106" i="18"/>
  <c r="V12" i="12"/>
  <c r="V27" i="12" s="1"/>
  <c r="V42" i="12" s="1"/>
  <c r="V57" i="12" s="1"/>
  <c r="V12" i="11" s="1"/>
  <c r="V27" i="11" s="1"/>
  <c r="V42" i="11" s="1"/>
  <c r="V57" i="11" s="1"/>
  <c r="V12" i="10" s="1"/>
  <c r="V27" i="10" s="1"/>
  <c r="V42" i="10" s="1"/>
  <c r="V57" i="10" s="1"/>
  <c r="V72" i="10" s="1"/>
  <c r="V12" i="9" s="1"/>
  <c r="V27" i="9" s="1"/>
  <c r="V42" i="9" s="1"/>
  <c r="V57" i="9" s="1"/>
  <c r="V12" i="8" s="1"/>
  <c r="V27" i="8" s="1"/>
  <c r="V42" i="8" s="1"/>
  <c r="V57" i="8" s="1"/>
  <c r="V12" i="17" s="1"/>
  <c r="V27" i="17" s="1"/>
  <c r="V42" i="17" s="1"/>
  <c r="V57" i="17" s="1"/>
  <c r="V72" i="17" s="1"/>
  <c r="V12" i="16" s="1"/>
  <c r="V27" i="16" s="1"/>
  <c r="V42" i="16" s="1"/>
  <c r="V57" i="16" s="1"/>
  <c r="V12" i="15" s="1"/>
  <c r="V27" i="15" s="1"/>
  <c r="V42" i="15" s="1"/>
  <c r="V57" i="15" s="1"/>
  <c r="V12" i="14" s="1"/>
  <c r="V27" i="14" s="1"/>
  <c r="V42" i="14" s="1"/>
  <c r="V57" i="14" s="1"/>
  <c r="V72" i="14" s="1"/>
  <c r="V12" i="13" s="1"/>
  <c r="V27" i="13" s="1"/>
  <c r="V42" i="13" s="1"/>
  <c r="V57" i="13" s="1"/>
  <c r="V12" i="19" s="1"/>
  <c r="V27" i="19" s="1"/>
  <c r="V42" i="19" s="1"/>
  <c r="V57" i="19" s="1"/>
  <c r="V12" i="18" s="1"/>
  <c r="V27" i="18" s="1"/>
  <c r="V42" i="18" s="1"/>
  <c r="V57" i="18" s="1"/>
  <c r="V72" i="18" s="1"/>
  <c r="V87" i="18" s="1"/>
  <c r="R12" i="12"/>
  <c r="M21" i="12"/>
  <c r="R20" i="9"/>
  <c r="R93" i="17"/>
  <c r="R42" i="15"/>
  <c r="M51" i="15"/>
  <c r="R35" i="12"/>
  <c r="R18" i="16"/>
  <c r="F101" i="14"/>
  <c r="Q101" i="14"/>
  <c r="P101" i="14"/>
  <c r="M101" i="14"/>
  <c r="T101" i="14"/>
  <c r="N101" i="14"/>
  <c r="R101" i="14"/>
  <c r="O101" i="14"/>
  <c r="R12" i="8"/>
  <c r="R65" i="12"/>
  <c r="R80" i="11"/>
  <c r="R63" i="14"/>
  <c r="R57" i="9"/>
  <c r="M66" i="9"/>
  <c r="R18" i="10"/>
  <c r="R57" i="10"/>
  <c r="M66" i="10"/>
  <c r="R20" i="16"/>
  <c r="M96" i="10"/>
  <c r="R87" i="10"/>
  <c r="R80" i="16"/>
  <c r="R33" i="17"/>
  <c r="R50" i="19"/>
  <c r="R57" i="14"/>
  <c r="M66" i="14"/>
  <c r="R20" i="17"/>
  <c r="R27" i="13"/>
  <c r="M36" i="13"/>
  <c r="R35" i="14"/>
  <c r="R18" i="17"/>
  <c r="F107" i="17"/>
  <c r="Q107" i="17"/>
  <c r="N107" i="17"/>
  <c r="M107" i="17"/>
  <c r="R107" i="17"/>
  <c r="P107" i="17"/>
  <c r="T107" i="17"/>
  <c r="O107" i="17"/>
  <c r="O94" i="11"/>
  <c r="T94" i="11"/>
  <c r="M94" i="11"/>
  <c r="R94" i="11"/>
  <c r="N94" i="11"/>
  <c r="F94" i="11"/>
  <c r="Q94" i="11"/>
  <c r="P94" i="11"/>
  <c r="O86" i="15"/>
  <c r="F86" i="15"/>
  <c r="T86" i="15"/>
  <c r="P86" i="15"/>
  <c r="M86" i="15"/>
  <c r="N86" i="15"/>
  <c r="Q86" i="15"/>
  <c r="R86" i="15"/>
  <c r="R110" i="18"/>
  <c r="Q86" i="13"/>
  <c r="N86" i="13"/>
  <c r="M86" i="13"/>
  <c r="R86" i="13"/>
  <c r="O86" i="13"/>
  <c r="P86" i="13"/>
  <c r="F86" i="13"/>
  <c r="T86" i="13"/>
  <c r="R78" i="19"/>
  <c r="R42" i="18"/>
  <c r="M51" i="18"/>
  <c r="R72" i="10"/>
  <c r="M81" i="10"/>
  <c r="R20" i="11"/>
  <c r="R42" i="19"/>
  <c r="M51" i="19"/>
  <c r="R50" i="12"/>
  <c r="F101" i="10"/>
  <c r="R101" i="10"/>
  <c r="O101" i="10"/>
  <c r="N101" i="10"/>
  <c r="T101" i="10"/>
  <c r="M101" i="10"/>
  <c r="Q101" i="10"/>
  <c r="P101" i="10"/>
  <c r="Q94" i="16"/>
  <c r="P94" i="16"/>
  <c r="M94" i="16"/>
  <c r="T94" i="16"/>
  <c r="R94" i="16"/>
  <c r="N94" i="16"/>
  <c r="F94" i="16"/>
  <c r="O94" i="16"/>
  <c r="R35" i="9"/>
  <c r="N92" i="19"/>
  <c r="F92" i="19"/>
  <c r="R92" i="19"/>
  <c r="O92" i="19"/>
  <c r="Q92" i="19"/>
  <c r="T92" i="19"/>
  <c r="P92" i="19"/>
  <c r="M92" i="19"/>
  <c r="R57" i="15"/>
  <c r="M66" i="15"/>
  <c r="R20" i="10"/>
  <c r="R63" i="17"/>
  <c r="R42" i="11"/>
  <c r="M51" i="11"/>
  <c r="R95" i="18"/>
  <c r="R72" i="14"/>
  <c r="M81" i="14"/>
  <c r="R50" i="17"/>
  <c r="R12" i="17"/>
  <c r="M21" i="17"/>
  <c r="R80" i="14"/>
  <c r="R80" i="17"/>
  <c r="R18" i="18"/>
  <c r="R12" i="15"/>
  <c r="M21" i="15"/>
  <c r="M36" i="15"/>
  <c r="R27" i="15"/>
  <c r="R93" i="18"/>
  <c r="R27" i="12"/>
  <c r="M36" i="12"/>
  <c r="R57" i="19"/>
  <c r="M66" i="19"/>
  <c r="R50" i="15"/>
  <c r="R78" i="18"/>
  <c r="R12" i="16"/>
  <c r="M21" i="16"/>
  <c r="R65" i="10"/>
  <c r="R48" i="16"/>
  <c r="M36" i="8"/>
  <c r="R27" i="8"/>
  <c r="R80" i="13"/>
  <c r="R50" i="11"/>
  <c r="O86" i="9"/>
  <c r="T86" i="9"/>
  <c r="P86" i="9"/>
  <c r="F86" i="9"/>
  <c r="Q86" i="9"/>
  <c r="N86" i="9"/>
  <c r="M86" i="9"/>
  <c r="R86" i="9"/>
  <c r="R95" i="14"/>
  <c r="R80" i="8"/>
  <c r="R33" i="14"/>
  <c r="R18" i="19"/>
  <c r="R31" i="19"/>
  <c r="R65" i="13"/>
  <c r="R63" i="18"/>
  <c r="R12" i="10"/>
  <c r="M21" i="10"/>
  <c r="R35" i="15"/>
  <c r="R80" i="9"/>
  <c r="M96" i="18"/>
  <c r="R87" i="18"/>
  <c r="R35" i="11"/>
  <c r="R33" i="18"/>
  <c r="AE92" i="12"/>
  <c r="AE92" i="11" s="1"/>
  <c r="AE107" i="10" s="1"/>
  <c r="AE92" i="9" s="1"/>
  <c r="AE92" i="8" s="1"/>
  <c r="AE107" i="17" s="1"/>
  <c r="AE92" i="16" s="1"/>
  <c r="AE92" i="15" s="1"/>
  <c r="AE107" i="14" s="1"/>
  <c r="AE92" i="13" s="1"/>
  <c r="AE92" i="19" s="1"/>
  <c r="AE122" i="18" s="1"/>
  <c r="R87" i="17"/>
  <c r="M96" i="17"/>
  <c r="R50" i="18"/>
  <c r="M66" i="12"/>
  <c r="R57" i="12"/>
  <c r="R12" i="18"/>
  <c r="M21" i="18"/>
  <c r="R63" i="13"/>
  <c r="M66" i="16"/>
  <c r="R57" i="16"/>
  <c r="O94" i="15"/>
  <c r="F94" i="15"/>
  <c r="T94" i="15"/>
  <c r="P94" i="15"/>
  <c r="M94" i="15"/>
  <c r="R94" i="15"/>
  <c r="N94" i="15"/>
  <c r="Q94" i="15"/>
  <c r="V78" i="12"/>
  <c r="V78" i="11" s="1"/>
  <c r="V93" i="10" s="1"/>
  <c r="V78" i="9" s="1"/>
  <c r="V78" i="8" s="1"/>
  <c r="V93" i="17" s="1"/>
  <c r="V78" i="16" s="1"/>
  <c r="V78" i="15" s="1"/>
  <c r="V93" i="14" s="1"/>
  <c r="V78" i="13" s="1"/>
  <c r="V78" i="19" s="1"/>
  <c r="V108" i="18" s="1"/>
  <c r="W78" i="12"/>
  <c r="R78" i="12"/>
  <c r="AA78" i="12" s="1"/>
  <c r="M66" i="17"/>
  <c r="R57" i="17"/>
  <c r="R42" i="10"/>
  <c r="M51" i="10"/>
  <c r="M66" i="18"/>
  <c r="R57" i="18"/>
  <c r="R20" i="14"/>
  <c r="R80" i="10"/>
  <c r="R18" i="14"/>
  <c r="M120" i="18"/>
  <c r="R120" i="18"/>
  <c r="F120" i="18"/>
  <c r="Q120" i="18"/>
  <c r="N120" i="18"/>
  <c r="O120" i="18"/>
  <c r="T120" i="18"/>
  <c r="P120" i="18"/>
  <c r="R12" i="14"/>
  <c r="M21" i="14"/>
  <c r="R35" i="18"/>
  <c r="R13" i="18"/>
  <c r="R72" i="18"/>
  <c r="M81" i="18"/>
  <c r="R31" i="18"/>
  <c r="Q124" i="18"/>
  <c r="N124" i="18"/>
  <c r="F124" i="18"/>
  <c r="M124" i="18"/>
  <c r="R124" i="18"/>
  <c r="P124" i="18"/>
  <c r="O124" i="18"/>
  <c r="T124" i="18"/>
  <c r="R65" i="11"/>
  <c r="R27" i="11"/>
  <c r="R50" i="10"/>
  <c r="R42" i="8"/>
  <c r="M51" i="8"/>
  <c r="R65" i="9"/>
  <c r="R80" i="18"/>
  <c r="R72" i="9"/>
  <c r="M81" i="9"/>
  <c r="R65" i="18"/>
  <c r="R33" i="10"/>
  <c r="R65" i="19"/>
  <c r="F92" i="12"/>
  <c r="T92" i="12"/>
  <c r="P92" i="12"/>
  <c r="O92" i="12"/>
  <c r="M92" i="12"/>
  <c r="R92" i="12"/>
  <c r="Q92" i="12"/>
  <c r="N92" i="12"/>
  <c r="R27" i="16"/>
  <c r="M36" i="16"/>
  <c r="R20" i="19"/>
  <c r="M51" i="17"/>
  <c r="R42" i="17"/>
  <c r="R20" i="8"/>
  <c r="R48" i="19"/>
  <c r="R50" i="16"/>
  <c r="M51" i="12"/>
  <c r="R42" i="12"/>
  <c r="R48" i="13"/>
  <c r="R42" i="9"/>
  <c r="M51" i="9"/>
  <c r="AC80" i="12"/>
  <c r="W80" i="12"/>
  <c r="V80" i="12"/>
  <c r="V80" i="11" s="1"/>
  <c r="V95" i="10" s="1"/>
  <c r="V80" i="9" s="1"/>
  <c r="V80" i="8" s="1"/>
  <c r="V95" i="17" s="1"/>
  <c r="V80" i="16" s="1"/>
  <c r="V80" i="15" s="1"/>
  <c r="V95" i="14" s="1"/>
  <c r="V80" i="13" s="1"/>
  <c r="V80" i="19" s="1"/>
  <c r="V110" i="18" s="1"/>
  <c r="R80" i="12"/>
  <c r="AA80" i="12" s="1"/>
  <c r="W18" i="12"/>
  <c r="X18" i="12"/>
  <c r="V18" i="12"/>
  <c r="V33" i="12" s="1"/>
  <c r="V48" i="12" s="1"/>
  <c r="V63" i="12" s="1"/>
  <c r="V18" i="11" s="1"/>
  <c r="V33" i="11" s="1"/>
  <c r="V48" i="11" s="1"/>
  <c r="V63" i="11" s="1"/>
  <c r="V18" i="10" s="1"/>
  <c r="V33" i="10" s="1"/>
  <c r="V48" i="10" s="1"/>
  <c r="V63" i="10" s="1"/>
  <c r="V78" i="10" s="1"/>
  <c r="V18" i="9" s="1"/>
  <c r="V33" i="9" s="1"/>
  <c r="V48" i="9" s="1"/>
  <c r="V63" i="9" s="1"/>
  <c r="V18" i="8" s="1"/>
  <c r="V33" i="8" s="1"/>
  <c r="V48" i="8" s="1"/>
  <c r="V63" i="8" s="1"/>
  <c r="V18" i="17" s="1"/>
  <c r="V33" i="17" s="1"/>
  <c r="V48" i="17" s="1"/>
  <c r="V63" i="17" s="1"/>
  <c r="V78" i="17" s="1"/>
  <c r="V18" i="16" s="1"/>
  <c r="V33" i="16" s="1"/>
  <c r="V48" i="16" s="1"/>
  <c r="V63" i="16" s="1"/>
  <c r="V18" i="15" s="1"/>
  <c r="V33" i="15" s="1"/>
  <c r="V48" i="15" s="1"/>
  <c r="V63" i="15" s="1"/>
  <c r="V18" i="14" s="1"/>
  <c r="V33" i="14" s="1"/>
  <c r="V48" i="14" s="1"/>
  <c r="V63" i="14" s="1"/>
  <c r="V78" i="14" s="1"/>
  <c r="V18" i="13" s="1"/>
  <c r="V33" i="13" s="1"/>
  <c r="V48" i="13" s="1"/>
  <c r="V63" i="13" s="1"/>
  <c r="V18" i="19" s="1"/>
  <c r="V33" i="19" s="1"/>
  <c r="V48" i="19" s="1"/>
  <c r="V63" i="19" s="1"/>
  <c r="V18" i="18" s="1"/>
  <c r="V33" i="18" s="1"/>
  <c r="V48" i="18" s="1"/>
  <c r="V63" i="18" s="1"/>
  <c r="V78" i="18" s="1"/>
  <c r="V93" i="18" s="1"/>
  <c r="R18" i="12"/>
  <c r="AA18" i="12" s="1"/>
  <c r="R73" i="18"/>
  <c r="R12" i="11"/>
  <c r="M21" i="11"/>
  <c r="R50" i="9"/>
  <c r="R48" i="18"/>
  <c r="R63" i="16"/>
  <c r="M36" i="14"/>
  <c r="R27" i="14"/>
  <c r="F109" i="14"/>
  <c r="Q109" i="14"/>
  <c r="P109" i="14"/>
  <c r="M109" i="14"/>
  <c r="T109" i="14"/>
  <c r="R109" i="14"/>
  <c r="O109" i="14"/>
  <c r="N109" i="14"/>
  <c r="T94" i="8"/>
  <c r="O94" i="8"/>
  <c r="P94" i="8"/>
  <c r="F94" i="8"/>
  <c r="N94" i="8"/>
  <c r="M94" i="8"/>
  <c r="Q94" i="8"/>
  <c r="R94" i="8"/>
  <c r="R65" i="17"/>
  <c r="R48" i="17"/>
  <c r="R20" i="15"/>
  <c r="R78" i="15"/>
  <c r="R42" i="14"/>
  <c r="M51" i="14"/>
  <c r="R72" i="11"/>
  <c r="M81" i="11"/>
  <c r="T94" i="9"/>
  <c r="O94" i="9"/>
  <c r="P94" i="9"/>
  <c r="F94" i="9"/>
  <c r="Q94" i="9"/>
  <c r="M94" i="9"/>
  <c r="R94" i="9"/>
  <c r="N94" i="9"/>
  <c r="M21" i="9"/>
  <c r="M36" i="18"/>
  <c r="R27" i="18"/>
  <c r="R12" i="13"/>
  <c r="M21" i="13"/>
  <c r="R80" i="19"/>
  <c r="R108" i="18"/>
  <c r="M81" i="19"/>
  <c r="R72" i="19"/>
  <c r="R20" i="13"/>
  <c r="AF107" i="10"/>
  <c r="AF92" i="9" s="1"/>
  <c r="AF92" i="8" s="1"/>
  <c r="AF107" i="17" s="1"/>
  <c r="AF92" i="16" s="1"/>
  <c r="AF92" i="15" s="1"/>
  <c r="AF107" i="14" s="1"/>
  <c r="AF92" i="13" s="1"/>
  <c r="AF92" i="19" s="1"/>
  <c r="AF122" i="18" s="1"/>
  <c r="R13" i="19"/>
  <c r="I21" i="34"/>
  <c r="G63" i="34"/>
  <c r="G7" i="34"/>
  <c r="I63" i="34"/>
  <c r="I7" i="34"/>
  <c r="G49" i="34"/>
  <c r="I49" i="34"/>
  <c r="G35" i="34"/>
  <c r="I35" i="34"/>
  <c r="G21" i="34"/>
  <c r="I9" i="34"/>
  <c r="AA60" i="12" l="1"/>
  <c r="AA74" i="11"/>
  <c r="AA89" i="10" s="1"/>
  <c r="AA74" i="9" s="1"/>
  <c r="AA74" i="8" s="1"/>
  <c r="AA89" i="17" s="1"/>
  <c r="AA74" i="16" s="1"/>
  <c r="AA74" i="15" s="1"/>
  <c r="AA89" i="14" s="1"/>
  <c r="AA74" i="13" s="1"/>
  <c r="AA74" i="19" s="1"/>
  <c r="AA104" i="18" s="1"/>
  <c r="AC60" i="12"/>
  <c r="I23" i="34"/>
  <c r="I37" i="34" s="1"/>
  <c r="I51" i="34" s="1"/>
  <c r="I65" i="34" s="1"/>
  <c r="I79" i="34" s="1"/>
  <c r="I93" i="34" s="1"/>
  <c r="I107" i="34" s="1"/>
  <c r="I121" i="34" s="1"/>
  <c r="I135" i="34" s="1"/>
  <c r="AC90" i="10"/>
  <c r="AC75" i="9" s="1"/>
  <c r="AC75" i="8" s="1"/>
  <c r="AC90" i="17" s="1"/>
  <c r="AC75" i="16" s="1"/>
  <c r="AC75" i="15" s="1"/>
  <c r="AC90" i="14" s="1"/>
  <c r="AC75" i="13" s="1"/>
  <c r="AC75" i="19" s="1"/>
  <c r="AC105" i="18" s="1"/>
  <c r="B10" i="32"/>
  <c r="W9" i="25"/>
  <c r="X90" i="10"/>
  <c r="X75" i="9" s="1"/>
  <c r="AA44" i="12"/>
  <c r="AA59" i="12" s="1"/>
  <c r="AA14" i="11" s="1"/>
  <c r="AA29" i="11" s="1"/>
  <c r="AA44" i="11" s="1"/>
  <c r="AA59" i="11" s="1"/>
  <c r="AA14" i="10" s="1"/>
  <c r="AA29" i="10" s="1"/>
  <c r="AA44" i="10" s="1"/>
  <c r="AA59" i="10" s="1"/>
  <c r="AA74" i="10" s="1"/>
  <c r="AA14" i="9" s="1"/>
  <c r="AA29" i="9" s="1"/>
  <c r="AA44" i="9" s="1"/>
  <c r="AA59" i="9" s="1"/>
  <c r="AA14" i="8" s="1"/>
  <c r="AA29" i="8" s="1"/>
  <c r="AA44" i="8" s="1"/>
  <c r="AA59" i="8" s="1"/>
  <c r="AA14" i="17" s="1"/>
  <c r="AA29" i="17" s="1"/>
  <c r="AA44" i="17" s="1"/>
  <c r="AA59" i="17" s="1"/>
  <c r="AA74" i="17" s="1"/>
  <c r="AA14" i="16" s="1"/>
  <c r="AA29" i="16" s="1"/>
  <c r="AA44" i="16" s="1"/>
  <c r="AA59" i="16" s="1"/>
  <c r="AA14" i="15" s="1"/>
  <c r="AA29" i="15" s="1"/>
  <c r="AA44" i="15" s="1"/>
  <c r="AA59" i="15" s="1"/>
  <c r="AA14" i="14" s="1"/>
  <c r="AA29" i="14" s="1"/>
  <c r="AA44" i="14" s="1"/>
  <c r="AA59" i="14" s="1"/>
  <c r="AA74" i="14" s="1"/>
  <c r="AA14" i="13" s="1"/>
  <c r="AA29" i="13" s="1"/>
  <c r="AA44" i="13" s="1"/>
  <c r="AA59" i="13" s="1"/>
  <c r="AA14" i="19" s="1"/>
  <c r="AA29" i="19" s="1"/>
  <c r="AA44" i="19" s="1"/>
  <c r="AA59" i="19" s="1"/>
  <c r="AA14" i="18" s="1"/>
  <c r="AA29" i="18" s="1"/>
  <c r="AA44" i="18" s="1"/>
  <c r="AA59" i="18" s="1"/>
  <c r="AA74" i="18" s="1"/>
  <c r="AA89" i="18" s="1"/>
  <c r="AC91" i="17"/>
  <c r="AC76" i="16" s="1"/>
  <c r="AC76" i="15" s="1"/>
  <c r="AC91" i="14" s="1"/>
  <c r="AC76" i="13" s="1"/>
  <c r="AC73" i="11"/>
  <c r="X73" i="11"/>
  <c r="X60" i="12"/>
  <c r="X15" i="11" s="1"/>
  <c r="X30" i="11" s="1"/>
  <c r="X45" i="11" s="1"/>
  <c r="X60" i="11" s="1"/>
  <c r="X15" i="10" s="1"/>
  <c r="X30" i="10" s="1"/>
  <c r="X45" i="10" s="1"/>
  <c r="X60" i="10" s="1"/>
  <c r="X75" i="10" s="1"/>
  <c r="X15" i="9" s="1"/>
  <c r="X30" i="9" s="1"/>
  <c r="X45" i="9" s="1"/>
  <c r="X60" i="9" s="1"/>
  <c r="X15" i="8" s="1"/>
  <c r="X30" i="8" s="1"/>
  <c r="X45" i="8" s="1"/>
  <c r="X60" i="8" s="1"/>
  <c r="X15" i="17" s="1"/>
  <c r="X30" i="17" s="1"/>
  <c r="X45" i="17" s="1"/>
  <c r="X60" i="17" s="1"/>
  <c r="X75" i="17" s="1"/>
  <c r="X15" i="16" s="1"/>
  <c r="X30" i="16" s="1"/>
  <c r="X45" i="16" s="1"/>
  <c r="X60" i="16" s="1"/>
  <c r="X15" i="15" s="1"/>
  <c r="X30" i="15" s="1"/>
  <c r="X45" i="15" s="1"/>
  <c r="X60" i="15" s="1"/>
  <c r="X15" i="14" s="1"/>
  <c r="X30" i="14" s="1"/>
  <c r="X45" i="14" s="1"/>
  <c r="X60" i="14" s="1"/>
  <c r="X75" i="14" s="1"/>
  <c r="X15" i="13" s="1"/>
  <c r="X30" i="13" s="1"/>
  <c r="X45" i="13" s="1"/>
  <c r="X60" i="13" s="1"/>
  <c r="X15" i="19" s="1"/>
  <c r="X30" i="19" s="1"/>
  <c r="X45" i="19" s="1"/>
  <c r="X60" i="19" s="1"/>
  <c r="X15" i="18" s="1"/>
  <c r="X30" i="18" s="1"/>
  <c r="X45" i="18" s="1"/>
  <c r="X60" i="18" s="1"/>
  <c r="X75" i="18" s="1"/>
  <c r="X90" i="18" s="1"/>
  <c r="AA15" i="11"/>
  <c r="AA30" i="11" s="1"/>
  <c r="AA45" i="11" s="1"/>
  <c r="AA60" i="11" s="1"/>
  <c r="AA15" i="10" s="1"/>
  <c r="AA30" i="10" s="1"/>
  <c r="AA45" i="10" s="1"/>
  <c r="AA60" i="10" s="1"/>
  <c r="AA75" i="10" s="1"/>
  <c r="AA15" i="9" s="1"/>
  <c r="AA30" i="9" s="1"/>
  <c r="AA45" i="9" s="1"/>
  <c r="AA60" i="9" s="1"/>
  <c r="AA15" i="8" s="1"/>
  <c r="AA30" i="8" s="1"/>
  <c r="AA45" i="8" s="1"/>
  <c r="AA60" i="8" s="1"/>
  <c r="AA15" i="17" s="1"/>
  <c r="AA30" i="17" s="1"/>
  <c r="AA45" i="17" s="1"/>
  <c r="AA60" i="17" s="1"/>
  <c r="AA75" i="17" s="1"/>
  <c r="AA15" i="16" s="1"/>
  <c r="AA30" i="16" s="1"/>
  <c r="AA45" i="16" s="1"/>
  <c r="AA60" i="16" s="1"/>
  <c r="AA15" i="15" s="1"/>
  <c r="AA30" i="15" s="1"/>
  <c r="AA45" i="15" s="1"/>
  <c r="AA60" i="15" s="1"/>
  <c r="AA15" i="14" s="1"/>
  <c r="AA30" i="14" s="1"/>
  <c r="AA45" i="14" s="1"/>
  <c r="AA60" i="14" s="1"/>
  <c r="AA75" i="14" s="1"/>
  <c r="AA15" i="13" s="1"/>
  <c r="AA30" i="13" s="1"/>
  <c r="AA45" i="13" s="1"/>
  <c r="AA60" i="13" s="1"/>
  <c r="AA15" i="19" s="1"/>
  <c r="AA30" i="19" s="1"/>
  <c r="AA45" i="19" s="1"/>
  <c r="AA60" i="19" s="1"/>
  <c r="AA15" i="18" s="1"/>
  <c r="AA30" i="18" s="1"/>
  <c r="AA45" i="18" s="1"/>
  <c r="AA60" i="18" s="1"/>
  <c r="AA75" i="18" s="1"/>
  <c r="AA90" i="18" s="1"/>
  <c r="W77" i="11"/>
  <c r="W92" i="10" s="1"/>
  <c r="W77" i="9" s="1"/>
  <c r="W77" i="8" s="1"/>
  <c r="W92" i="17" s="1"/>
  <c r="W77" i="16" s="1"/>
  <c r="W77" i="15" s="1"/>
  <c r="W92" i="14" s="1"/>
  <c r="W77" i="13" s="1"/>
  <c r="W77" i="19" s="1"/>
  <c r="W107" i="18" s="1"/>
  <c r="AA47" i="12"/>
  <c r="AA62" i="12" s="1"/>
  <c r="AA17" i="11" s="1"/>
  <c r="AA32" i="11" s="1"/>
  <c r="AA47" i="11" s="1"/>
  <c r="AA62" i="11" s="1"/>
  <c r="AA17" i="10" s="1"/>
  <c r="AA32" i="10" s="1"/>
  <c r="AA47" i="10" s="1"/>
  <c r="AA62" i="10" s="1"/>
  <c r="AA77" i="10" s="1"/>
  <c r="AA17" i="9" s="1"/>
  <c r="AA32" i="9" s="1"/>
  <c r="AA47" i="9" s="1"/>
  <c r="AA62" i="9" s="1"/>
  <c r="AA17" i="8" s="1"/>
  <c r="AA32" i="8" s="1"/>
  <c r="AA47" i="8" s="1"/>
  <c r="AA62" i="8" s="1"/>
  <c r="AA17" i="17" s="1"/>
  <c r="AA32" i="17" s="1"/>
  <c r="AA47" i="17" s="1"/>
  <c r="AA62" i="17" s="1"/>
  <c r="AA77" i="17" s="1"/>
  <c r="AA17" i="16" s="1"/>
  <c r="AA32" i="16" s="1"/>
  <c r="AA47" i="16" s="1"/>
  <c r="AA62" i="16" s="1"/>
  <c r="AA17" i="15" s="1"/>
  <c r="AA32" i="15" s="1"/>
  <c r="AA47" i="15" s="1"/>
  <c r="AA62" i="15" s="1"/>
  <c r="AA17" i="14" s="1"/>
  <c r="AA32" i="14" s="1"/>
  <c r="AA47" i="14" s="1"/>
  <c r="AA62" i="14" s="1"/>
  <c r="AA77" i="14" s="1"/>
  <c r="AA17" i="13" s="1"/>
  <c r="AA32" i="13" s="1"/>
  <c r="AA47" i="13" s="1"/>
  <c r="AA62" i="13" s="1"/>
  <c r="AA17" i="19" s="1"/>
  <c r="AA32" i="19" s="1"/>
  <c r="AA47" i="19" s="1"/>
  <c r="AA62" i="19" s="1"/>
  <c r="AA17" i="18" s="1"/>
  <c r="AA32" i="18" s="1"/>
  <c r="AA47" i="18" s="1"/>
  <c r="AA62" i="18" s="1"/>
  <c r="AA77" i="18" s="1"/>
  <c r="AA92" i="18" s="1"/>
  <c r="X16" i="16"/>
  <c r="X31" i="16" s="1"/>
  <c r="X46" i="16" s="1"/>
  <c r="X61" i="16" s="1"/>
  <c r="X16" i="15" s="1"/>
  <c r="X31" i="15" s="1"/>
  <c r="X46" i="15" s="1"/>
  <c r="X61" i="15" s="1"/>
  <c r="X16" i="14" s="1"/>
  <c r="X31" i="14" s="1"/>
  <c r="X46" i="14" s="1"/>
  <c r="X61" i="14" s="1"/>
  <c r="X76" i="14" s="1"/>
  <c r="X16" i="13" s="1"/>
  <c r="X31" i="13" s="1"/>
  <c r="X46" i="13" s="1"/>
  <c r="X61" i="13" s="1"/>
  <c r="X16" i="19" s="1"/>
  <c r="X31" i="19" s="1"/>
  <c r="X46" i="19" s="1"/>
  <c r="X61" i="19" s="1"/>
  <c r="X16" i="18" s="1"/>
  <c r="X31" i="18" s="1"/>
  <c r="X46" i="18" s="1"/>
  <c r="X61" i="18" s="1"/>
  <c r="X76" i="18" s="1"/>
  <c r="X91" i="18" s="1"/>
  <c r="X91" i="17"/>
  <c r="X76" i="16" s="1"/>
  <c r="X76" i="15" s="1"/>
  <c r="X91" i="14" s="1"/>
  <c r="X76" i="13" s="1"/>
  <c r="X76" i="19" s="1"/>
  <c r="X106" i="18" s="1"/>
  <c r="AA90" i="10"/>
  <c r="AA75" i="9" s="1"/>
  <c r="AA75" i="8" s="1"/>
  <c r="AA90" i="17" s="1"/>
  <c r="AA75" i="16" s="1"/>
  <c r="AA75" i="15" s="1"/>
  <c r="AA90" i="14" s="1"/>
  <c r="AA75" i="13" s="1"/>
  <c r="AA75" i="19" s="1"/>
  <c r="AA105" i="18" s="1"/>
  <c r="W44" i="12"/>
  <c r="W59" i="12" s="1"/>
  <c r="W14" i="11" s="1"/>
  <c r="W29" i="11" s="1"/>
  <c r="W44" i="11" s="1"/>
  <c r="W59" i="11" s="1"/>
  <c r="W14" i="10" s="1"/>
  <c r="W29" i="10" s="1"/>
  <c r="W44" i="10" s="1"/>
  <c r="W59" i="10" s="1"/>
  <c r="W74" i="10" s="1"/>
  <c r="W14" i="9" s="1"/>
  <c r="W29" i="9" s="1"/>
  <c r="W44" i="9" s="1"/>
  <c r="W59" i="9" s="1"/>
  <c r="W14" i="8" s="1"/>
  <c r="W29" i="8" s="1"/>
  <c r="W44" i="8" s="1"/>
  <c r="W59" i="8" s="1"/>
  <c r="W14" i="17" s="1"/>
  <c r="W29" i="17" s="1"/>
  <c r="W44" i="17" s="1"/>
  <c r="W59" i="17" s="1"/>
  <c r="W74" i="17" s="1"/>
  <c r="W14" i="16" s="1"/>
  <c r="W29" i="16" s="1"/>
  <c r="W44" i="16" s="1"/>
  <c r="W59" i="16" s="1"/>
  <c r="W14" i="15" s="1"/>
  <c r="W29" i="15" s="1"/>
  <c r="W44" i="15" s="1"/>
  <c r="W59" i="15" s="1"/>
  <c r="W14" i="14" s="1"/>
  <c r="W29" i="14" s="1"/>
  <c r="W44" i="14" s="1"/>
  <c r="W59" i="14" s="1"/>
  <c r="W74" i="14" s="1"/>
  <c r="W14" i="13" s="1"/>
  <c r="W29" i="13" s="1"/>
  <c r="W44" i="13" s="1"/>
  <c r="W59" i="13" s="1"/>
  <c r="W14" i="19" s="1"/>
  <c r="W29" i="19" s="1"/>
  <c r="W44" i="19" s="1"/>
  <c r="W59" i="19" s="1"/>
  <c r="W14" i="18" s="1"/>
  <c r="W29" i="18" s="1"/>
  <c r="W44" i="18" s="1"/>
  <c r="W59" i="18" s="1"/>
  <c r="W74" i="18" s="1"/>
  <c r="W89" i="18" s="1"/>
  <c r="W90" i="10"/>
  <c r="W75" i="9" s="1"/>
  <c r="W75" i="8" s="1"/>
  <c r="W90" i="17" s="1"/>
  <c r="W75" i="16" s="1"/>
  <c r="W75" i="15" s="1"/>
  <c r="W90" i="14" s="1"/>
  <c r="W75" i="13" s="1"/>
  <c r="W75" i="19" s="1"/>
  <c r="W105" i="18" s="1"/>
  <c r="W91" i="17"/>
  <c r="W76" i="16" s="1"/>
  <c r="W76" i="15" s="1"/>
  <c r="W91" i="14" s="1"/>
  <c r="W76" i="13" s="1"/>
  <c r="W76" i="19" s="1"/>
  <c r="W106" i="18" s="1"/>
  <c r="AA71" i="11"/>
  <c r="AA86" i="10" s="1"/>
  <c r="AA71" i="9" s="1"/>
  <c r="AA71" i="8" s="1"/>
  <c r="AA86" i="17" s="1"/>
  <c r="AA71" i="16" s="1"/>
  <c r="AA71" i="15" s="1"/>
  <c r="AA86" i="14" s="1"/>
  <c r="AA71" i="13" s="1"/>
  <c r="AA71" i="19" s="1"/>
  <c r="AA101" i="18" s="1"/>
  <c r="W15" i="11"/>
  <c r="W30" i="11" s="1"/>
  <c r="W45" i="11" s="1"/>
  <c r="W60" i="11" s="1"/>
  <c r="W15" i="10" s="1"/>
  <c r="W30" i="10" s="1"/>
  <c r="W45" i="10" s="1"/>
  <c r="W60" i="10" s="1"/>
  <c r="W75" i="10" s="1"/>
  <c r="W15" i="9" s="1"/>
  <c r="W30" i="9" s="1"/>
  <c r="W45" i="9" s="1"/>
  <c r="W60" i="9" s="1"/>
  <c r="W15" i="8" s="1"/>
  <c r="W30" i="8" s="1"/>
  <c r="W45" i="8" s="1"/>
  <c r="W60" i="8" s="1"/>
  <c r="W15" i="17" s="1"/>
  <c r="W30" i="17" s="1"/>
  <c r="W45" i="17" s="1"/>
  <c r="W60" i="17" s="1"/>
  <c r="W75" i="17" s="1"/>
  <c r="W15" i="16" s="1"/>
  <c r="W30" i="16" s="1"/>
  <c r="W45" i="16" s="1"/>
  <c r="W60" i="16" s="1"/>
  <c r="W15" i="15" s="1"/>
  <c r="W30" i="15" s="1"/>
  <c r="W45" i="15" s="1"/>
  <c r="W60" i="15" s="1"/>
  <c r="W15" i="14" s="1"/>
  <c r="W30" i="14" s="1"/>
  <c r="W45" i="14" s="1"/>
  <c r="W60" i="14" s="1"/>
  <c r="W75" i="14" s="1"/>
  <c r="W15" i="13" s="1"/>
  <c r="W30" i="13" s="1"/>
  <c r="W45" i="13" s="1"/>
  <c r="W60" i="13" s="1"/>
  <c r="W15" i="19" s="1"/>
  <c r="W30" i="19" s="1"/>
  <c r="W45" i="19" s="1"/>
  <c r="W60" i="19" s="1"/>
  <c r="W15" i="18" s="1"/>
  <c r="W30" i="18" s="1"/>
  <c r="W45" i="18" s="1"/>
  <c r="W60" i="18" s="1"/>
  <c r="W75" i="18" s="1"/>
  <c r="W90" i="18" s="1"/>
  <c r="W88" i="10"/>
  <c r="W73" i="9" s="1"/>
  <c r="W73" i="8" s="1"/>
  <c r="W88" i="17" s="1"/>
  <c r="W73" i="16" s="1"/>
  <c r="W73" i="15" s="1"/>
  <c r="W88" i="14" s="1"/>
  <c r="W73" i="13" s="1"/>
  <c r="W73" i="19" s="1"/>
  <c r="W103" i="18" s="1"/>
  <c r="X47" i="12"/>
  <c r="X62" i="12" s="1"/>
  <c r="X17" i="11" s="1"/>
  <c r="X32" i="11" s="1"/>
  <c r="X47" i="11" s="1"/>
  <c r="X62" i="11" s="1"/>
  <c r="X17" i="10" s="1"/>
  <c r="X32" i="10" s="1"/>
  <c r="X47" i="10" s="1"/>
  <c r="X62" i="10" s="1"/>
  <c r="X77" i="10" s="1"/>
  <c r="X17" i="9" s="1"/>
  <c r="X32" i="9" s="1"/>
  <c r="X47" i="9" s="1"/>
  <c r="X62" i="9" s="1"/>
  <c r="X17" i="8" s="1"/>
  <c r="X32" i="8" s="1"/>
  <c r="X47" i="8" s="1"/>
  <c r="X62" i="8" s="1"/>
  <c r="X17" i="17" s="1"/>
  <c r="X32" i="17" s="1"/>
  <c r="X47" i="17" s="1"/>
  <c r="X62" i="17" s="1"/>
  <c r="X77" i="17" s="1"/>
  <c r="X17" i="16" s="1"/>
  <c r="X32" i="16" s="1"/>
  <c r="X47" i="16" s="1"/>
  <c r="X62" i="16" s="1"/>
  <c r="X17" i="15" s="1"/>
  <c r="X32" i="15" s="1"/>
  <c r="X47" i="15" s="1"/>
  <c r="X62" i="15" s="1"/>
  <c r="X17" i="14" s="1"/>
  <c r="X32" i="14" s="1"/>
  <c r="X47" i="14" s="1"/>
  <c r="X62" i="14" s="1"/>
  <c r="X77" i="14" s="1"/>
  <c r="X17" i="13" s="1"/>
  <c r="X32" i="13" s="1"/>
  <c r="X47" i="13" s="1"/>
  <c r="X62" i="13" s="1"/>
  <c r="X17" i="19" s="1"/>
  <c r="X32" i="19" s="1"/>
  <c r="X47" i="19" s="1"/>
  <c r="X62" i="19" s="1"/>
  <c r="X17" i="18" s="1"/>
  <c r="X32" i="18" s="1"/>
  <c r="X47" i="18" s="1"/>
  <c r="X62" i="18" s="1"/>
  <c r="X77" i="18" s="1"/>
  <c r="X92" i="18" s="1"/>
  <c r="AC15" i="11"/>
  <c r="AC30" i="11" s="1"/>
  <c r="AC45" i="11" s="1"/>
  <c r="AC60" i="11" s="1"/>
  <c r="AC15" i="10" s="1"/>
  <c r="AC30" i="10" s="1"/>
  <c r="AC45" i="10" s="1"/>
  <c r="AC60" i="10" s="1"/>
  <c r="AC75" i="10" s="1"/>
  <c r="AC15" i="9" s="1"/>
  <c r="AC30" i="9" s="1"/>
  <c r="AC45" i="9" s="1"/>
  <c r="AC60" i="9" s="1"/>
  <c r="AC15" i="8" s="1"/>
  <c r="AC30" i="8" s="1"/>
  <c r="AC45" i="8" s="1"/>
  <c r="AC60" i="8" s="1"/>
  <c r="AC15" i="17" s="1"/>
  <c r="AC30" i="17" s="1"/>
  <c r="AC45" i="17" s="1"/>
  <c r="AC60" i="17" s="1"/>
  <c r="AC75" i="17" s="1"/>
  <c r="AC15" i="16" s="1"/>
  <c r="AC30" i="16" s="1"/>
  <c r="AC45" i="16" s="1"/>
  <c r="AC60" i="16" s="1"/>
  <c r="AC15" i="15" s="1"/>
  <c r="AC30" i="15" s="1"/>
  <c r="AC45" i="15" s="1"/>
  <c r="AC60" i="15" s="1"/>
  <c r="AC15" i="14" s="1"/>
  <c r="AC30" i="14" s="1"/>
  <c r="AC45" i="14" s="1"/>
  <c r="AC60" i="14" s="1"/>
  <c r="AC75" i="14" s="1"/>
  <c r="AC15" i="13" s="1"/>
  <c r="AC30" i="13" s="1"/>
  <c r="AC45" i="13" s="1"/>
  <c r="AC60" i="13" s="1"/>
  <c r="AC15" i="19" s="1"/>
  <c r="AC30" i="19" s="1"/>
  <c r="AC45" i="19" s="1"/>
  <c r="AC60" i="19" s="1"/>
  <c r="AC15" i="18" s="1"/>
  <c r="AC30" i="18" s="1"/>
  <c r="AC45" i="18" s="1"/>
  <c r="AC60" i="18" s="1"/>
  <c r="AC75" i="18" s="1"/>
  <c r="AC90" i="18" s="1"/>
  <c r="X74" i="11"/>
  <c r="X89" i="10" s="1"/>
  <c r="X74" i="9" s="1"/>
  <c r="X74" i="8" s="1"/>
  <c r="X89" i="17" s="1"/>
  <c r="X74" i="16" s="1"/>
  <c r="X74" i="15" s="1"/>
  <c r="X89" i="14" s="1"/>
  <c r="X74" i="13" s="1"/>
  <c r="X74" i="19" s="1"/>
  <c r="X104" i="18" s="1"/>
  <c r="W47" i="12"/>
  <c r="W62" i="12" s="1"/>
  <c r="W17" i="11" s="1"/>
  <c r="W32" i="11" s="1"/>
  <c r="W47" i="11" s="1"/>
  <c r="W62" i="11" s="1"/>
  <c r="W17" i="10" s="1"/>
  <c r="W32" i="10" s="1"/>
  <c r="W47" i="10" s="1"/>
  <c r="W62" i="10" s="1"/>
  <c r="W77" i="10" s="1"/>
  <c r="W17" i="9" s="1"/>
  <c r="W32" i="9" s="1"/>
  <c r="W47" i="9" s="1"/>
  <c r="W62" i="9" s="1"/>
  <c r="W17" i="8" s="1"/>
  <c r="W32" i="8" s="1"/>
  <c r="W47" i="8" s="1"/>
  <c r="W62" i="8" s="1"/>
  <c r="W17" i="17" s="1"/>
  <c r="W32" i="17" s="1"/>
  <c r="W47" i="17" s="1"/>
  <c r="W62" i="17" s="1"/>
  <c r="W77" i="17" s="1"/>
  <c r="W17" i="16" s="1"/>
  <c r="W32" i="16" s="1"/>
  <c r="W47" i="16" s="1"/>
  <c r="W62" i="16" s="1"/>
  <c r="W17" i="15" s="1"/>
  <c r="W32" i="15" s="1"/>
  <c r="W47" i="15" s="1"/>
  <c r="W62" i="15" s="1"/>
  <c r="W17" i="14" s="1"/>
  <c r="W32" i="14" s="1"/>
  <c r="W47" i="14" s="1"/>
  <c r="W62" i="14" s="1"/>
  <c r="W77" i="14" s="1"/>
  <c r="W17" i="13" s="1"/>
  <c r="W32" i="13" s="1"/>
  <c r="W47" i="13" s="1"/>
  <c r="W62" i="13" s="1"/>
  <c r="W17" i="19" s="1"/>
  <c r="W32" i="19" s="1"/>
  <c r="W47" i="19" s="1"/>
  <c r="W62" i="19" s="1"/>
  <c r="W17" i="18" s="1"/>
  <c r="W32" i="18" s="1"/>
  <c r="W47" i="18" s="1"/>
  <c r="W62" i="18" s="1"/>
  <c r="W77" i="18" s="1"/>
  <c r="W92" i="18" s="1"/>
  <c r="W74" i="11"/>
  <c r="W89" i="10" s="1"/>
  <c r="W74" i="9" s="1"/>
  <c r="W74" i="8" s="1"/>
  <c r="W89" i="17" s="1"/>
  <c r="W74" i="16" s="1"/>
  <c r="W74" i="15" s="1"/>
  <c r="W89" i="14" s="1"/>
  <c r="W74" i="13" s="1"/>
  <c r="W74" i="19" s="1"/>
  <c r="W104" i="18" s="1"/>
  <c r="AC16" i="16"/>
  <c r="AC31" i="16" s="1"/>
  <c r="AC46" i="16" s="1"/>
  <c r="AC61" i="16" s="1"/>
  <c r="AC16" i="15" s="1"/>
  <c r="AC31" i="15" s="1"/>
  <c r="AC46" i="15" s="1"/>
  <c r="AC61" i="15" s="1"/>
  <c r="AC16" i="14" s="1"/>
  <c r="AC31" i="14" s="1"/>
  <c r="AC46" i="14" s="1"/>
  <c r="AC61" i="14" s="1"/>
  <c r="AC76" i="14" s="1"/>
  <c r="AC16" i="13" s="1"/>
  <c r="AC31" i="13" s="1"/>
  <c r="AC46" i="13" s="1"/>
  <c r="AC61" i="13" s="1"/>
  <c r="AC16" i="19" s="1"/>
  <c r="AC31" i="19" s="1"/>
  <c r="AC46" i="19" s="1"/>
  <c r="AC61" i="19" s="1"/>
  <c r="AC16" i="18" s="1"/>
  <c r="AC31" i="18" s="1"/>
  <c r="AC46" i="18" s="1"/>
  <c r="AC61" i="18" s="1"/>
  <c r="AC76" i="18" s="1"/>
  <c r="AC91" i="18" s="1"/>
  <c r="W16" i="16"/>
  <c r="W31" i="16" s="1"/>
  <c r="W46" i="16" s="1"/>
  <c r="W61" i="16" s="1"/>
  <c r="W16" i="15" s="1"/>
  <c r="W31" i="15" s="1"/>
  <c r="W46" i="15" s="1"/>
  <c r="W61" i="15" s="1"/>
  <c r="W16" i="14" s="1"/>
  <c r="W31" i="14" s="1"/>
  <c r="W46" i="14" s="1"/>
  <c r="W61" i="14" s="1"/>
  <c r="W76" i="14" s="1"/>
  <c r="W16" i="13" s="1"/>
  <c r="W31" i="13" s="1"/>
  <c r="W46" i="13" s="1"/>
  <c r="W61" i="13" s="1"/>
  <c r="W16" i="19" s="1"/>
  <c r="W31" i="19" s="1"/>
  <c r="W46" i="19" s="1"/>
  <c r="W61" i="19" s="1"/>
  <c r="W16" i="18" s="1"/>
  <c r="W31" i="18" s="1"/>
  <c r="W46" i="18" s="1"/>
  <c r="W61" i="18" s="1"/>
  <c r="W76" i="18" s="1"/>
  <c r="W91" i="18" s="1"/>
  <c r="AC74" i="11"/>
  <c r="AC89" i="10" s="1"/>
  <c r="AC74" i="9" s="1"/>
  <c r="AC74" i="8" s="1"/>
  <c r="AC89" i="17" s="1"/>
  <c r="AC74" i="16" s="1"/>
  <c r="AC74" i="15" s="1"/>
  <c r="AC89" i="14" s="1"/>
  <c r="AC74" i="13" s="1"/>
  <c r="AC74" i="19" s="1"/>
  <c r="AC104" i="18" s="1"/>
  <c r="AC44" i="12"/>
  <c r="AC59" i="12" s="1"/>
  <c r="AC14" i="11" s="1"/>
  <c r="AC29" i="11" s="1"/>
  <c r="AC44" i="11" s="1"/>
  <c r="AC59" i="11" s="1"/>
  <c r="AC14" i="10" s="1"/>
  <c r="AC29" i="10" s="1"/>
  <c r="AC44" i="10" s="1"/>
  <c r="AC59" i="10" s="1"/>
  <c r="AC74" i="10" s="1"/>
  <c r="AC14" i="9" s="1"/>
  <c r="AC29" i="9" s="1"/>
  <c r="AC44" i="9" s="1"/>
  <c r="AC59" i="9" s="1"/>
  <c r="AC14" i="8" s="1"/>
  <c r="AC29" i="8" s="1"/>
  <c r="AC44" i="8" s="1"/>
  <c r="AC59" i="8" s="1"/>
  <c r="AC14" i="17" s="1"/>
  <c r="AC29" i="17" s="1"/>
  <c r="AC44" i="17" s="1"/>
  <c r="AC59" i="17" s="1"/>
  <c r="AC74" i="17" s="1"/>
  <c r="AC14" i="16" s="1"/>
  <c r="AC29" i="16" s="1"/>
  <c r="AC44" i="16" s="1"/>
  <c r="AC59" i="16" s="1"/>
  <c r="AC14" i="15" s="1"/>
  <c r="AC29" i="15" s="1"/>
  <c r="AC44" i="15" s="1"/>
  <c r="AC59" i="15" s="1"/>
  <c r="AC14" i="14" s="1"/>
  <c r="AC29" i="14" s="1"/>
  <c r="AC44" i="14" s="1"/>
  <c r="AC59" i="14" s="1"/>
  <c r="AC74" i="14" s="1"/>
  <c r="AC14" i="13" s="1"/>
  <c r="AC29" i="13" s="1"/>
  <c r="AC44" i="13" s="1"/>
  <c r="AC59" i="13" s="1"/>
  <c r="AC14" i="19" s="1"/>
  <c r="AC29" i="19" s="1"/>
  <c r="AC44" i="19" s="1"/>
  <c r="AC59" i="19" s="1"/>
  <c r="AC14" i="18" s="1"/>
  <c r="AC29" i="18" s="1"/>
  <c r="AC44" i="18" s="1"/>
  <c r="AC59" i="18" s="1"/>
  <c r="AC74" i="18" s="1"/>
  <c r="AC89" i="18" s="1"/>
  <c r="X92" i="10"/>
  <c r="X77" i="9" s="1"/>
  <c r="X77" i="8" s="1"/>
  <c r="X92" i="17" s="1"/>
  <c r="X77" i="16" s="1"/>
  <c r="X77" i="15" s="1"/>
  <c r="X92" i="14" s="1"/>
  <c r="X77" i="13" s="1"/>
  <c r="X77" i="19" s="1"/>
  <c r="X107" i="18" s="1"/>
  <c r="AC47" i="12"/>
  <c r="AC62" i="12" s="1"/>
  <c r="AC17" i="11" s="1"/>
  <c r="AC32" i="11" s="1"/>
  <c r="AC47" i="11" s="1"/>
  <c r="AC62" i="11" s="1"/>
  <c r="AC17" i="10" s="1"/>
  <c r="AC32" i="10" s="1"/>
  <c r="AC47" i="10" s="1"/>
  <c r="AC62" i="10" s="1"/>
  <c r="AC77" i="10" s="1"/>
  <c r="AC17" i="9" s="1"/>
  <c r="AC32" i="9" s="1"/>
  <c r="AC47" i="9" s="1"/>
  <c r="AC62" i="9" s="1"/>
  <c r="AC17" i="8" s="1"/>
  <c r="AC32" i="8" s="1"/>
  <c r="AC47" i="8" s="1"/>
  <c r="AC62" i="8" s="1"/>
  <c r="AC17" i="17" s="1"/>
  <c r="AC32" i="17" s="1"/>
  <c r="AC47" i="17" s="1"/>
  <c r="AC62" i="17" s="1"/>
  <c r="AC77" i="17" s="1"/>
  <c r="AC17" i="16" s="1"/>
  <c r="AC32" i="16" s="1"/>
  <c r="AC47" i="16" s="1"/>
  <c r="AC62" i="16" s="1"/>
  <c r="AC17" i="15" s="1"/>
  <c r="AC32" i="15" s="1"/>
  <c r="AC47" i="15" s="1"/>
  <c r="AC62" i="15" s="1"/>
  <c r="AC17" i="14" s="1"/>
  <c r="AC32" i="14" s="1"/>
  <c r="AC47" i="14" s="1"/>
  <c r="AC62" i="14" s="1"/>
  <c r="AC77" i="14" s="1"/>
  <c r="AC17" i="13" s="1"/>
  <c r="AC32" i="13" s="1"/>
  <c r="AC47" i="13" s="1"/>
  <c r="AC62" i="13" s="1"/>
  <c r="AC17" i="19" s="1"/>
  <c r="AC32" i="19" s="1"/>
  <c r="AC47" i="19" s="1"/>
  <c r="AC62" i="19" s="1"/>
  <c r="AC17" i="18" s="1"/>
  <c r="AC32" i="18" s="1"/>
  <c r="AC47" i="18" s="1"/>
  <c r="AC62" i="18" s="1"/>
  <c r="AC77" i="18" s="1"/>
  <c r="AC92" i="18" s="1"/>
  <c r="AA26" i="12"/>
  <c r="AA41" i="12" s="1"/>
  <c r="AA56" i="12" s="1"/>
  <c r="AA11" i="11" s="1"/>
  <c r="AA26" i="11" s="1"/>
  <c r="AA41" i="11" s="1"/>
  <c r="AA56" i="11" s="1"/>
  <c r="AA11" i="10" s="1"/>
  <c r="AA26" i="10" s="1"/>
  <c r="AA41" i="10" s="1"/>
  <c r="AA56" i="10" s="1"/>
  <c r="AA71" i="10" s="1"/>
  <c r="AA11" i="9" s="1"/>
  <c r="AA26" i="9" s="1"/>
  <c r="AA41" i="9" s="1"/>
  <c r="AA56" i="9" s="1"/>
  <c r="AA11" i="8" s="1"/>
  <c r="AA26" i="8" s="1"/>
  <c r="AA41" i="8" s="1"/>
  <c r="AA56" i="8" s="1"/>
  <c r="AA11" i="17" s="1"/>
  <c r="AA26" i="17" s="1"/>
  <c r="AA41" i="17" s="1"/>
  <c r="AA56" i="17" s="1"/>
  <c r="AA71" i="17" s="1"/>
  <c r="AA11" i="16" s="1"/>
  <c r="AA26" i="16" s="1"/>
  <c r="AA41" i="16" s="1"/>
  <c r="AA56" i="16" s="1"/>
  <c r="AA11" i="15" s="1"/>
  <c r="AA26" i="15" s="1"/>
  <c r="AA41" i="15" s="1"/>
  <c r="AA56" i="15" s="1"/>
  <c r="AA11" i="14" s="1"/>
  <c r="AA26" i="14" s="1"/>
  <c r="AA41" i="14" s="1"/>
  <c r="AA56" i="14" s="1"/>
  <c r="AA71" i="14" s="1"/>
  <c r="AA11" i="13" s="1"/>
  <c r="AA26" i="13" s="1"/>
  <c r="AA41" i="13" s="1"/>
  <c r="AA56" i="13" s="1"/>
  <c r="AA11" i="19" s="1"/>
  <c r="AA26" i="19" s="1"/>
  <c r="AA41" i="19" s="1"/>
  <c r="AA56" i="19" s="1"/>
  <c r="AA11" i="18" s="1"/>
  <c r="AA26" i="18" s="1"/>
  <c r="AA41" i="18" s="1"/>
  <c r="AA56" i="18" s="1"/>
  <c r="AA71" i="18" s="1"/>
  <c r="AA86" i="18" s="1"/>
  <c r="AA28" i="12"/>
  <c r="AA43" i="12" s="1"/>
  <c r="AA58" i="12" s="1"/>
  <c r="AA13" i="11" s="1"/>
  <c r="AA28" i="11" s="1"/>
  <c r="AA43" i="11" s="1"/>
  <c r="AA58" i="11" s="1"/>
  <c r="AA13" i="10" s="1"/>
  <c r="AA28" i="10" s="1"/>
  <c r="AA43" i="10" s="1"/>
  <c r="AA58" i="10" s="1"/>
  <c r="AA73" i="10" s="1"/>
  <c r="AA13" i="9" s="1"/>
  <c r="AA28" i="9" s="1"/>
  <c r="AA43" i="9" s="1"/>
  <c r="AA58" i="9" s="1"/>
  <c r="AA13" i="8" s="1"/>
  <c r="AA28" i="8" s="1"/>
  <c r="AA43" i="8" s="1"/>
  <c r="AA58" i="8" s="1"/>
  <c r="AA13" i="17" s="1"/>
  <c r="AA28" i="17" s="1"/>
  <c r="AA43" i="17" s="1"/>
  <c r="AA58" i="17" s="1"/>
  <c r="AA73" i="17" s="1"/>
  <c r="AA13" i="16" s="1"/>
  <c r="AA28" i="16" s="1"/>
  <c r="AA43" i="16" s="1"/>
  <c r="AA58" i="16" s="1"/>
  <c r="AA13" i="15" s="1"/>
  <c r="AA28" i="15" s="1"/>
  <c r="AA43" i="15" s="1"/>
  <c r="AA58" i="15" s="1"/>
  <c r="AA13" i="14" s="1"/>
  <c r="AA28" i="14" s="1"/>
  <c r="AA43" i="14" s="1"/>
  <c r="AA58" i="14" s="1"/>
  <c r="AA73" i="14" s="1"/>
  <c r="AA13" i="13" s="1"/>
  <c r="AA28" i="13" s="1"/>
  <c r="AA43" i="13" s="1"/>
  <c r="AA58" i="13" s="1"/>
  <c r="AA13" i="19" s="1"/>
  <c r="AA28" i="19" s="1"/>
  <c r="AA43" i="19" s="1"/>
  <c r="AA58" i="19" s="1"/>
  <c r="AA13" i="18" s="1"/>
  <c r="AA28" i="18" s="1"/>
  <c r="AA43" i="18" s="1"/>
  <c r="AA58" i="18" s="1"/>
  <c r="AA73" i="18" s="1"/>
  <c r="AA88" i="18" s="1"/>
  <c r="AC71" i="11"/>
  <c r="AC86" i="10" s="1"/>
  <c r="AC71" i="9" s="1"/>
  <c r="AC71" i="8" s="1"/>
  <c r="AC86" i="17" s="1"/>
  <c r="AC71" i="16" s="1"/>
  <c r="AC71" i="15" s="1"/>
  <c r="AC86" i="14" s="1"/>
  <c r="AC71" i="13" s="1"/>
  <c r="AC71" i="19" s="1"/>
  <c r="AC101" i="18" s="1"/>
  <c r="X28" i="12"/>
  <c r="X43" i="12" s="1"/>
  <c r="X58" i="12" s="1"/>
  <c r="X13" i="11" s="1"/>
  <c r="X28" i="11" s="1"/>
  <c r="X43" i="11" s="1"/>
  <c r="X58" i="11" s="1"/>
  <c r="X13" i="10" s="1"/>
  <c r="X28" i="10" s="1"/>
  <c r="X43" i="10" s="1"/>
  <c r="X58" i="10" s="1"/>
  <c r="X73" i="10" s="1"/>
  <c r="X13" i="9" s="1"/>
  <c r="X28" i="9" s="1"/>
  <c r="X43" i="9" s="1"/>
  <c r="X58" i="9" s="1"/>
  <c r="X13" i="8" s="1"/>
  <c r="X28" i="8" s="1"/>
  <c r="X43" i="8" s="1"/>
  <c r="X58" i="8" s="1"/>
  <c r="X13" i="17" s="1"/>
  <c r="X28" i="17" s="1"/>
  <c r="X43" i="17" s="1"/>
  <c r="X58" i="17" s="1"/>
  <c r="X73" i="17" s="1"/>
  <c r="X13" i="16" s="1"/>
  <c r="X28" i="16" s="1"/>
  <c r="X43" i="16" s="1"/>
  <c r="X58" i="16" s="1"/>
  <c r="X13" i="15" s="1"/>
  <c r="X28" i="15" s="1"/>
  <c r="X43" i="15" s="1"/>
  <c r="X58" i="15" s="1"/>
  <c r="X13" i="14" s="1"/>
  <c r="X28" i="14" s="1"/>
  <c r="X43" i="14" s="1"/>
  <c r="X58" i="14" s="1"/>
  <c r="X73" i="14" s="1"/>
  <c r="X13" i="13" s="1"/>
  <c r="X28" i="13" s="1"/>
  <c r="X43" i="13" s="1"/>
  <c r="X58" i="13" s="1"/>
  <c r="X13" i="19" s="1"/>
  <c r="X28" i="19" s="1"/>
  <c r="X43" i="19" s="1"/>
  <c r="X58" i="19" s="1"/>
  <c r="X13" i="18" s="1"/>
  <c r="X28" i="18" s="1"/>
  <c r="X43" i="18" s="1"/>
  <c r="X58" i="18" s="1"/>
  <c r="X73" i="18" s="1"/>
  <c r="X88" i="18" s="1"/>
  <c r="X59" i="12"/>
  <c r="X14" i="11" s="1"/>
  <c r="X29" i="11" s="1"/>
  <c r="X44" i="11" s="1"/>
  <c r="X59" i="11" s="1"/>
  <c r="X14" i="10" s="1"/>
  <c r="X29" i="10" s="1"/>
  <c r="X44" i="10" s="1"/>
  <c r="X59" i="10" s="1"/>
  <c r="X74" i="10" s="1"/>
  <c r="X14" i="9" s="1"/>
  <c r="X29" i="9" s="1"/>
  <c r="X44" i="9" s="1"/>
  <c r="X59" i="9" s="1"/>
  <c r="X14" i="8" s="1"/>
  <c r="X29" i="8" s="1"/>
  <c r="X44" i="8" s="1"/>
  <c r="X59" i="8" s="1"/>
  <c r="X14" i="17" s="1"/>
  <c r="X29" i="17" s="1"/>
  <c r="X44" i="17" s="1"/>
  <c r="X59" i="17" s="1"/>
  <c r="X74" i="17" s="1"/>
  <c r="X14" i="16" s="1"/>
  <c r="X29" i="16" s="1"/>
  <c r="X44" i="16" s="1"/>
  <c r="X59" i="16" s="1"/>
  <c r="X14" i="15" s="1"/>
  <c r="X29" i="15" s="1"/>
  <c r="X44" i="15" s="1"/>
  <c r="X59" i="15" s="1"/>
  <c r="X14" i="14" s="1"/>
  <c r="X29" i="14" s="1"/>
  <c r="X44" i="14" s="1"/>
  <c r="X59" i="14" s="1"/>
  <c r="X74" i="14" s="1"/>
  <c r="X14" i="13" s="1"/>
  <c r="X29" i="13" s="1"/>
  <c r="X44" i="13" s="1"/>
  <c r="X59" i="13" s="1"/>
  <c r="X14" i="19" s="1"/>
  <c r="X29" i="19" s="1"/>
  <c r="X44" i="19" s="1"/>
  <c r="X59" i="19" s="1"/>
  <c r="X14" i="18" s="1"/>
  <c r="X29" i="18" s="1"/>
  <c r="X44" i="18" s="1"/>
  <c r="X59" i="18" s="1"/>
  <c r="X74" i="18" s="1"/>
  <c r="X89" i="18" s="1"/>
  <c r="AA34" i="12"/>
  <c r="AA49" i="12" s="1"/>
  <c r="AA64" i="12" s="1"/>
  <c r="AA19" i="11" s="1"/>
  <c r="AA34" i="11" s="1"/>
  <c r="AA49" i="11" s="1"/>
  <c r="AA64" i="11" s="1"/>
  <c r="AA19" i="10" s="1"/>
  <c r="AA34" i="10" s="1"/>
  <c r="AA49" i="10" s="1"/>
  <c r="AA64" i="10" s="1"/>
  <c r="AA79" i="10" s="1"/>
  <c r="AA19" i="9" s="1"/>
  <c r="AA34" i="9" s="1"/>
  <c r="AA49" i="9" s="1"/>
  <c r="AA64" i="9" s="1"/>
  <c r="AA19" i="8" s="1"/>
  <c r="AA34" i="8" s="1"/>
  <c r="AA49" i="8" s="1"/>
  <c r="AA64" i="8" s="1"/>
  <c r="AA19" i="17" s="1"/>
  <c r="AA34" i="17" s="1"/>
  <c r="AA49" i="17" s="1"/>
  <c r="AA64" i="17" s="1"/>
  <c r="AA79" i="17" s="1"/>
  <c r="AA19" i="16" s="1"/>
  <c r="AA34" i="16" s="1"/>
  <c r="AA49" i="16" s="1"/>
  <c r="AA64" i="16" s="1"/>
  <c r="AA19" i="15" s="1"/>
  <c r="AA34" i="15" s="1"/>
  <c r="AA49" i="15" s="1"/>
  <c r="AA64" i="15" s="1"/>
  <c r="AA19" i="14" s="1"/>
  <c r="AA34" i="14" s="1"/>
  <c r="AA49" i="14" s="1"/>
  <c r="AA64" i="14" s="1"/>
  <c r="AA79" i="14" s="1"/>
  <c r="AA19" i="13" s="1"/>
  <c r="AA34" i="13" s="1"/>
  <c r="AA49" i="13" s="1"/>
  <c r="AA64" i="13" s="1"/>
  <c r="AA19" i="19" s="1"/>
  <c r="AA34" i="19" s="1"/>
  <c r="AA49" i="19" s="1"/>
  <c r="AA64" i="19" s="1"/>
  <c r="AA19" i="18" s="1"/>
  <c r="AA34" i="18" s="1"/>
  <c r="AA49" i="18" s="1"/>
  <c r="AA64" i="18" s="1"/>
  <c r="AA79" i="18" s="1"/>
  <c r="AA94" i="18" s="1"/>
  <c r="AA92" i="10"/>
  <c r="AA77" i="9" s="1"/>
  <c r="AA77" i="8" s="1"/>
  <c r="AA92" i="17" s="1"/>
  <c r="AA77" i="16" s="1"/>
  <c r="AA77" i="15" s="1"/>
  <c r="AA92" i="14" s="1"/>
  <c r="AA77" i="13" s="1"/>
  <c r="AA77" i="19" s="1"/>
  <c r="AA107" i="18" s="1"/>
  <c r="X26" i="12"/>
  <c r="X41" i="12" s="1"/>
  <c r="X56" i="12" s="1"/>
  <c r="X11" i="11" s="1"/>
  <c r="X26" i="11" s="1"/>
  <c r="X41" i="11" s="1"/>
  <c r="X56" i="11" s="1"/>
  <c r="X11" i="10" s="1"/>
  <c r="X26" i="10" s="1"/>
  <c r="X41" i="10" s="1"/>
  <c r="X56" i="10" s="1"/>
  <c r="X71" i="10" s="1"/>
  <c r="X11" i="9" s="1"/>
  <c r="X26" i="9" s="1"/>
  <c r="X41" i="9" s="1"/>
  <c r="X56" i="9" s="1"/>
  <c r="X11" i="8" s="1"/>
  <c r="X26" i="8" s="1"/>
  <c r="X41" i="8" s="1"/>
  <c r="X56" i="8" s="1"/>
  <c r="X11" i="17" s="1"/>
  <c r="X26" i="17" s="1"/>
  <c r="X41" i="17" s="1"/>
  <c r="X56" i="17" s="1"/>
  <c r="X71" i="17" s="1"/>
  <c r="X11" i="16" s="1"/>
  <c r="X26" i="16" s="1"/>
  <c r="X41" i="16" s="1"/>
  <c r="X56" i="16" s="1"/>
  <c r="X11" i="15" s="1"/>
  <c r="X26" i="15" s="1"/>
  <c r="X41" i="15" s="1"/>
  <c r="X56" i="15" s="1"/>
  <c r="X11" i="14" s="1"/>
  <c r="X26" i="14" s="1"/>
  <c r="X41" i="14" s="1"/>
  <c r="X56" i="14" s="1"/>
  <c r="X71" i="14" s="1"/>
  <c r="X11" i="13" s="1"/>
  <c r="X26" i="13" s="1"/>
  <c r="X41" i="13" s="1"/>
  <c r="X56" i="13" s="1"/>
  <c r="X11" i="19" s="1"/>
  <c r="X26" i="19" s="1"/>
  <c r="X41" i="19" s="1"/>
  <c r="X56" i="19" s="1"/>
  <c r="X11" i="18" s="1"/>
  <c r="X26" i="18" s="1"/>
  <c r="X41" i="18" s="1"/>
  <c r="X56" i="18" s="1"/>
  <c r="X71" i="18" s="1"/>
  <c r="X86" i="18" s="1"/>
  <c r="AA35" i="12"/>
  <c r="AA50" i="12" s="1"/>
  <c r="AA65" i="12" s="1"/>
  <c r="AA20" i="11" s="1"/>
  <c r="AA35" i="11" s="1"/>
  <c r="AA50" i="11" s="1"/>
  <c r="AA65" i="11" s="1"/>
  <c r="AA20" i="10" s="1"/>
  <c r="AA35" i="10" s="1"/>
  <c r="AA50" i="10" s="1"/>
  <c r="AA65" i="10" s="1"/>
  <c r="AA80" i="10" s="1"/>
  <c r="AA20" i="9" s="1"/>
  <c r="AA35" i="9" s="1"/>
  <c r="AA50" i="9" s="1"/>
  <c r="AA65" i="9" s="1"/>
  <c r="AA20" i="8" s="1"/>
  <c r="AA35" i="8" s="1"/>
  <c r="AA50" i="8" s="1"/>
  <c r="AA65" i="8" s="1"/>
  <c r="AA20" i="17" s="1"/>
  <c r="AA35" i="17" s="1"/>
  <c r="AA50" i="17" s="1"/>
  <c r="AA65" i="17" s="1"/>
  <c r="AA80" i="17" s="1"/>
  <c r="AA20" i="16" s="1"/>
  <c r="AA35" i="16" s="1"/>
  <c r="AA50" i="16" s="1"/>
  <c r="AA65" i="16" s="1"/>
  <c r="AA20" i="15" s="1"/>
  <c r="AA35" i="15" s="1"/>
  <c r="AA50" i="15" s="1"/>
  <c r="AA65" i="15" s="1"/>
  <c r="AA20" i="14" s="1"/>
  <c r="AA35" i="14" s="1"/>
  <c r="AA50" i="14" s="1"/>
  <c r="AA65" i="14" s="1"/>
  <c r="AA80" i="14" s="1"/>
  <c r="AA20" i="13" s="1"/>
  <c r="AA35" i="13" s="1"/>
  <c r="AA50" i="13" s="1"/>
  <c r="AA65" i="13" s="1"/>
  <c r="AA20" i="19" s="1"/>
  <c r="AA35" i="19" s="1"/>
  <c r="AA50" i="19" s="1"/>
  <c r="AA65" i="19" s="1"/>
  <c r="AA20" i="18" s="1"/>
  <c r="AA35" i="18" s="1"/>
  <c r="AA50" i="18" s="1"/>
  <c r="AA65" i="18" s="1"/>
  <c r="AA80" i="18" s="1"/>
  <c r="AA95" i="18" s="1"/>
  <c r="AC92" i="10"/>
  <c r="AC77" i="9" s="1"/>
  <c r="AC77" i="8" s="1"/>
  <c r="AC92" i="17" s="1"/>
  <c r="AC77" i="16" s="1"/>
  <c r="AC77" i="15" s="1"/>
  <c r="AC92" i="14" s="1"/>
  <c r="AC77" i="13" s="1"/>
  <c r="AC77" i="19" s="1"/>
  <c r="AC107" i="18" s="1"/>
  <c r="W79" i="11"/>
  <c r="W94" i="10" s="1"/>
  <c r="W79" i="9" s="1"/>
  <c r="W79" i="8" s="1"/>
  <c r="W94" i="17" s="1"/>
  <c r="W79" i="16" s="1"/>
  <c r="W79" i="15" s="1"/>
  <c r="W94" i="14" s="1"/>
  <c r="W79" i="13" s="1"/>
  <c r="W79" i="19" s="1"/>
  <c r="W109" i="18" s="1"/>
  <c r="T36" i="11"/>
  <c r="T21" i="8"/>
  <c r="X79" i="11"/>
  <c r="X94" i="10" s="1"/>
  <c r="X79" i="9" s="1"/>
  <c r="X79" i="8" s="1"/>
  <c r="X94" i="17" s="1"/>
  <c r="X79" i="16" s="1"/>
  <c r="X79" i="15" s="1"/>
  <c r="X94" i="14" s="1"/>
  <c r="X79" i="13" s="1"/>
  <c r="X79" i="19" s="1"/>
  <c r="X109" i="18" s="1"/>
  <c r="AA91" i="17"/>
  <c r="AA76" i="16" s="1"/>
  <c r="AA76" i="15" s="1"/>
  <c r="AA91" i="14" s="1"/>
  <c r="AA76" i="13" s="1"/>
  <c r="AA76" i="19" s="1"/>
  <c r="AA106" i="18" s="1"/>
  <c r="N21" i="9"/>
  <c r="M95" i="13"/>
  <c r="M2" i="13" s="1"/>
  <c r="W26" i="12"/>
  <c r="W41" i="12" s="1"/>
  <c r="W56" i="12" s="1"/>
  <c r="W11" i="11" s="1"/>
  <c r="W26" i="11" s="1"/>
  <c r="W41" i="11" s="1"/>
  <c r="W56" i="11" s="1"/>
  <c r="W11" i="10" s="1"/>
  <c r="W26" i="10" s="1"/>
  <c r="W41" i="10" s="1"/>
  <c r="W56" i="10" s="1"/>
  <c r="W71" i="10" s="1"/>
  <c r="W11" i="9" s="1"/>
  <c r="W26" i="9" s="1"/>
  <c r="W41" i="9" s="1"/>
  <c r="W56" i="9" s="1"/>
  <c r="W11" i="8" s="1"/>
  <c r="W26" i="8" s="1"/>
  <c r="W41" i="8" s="1"/>
  <c r="W56" i="8" s="1"/>
  <c r="W11" i="17" s="1"/>
  <c r="W26" i="17" s="1"/>
  <c r="W41" i="17" s="1"/>
  <c r="W56" i="17" s="1"/>
  <c r="W71" i="17" s="1"/>
  <c r="W11" i="16" s="1"/>
  <c r="W26" i="16" s="1"/>
  <c r="W41" i="16" s="1"/>
  <c r="W56" i="16" s="1"/>
  <c r="W11" i="15" s="1"/>
  <c r="W26" i="15" s="1"/>
  <c r="W41" i="15" s="1"/>
  <c r="W56" i="15" s="1"/>
  <c r="W11" i="14" s="1"/>
  <c r="W26" i="14" s="1"/>
  <c r="W41" i="14" s="1"/>
  <c r="W56" i="14" s="1"/>
  <c r="W71" i="14" s="1"/>
  <c r="W11" i="13" s="1"/>
  <c r="W26" i="13" s="1"/>
  <c r="W41" i="13" s="1"/>
  <c r="W56" i="13" s="1"/>
  <c r="W11" i="19" s="1"/>
  <c r="W26" i="19" s="1"/>
  <c r="W41" i="19" s="1"/>
  <c r="W56" i="19" s="1"/>
  <c r="W11" i="18" s="1"/>
  <c r="W26" i="18" s="1"/>
  <c r="W41" i="18" s="1"/>
  <c r="W56" i="18" s="1"/>
  <c r="W71" i="18" s="1"/>
  <c r="W86" i="18" s="1"/>
  <c r="AC79" i="11"/>
  <c r="AC94" i="10" s="1"/>
  <c r="AC79" i="9" s="1"/>
  <c r="AC79" i="8" s="1"/>
  <c r="AC94" i="17" s="1"/>
  <c r="AC79" i="16" s="1"/>
  <c r="AC79" i="15" s="1"/>
  <c r="AC94" i="14" s="1"/>
  <c r="AC79" i="13" s="1"/>
  <c r="AC79" i="19" s="1"/>
  <c r="AC109" i="18" s="1"/>
  <c r="AC34" i="12"/>
  <c r="AC49" i="12" s="1"/>
  <c r="AC64" i="12" s="1"/>
  <c r="AC19" i="11" s="1"/>
  <c r="AC34" i="11" s="1"/>
  <c r="AC49" i="11" s="1"/>
  <c r="AC64" i="11" s="1"/>
  <c r="AC19" i="10" s="1"/>
  <c r="AC34" i="10" s="1"/>
  <c r="AC49" i="10" s="1"/>
  <c r="AC64" i="10" s="1"/>
  <c r="AC79" i="10" s="1"/>
  <c r="AC19" i="9" s="1"/>
  <c r="AC34" i="9" s="1"/>
  <c r="AC49" i="9" s="1"/>
  <c r="AC64" i="9" s="1"/>
  <c r="AC19" i="8" s="1"/>
  <c r="AC34" i="8" s="1"/>
  <c r="AC49" i="8" s="1"/>
  <c r="AC64" i="8" s="1"/>
  <c r="AC19" i="17" s="1"/>
  <c r="AC34" i="17" s="1"/>
  <c r="AC49" i="17" s="1"/>
  <c r="AC64" i="17" s="1"/>
  <c r="AC79" i="17" s="1"/>
  <c r="AC19" i="16" s="1"/>
  <c r="AC34" i="16" s="1"/>
  <c r="AC49" i="16" s="1"/>
  <c r="AC64" i="16" s="1"/>
  <c r="AC19" i="15" s="1"/>
  <c r="AC34" i="15" s="1"/>
  <c r="AC49" i="15" s="1"/>
  <c r="AC64" i="15" s="1"/>
  <c r="AC19" i="14" s="1"/>
  <c r="AC34" i="14" s="1"/>
  <c r="AC49" i="14" s="1"/>
  <c r="AC64" i="14" s="1"/>
  <c r="AC79" i="14" s="1"/>
  <c r="AC19" i="13" s="1"/>
  <c r="AC34" i="13" s="1"/>
  <c r="AC49" i="13" s="1"/>
  <c r="AC64" i="13" s="1"/>
  <c r="AC19" i="19" s="1"/>
  <c r="AC34" i="19" s="1"/>
  <c r="AC49" i="19" s="1"/>
  <c r="AC64" i="19" s="1"/>
  <c r="AC19" i="18" s="1"/>
  <c r="AC34" i="18" s="1"/>
  <c r="AC49" i="18" s="1"/>
  <c r="AC64" i="18" s="1"/>
  <c r="AC79" i="18" s="1"/>
  <c r="AC94" i="18" s="1"/>
  <c r="AC88" i="10"/>
  <c r="AC73" i="9" s="1"/>
  <c r="AC73" i="8" s="1"/>
  <c r="AC88" i="17" s="1"/>
  <c r="AC73" i="16" s="1"/>
  <c r="AC73" i="15" s="1"/>
  <c r="AC88" i="14" s="1"/>
  <c r="AC73" i="13" s="1"/>
  <c r="AC73" i="19" s="1"/>
  <c r="AC103" i="18" s="1"/>
  <c r="AA79" i="11"/>
  <c r="AA94" i="10" s="1"/>
  <c r="AA79" i="9" s="1"/>
  <c r="AA79" i="8" s="1"/>
  <c r="AA94" i="17" s="1"/>
  <c r="AA79" i="16" s="1"/>
  <c r="AA79" i="15" s="1"/>
  <c r="AA94" i="14" s="1"/>
  <c r="AA79" i="13" s="1"/>
  <c r="AA79" i="19" s="1"/>
  <c r="AA109" i="18" s="1"/>
  <c r="X34" i="12"/>
  <c r="X49" i="12" s="1"/>
  <c r="X64" i="12" s="1"/>
  <c r="X19" i="11" s="1"/>
  <c r="X34" i="11" s="1"/>
  <c r="X49" i="11" s="1"/>
  <c r="X64" i="11" s="1"/>
  <c r="X19" i="10" s="1"/>
  <c r="X34" i="10" s="1"/>
  <c r="X49" i="10" s="1"/>
  <c r="X64" i="10" s="1"/>
  <c r="X79" i="10" s="1"/>
  <c r="X19" i="9" s="1"/>
  <c r="X34" i="9" s="1"/>
  <c r="X49" i="9" s="1"/>
  <c r="X64" i="9" s="1"/>
  <c r="X19" i="8" s="1"/>
  <c r="X34" i="8" s="1"/>
  <c r="X49" i="8" s="1"/>
  <c r="X64" i="8" s="1"/>
  <c r="X19" i="17" s="1"/>
  <c r="X34" i="17" s="1"/>
  <c r="X49" i="17" s="1"/>
  <c r="X64" i="17" s="1"/>
  <c r="X79" i="17" s="1"/>
  <c r="X19" i="16" s="1"/>
  <c r="X34" i="16" s="1"/>
  <c r="X49" i="16" s="1"/>
  <c r="X64" i="16" s="1"/>
  <c r="X19" i="15" s="1"/>
  <c r="X34" i="15" s="1"/>
  <c r="X49" i="15" s="1"/>
  <c r="X64" i="15" s="1"/>
  <c r="X19" i="14" s="1"/>
  <c r="X34" i="14" s="1"/>
  <c r="X49" i="14" s="1"/>
  <c r="X64" i="14" s="1"/>
  <c r="X79" i="14" s="1"/>
  <c r="X19" i="13" s="1"/>
  <c r="X34" i="13" s="1"/>
  <c r="X49" i="13" s="1"/>
  <c r="X64" i="13" s="1"/>
  <c r="X19" i="19" s="1"/>
  <c r="X34" i="19" s="1"/>
  <c r="X49" i="19" s="1"/>
  <c r="X64" i="19" s="1"/>
  <c r="X19" i="18" s="1"/>
  <c r="X34" i="18" s="1"/>
  <c r="X49" i="18" s="1"/>
  <c r="X64" i="18" s="1"/>
  <c r="X79" i="18" s="1"/>
  <c r="X94" i="18" s="1"/>
  <c r="M110" i="10"/>
  <c r="M2" i="10" s="1"/>
  <c r="W34" i="12"/>
  <c r="W49" i="12" s="1"/>
  <c r="W64" i="12" s="1"/>
  <c r="W19" i="11" s="1"/>
  <c r="W34" i="11" s="1"/>
  <c r="W49" i="11" s="1"/>
  <c r="W64" i="11" s="1"/>
  <c r="W19" i="10" s="1"/>
  <c r="W34" i="10" s="1"/>
  <c r="W49" i="10" s="1"/>
  <c r="W64" i="10" s="1"/>
  <c r="W79" i="10" s="1"/>
  <c r="W19" i="9" s="1"/>
  <c r="W34" i="9" s="1"/>
  <c r="W49" i="9" s="1"/>
  <c r="W64" i="9" s="1"/>
  <c r="W19" i="8" s="1"/>
  <c r="W34" i="8" s="1"/>
  <c r="W49" i="8" s="1"/>
  <c r="W64" i="8" s="1"/>
  <c r="W19" i="17" s="1"/>
  <c r="W34" i="17" s="1"/>
  <c r="W49" i="17" s="1"/>
  <c r="W64" i="17" s="1"/>
  <c r="W79" i="17" s="1"/>
  <c r="W19" i="16" s="1"/>
  <c r="W34" i="16" s="1"/>
  <c r="W49" i="16" s="1"/>
  <c r="W64" i="16" s="1"/>
  <c r="W19" i="15" s="1"/>
  <c r="W34" i="15" s="1"/>
  <c r="W49" i="15" s="1"/>
  <c r="W64" i="15" s="1"/>
  <c r="W19" i="14" s="1"/>
  <c r="W34" i="14" s="1"/>
  <c r="W49" i="14" s="1"/>
  <c r="W64" i="14" s="1"/>
  <c r="W79" i="14" s="1"/>
  <c r="W19" i="13" s="1"/>
  <c r="W34" i="13" s="1"/>
  <c r="W49" i="13" s="1"/>
  <c r="W64" i="13" s="1"/>
  <c r="W19" i="19" s="1"/>
  <c r="W34" i="19" s="1"/>
  <c r="W49" i="19" s="1"/>
  <c r="W64" i="19" s="1"/>
  <c r="W19" i="18" s="1"/>
  <c r="W34" i="18" s="1"/>
  <c r="W49" i="18" s="1"/>
  <c r="W64" i="18" s="1"/>
  <c r="W79" i="18" s="1"/>
  <c r="W94" i="18" s="1"/>
  <c r="O36" i="11"/>
  <c r="X80" i="11"/>
  <c r="X95" i="10" s="1"/>
  <c r="X80" i="9" s="1"/>
  <c r="X80" i="8" s="1"/>
  <c r="X95" i="17" s="1"/>
  <c r="X80" i="16" s="1"/>
  <c r="X80" i="15" s="1"/>
  <c r="X95" i="14" s="1"/>
  <c r="X80" i="13" s="1"/>
  <c r="X80" i="19" s="1"/>
  <c r="X110" i="18" s="1"/>
  <c r="AC28" i="12"/>
  <c r="AC43" i="12" s="1"/>
  <c r="AC58" i="12" s="1"/>
  <c r="AC13" i="11" s="1"/>
  <c r="AC28" i="11" s="1"/>
  <c r="AC43" i="11" s="1"/>
  <c r="AC58" i="11" s="1"/>
  <c r="AC13" i="10" s="1"/>
  <c r="AC28" i="10" s="1"/>
  <c r="AC43" i="10" s="1"/>
  <c r="AC58" i="10" s="1"/>
  <c r="AC73" i="10" s="1"/>
  <c r="AC13" i="9" s="1"/>
  <c r="AC28" i="9" s="1"/>
  <c r="AC43" i="9" s="1"/>
  <c r="AC58" i="9" s="1"/>
  <c r="AC13" i="8" s="1"/>
  <c r="AC28" i="8" s="1"/>
  <c r="AC43" i="8" s="1"/>
  <c r="AC58" i="8" s="1"/>
  <c r="AC13" i="17" s="1"/>
  <c r="AC28" i="17" s="1"/>
  <c r="AC43" i="17" s="1"/>
  <c r="AC58" i="17" s="1"/>
  <c r="AC73" i="17" s="1"/>
  <c r="AC13" i="16" s="1"/>
  <c r="AC28" i="16" s="1"/>
  <c r="AC43" i="16" s="1"/>
  <c r="AC58" i="16" s="1"/>
  <c r="AC13" i="15" s="1"/>
  <c r="AC28" i="15" s="1"/>
  <c r="AC43" i="15" s="1"/>
  <c r="AC58" i="15" s="1"/>
  <c r="AC13" i="14" s="1"/>
  <c r="AC28" i="14" s="1"/>
  <c r="AC43" i="14" s="1"/>
  <c r="AC58" i="14" s="1"/>
  <c r="AC73" i="14" s="1"/>
  <c r="AC13" i="13" s="1"/>
  <c r="AC28" i="13" s="1"/>
  <c r="AC43" i="13" s="1"/>
  <c r="AC58" i="13" s="1"/>
  <c r="AC13" i="19" s="1"/>
  <c r="AC28" i="19" s="1"/>
  <c r="AC43" i="19" s="1"/>
  <c r="AC58" i="19" s="1"/>
  <c r="AC13" i="18" s="1"/>
  <c r="AC28" i="18" s="1"/>
  <c r="AC43" i="18" s="1"/>
  <c r="AC58" i="18" s="1"/>
  <c r="AC73" i="18" s="1"/>
  <c r="AC88" i="18" s="1"/>
  <c r="Q95" i="8"/>
  <c r="Q2" i="8" s="1"/>
  <c r="AA88" i="10"/>
  <c r="AA73" i="9" s="1"/>
  <c r="AA73" i="8" s="1"/>
  <c r="AA88" i="17" s="1"/>
  <c r="AA73" i="16" s="1"/>
  <c r="AA73" i="15" s="1"/>
  <c r="AA88" i="14" s="1"/>
  <c r="AA73" i="13" s="1"/>
  <c r="AA73" i="19" s="1"/>
  <c r="AA103" i="18" s="1"/>
  <c r="T21" i="9"/>
  <c r="R21" i="9"/>
  <c r="M110" i="14"/>
  <c r="M2" i="14" s="1"/>
  <c r="M95" i="11"/>
  <c r="M2" i="11" s="1"/>
  <c r="R21" i="8"/>
  <c r="X88" i="10"/>
  <c r="X73" i="9" s="1"/>
  <c r="X73" i="8" s="1"/>
  <c r="X88" i="17" s="1"/>
  <c r="X73" i="16" s="1"/>
  <c r="X73" i="15" s="1"/>
  <c r="X88" i="14" s="1"/>
  <c r="X73" i="13" s="1"/>
  <c r="X73" i="19" s="1"/>
  <c r="X103" i="18" s="1"/>
  <c r="O21" i="9"/>
  <c r="W28" i="12"/>
  <c r="W43" i="12" s="1"/>
  <c r="W58" i="12" s="1"/>
  <c r="W13" i="11" s="1"/>
  <c r="W28" i="11" s="1"/>
  <c r="W43" i="11" s="1"/>
  <c r="W58" i="11" s="1"/>
  <c r="W13" i="10" s="1"/>
  <c r="W28" i="10" s="1"/>
  <c r="W43" i="10" s="1"/>
  <c r="W58" i="10" s="1"/>
  <c r="W73" i="10" s="1"/>
  <c r="W13" i="9" s="1"/>
  <c r="W28" i="9" s="1"/>
  <c r="W43" i="9" s="1"/>
  <c r="W58" i="9" s="1"/>
  <c r="W13" i="8" s="1"/>
  <c r="W28" i="8" s="1"/>
  <c r="W43" i="8" s="1"/>
  <c r="W58" i="8" s="1"/>
  <c r="W13" i="17" s="1"/>
  <c r="W28" i="17" s="1"/>
  <c r="W43" i="17" s="1"/>
  <c r="W58" i="17" s="1"/>
  <c r="W73" i="17" s="1"/>
  <c r="W13" i="16" s="1"/>
  <c r="W28" i="16" s="1"/>
  <c r="W43" i="16" s="1"/>
  <c r="W58" i="16" s="1"/>
  <c r="W13" i="15" s="1"/>
  <c r="W28" i="15" s="1"/>
  <c r="W43" i="15" s="1"/>
  <c r="W58" i="15" s="1"/>
  <c r="W13" i="14" s="1"/>
  <c r="W28" i="14" s="1"/>
  <c r="W43" i="14" s="1"/>
  <c r="W58" i="14" s="1"/>
  <c r="W73" i="14" s="1"/>
  <c r="W13" i="13" s="1"/>
  <c r="W28" i="13" s="1"/>
  <c r="W43" i="13" s="1"/>
  <c r="W58" i="13" s="1"/>
  <c r="W13" i="19" s="1"/>
  <c r="W28" i="19" s="1"/>
  <c r="W43" i="19" s="1"/>
  <c r="W58" i="19" s="1"/>
  <c r="W13" i="18" s="1"/>
  <c r="W28" i="18" s="1"/>
  <c r="W43" i="18" s="1"/>
  <c r="W58" i="18" s="1"/>
  <c r="W73" i="18" s="1"/>
  <c r="W88" i="18" s="1"/>
  <c r="X75" i="8"/>
  <c r="X90" i="17" s="1"/>
  <c r="X75" i="16" s="1"/>
  <c r="X75" i="15" s="1"/>
  <c r="X90" i="14" s="1"/>
  <c r="X75" i="13" s="1"/>
  <c r="X75" i="19" s="1"/>
  <c r="X105" i="18" s="1"/>
  <c r="T110" i="10"/>
  <c r="T2" i="10" s="1"/>
  <c r="T95" i="11"/>
  <c r="T2" i="11" s="1"/>
  <c r="AC76" i="19"/>
  <c r="AC106" i="18" s="1"/>
  <c r="X71" i="11"/>
  <c r="X86" i="10" s="1"/>
  <c r="X71" i="9" s="1"/>
  <c r="X71" i="8" s="1"/>
  <c r="X86" i="17" s="1"/>
  <c r="X71" i="16" s="1"/>
  <c r="X71" i="15" s="1"/>
  <c r="X86" i="14" s="1"/>
  <c r="X71" i="13" s="1"/>
  <c r="X71" i="19" s="1"/>
  <c r="X101" i="18" s="1"/>
  <c r="P95" i="16"/>
  <c r="P2" i="16" s="1"/>
  <c r="W33" i="12"/>
  <c r="W48" i="12" s="1"/>
  <c r="W63" i="12" s="1"/>
  <c r="W18" i="11" s="1"/>
  <c r="W33" i="11" s="1"/>
  <c r="W48" i="11" s="1"/>
  <c r="W63" i="11" s="1"/>
  <c r="W18" i="10" s="1"/>
  <c r="W33" i="10" s="1"/>
  <c r="W48" i="10" s="1"/>
  <c r="W63" i="10" s="1"/>
  <c r="W78" i="10" s="1"/>
  <c r="W18" i="9" s="1"/>
  <c r="W33" i="9" s="1"/>
  <c r="W48" i="9" s="1"/>
  <c r="W63" i="9" s="1"/>
  <c r="W18" i="8" s="1"/>
  <c r="W33" i="8" s="1"/>
  <c r="W48" i="8" s="1"/>
  <c r="W63" i="8" s="1"/>
  <c r="W18" i="17" s="1"/>
  <c r="W33" i="17" s="1"/>
  <c r="W48" i="17" s="1"/>
  <c r="W63" i="17" s="1"/>
  <c r="W78" i="17" s="1"/>
  <c r="W18" i="16" s="1"/>
  <c r="W33" i="16" s="1"/>
  <c r="W48" i="16" s="1"/>
  <c r="W63" i="16" s="1"/>
  <c r="W18" i="15" s="1"/>
  <c r="W33" i="15" s="1"/>
  <c r="W48" i="15" s="1"/>
  <c r="W63" i="15" s="1"/>
  <c r="W18" i="14" s="1"/>
  <c r="W33" i="14" s="1"/>
  <c r="W48" i="14" s="1"/>
  <c r="W63" i="14" s="1"/>
  <c r="W78" i="14" s="1"/>
  <c r="W18" i="13" s="1"/>
  <c r="W33" i="13" s="1"/>
  <c r="W48" i="13" s="1"/>
  <c r="W63" i="13" s="1"/>
  <c r="W18" i="19" s="1"/>
  <c r="W33" i="19" s="1"/>
  <c r="W48" i="19" s="1"/>
  <c r="W63" i="19" s="1"/>
  <c r="W18" i="18" s="1"/>
  <c r="W33" i="18" s="1"/>
  <c r="W48" i="18" s="1"/>
  <c r="W63" i="18" s="1"/>
  <c r="W78" i="18" s="1"/>
  <c r="W93" i="18" s="1"/>
  <c r="R110" i="10"/>
  <c r="R2" i="10" s="1"/>
  <c r="W35" i="12"/>
  <c r="W50" i="12" s="1"/>
  <c r="W65" i="12" s="1"/>
  <c r="W20" i="11" s="1"/>
  <c r="W35" i="11" s="1"/>
  <c r="W50" i="11" s="1"/>
  <c r="W65" i="11" s="1"/>
  <c r="W20" i="10" s="1"/>
  <c r="W35" i="10" s="1"/>
  <c r="W50" i="10" s="1"/>
  <c r="W65" i="10" s="1"/>
  <c r="W80" i="10" s="1"/>
  <c r="W20" i="9" s="1"/>
  <c r="W35" i="9" s="1"/>
  <c r="W50" i="9" s="1"/>
  <c r="W65" i="9" s="1"/>
  <c r="W20" i="8" s="1"/>
  <c r="W35" i="8" s="1"/>
  <c r="W50" i="8" s="1"/>
  <c r="W65" i="8" s="1"/>
  <c r="W20" i="17" s="1"/>
  <c r="W35" i="17" s="1"/>
  <c r="W50" i="17" s="1"/>
  <c r="W65" i="17" s="1"/>
  <c r="W80" i="17" s="1"/>
  <c r="W20" i="16" s="1"/>
  <c r="W35" i="16" s="1"/>
  <c r="W50" i="16" s="1"/>
  <c r="W65" i="16" s="1"/>
  <c r="W20" i="15" s="1"/>
  <c r="W35" i="15" s="1"/>
  <c r="W50" i="15" s="1"/>
  <c r="W65" i="15" s="1"/>
  <c r="W20" i="14" s="1"/>
  <c r="W35" i="14" s="1"/>
  <c r="W50" i="14" s="1"/>
  <c r="W65" i="14" s="1"/>
  <c r="W80" i="14" s="1"/>
  <c r="W20" i="13" s="1"/>
  <c r="W35" i="13" s="1"/>
  <c r="W50" i="13" s="1"/>
  <c r="W65" i="13" s="1"/>
  <c r="W20" i="19" s="1"/>
  <c r="W35" i="19" s="1"/>
  <c r="W50" i="19" s="1"/>
  <c r="W65" i="19" s="1"/>
  <c r="W20" i="18" s="1"/>
  <c r="W35" i="18" s="1"/>
  <c r="W50" i="18" s="1"/>
  <c r="W65" i="18" s="1"/>
  <c r="W80" i="18" s="1"/>
  <c r="W95" i="18" s="1"/>
  <c r="P95" i="8"/>
  <c r="P2" i="8" s="1"/>
  <c r="Q95" i="16"/>
  <c r="Q2" i="16" s="1"/>
  <c r="AC33" i="12"/>
  <c r="AC48" i="12" s="1"/>
  <c r="AC63" i="12" s="1"/>
  <c r="AC18" i="11" s="1"/>
  <c r="AC33" i="11" s="1"/>
  <c r="AC48" i="11" s="1"/>
  <c r="AC63" i="11" s="1"/>
  <c r="AC18" i="10" s="1"/>
  <c r="AC33" i="10" s="1"/>
  <c r="AC48" i="10" s="1"/>
  <c r="AC63" i="10" s="1"/>
  <c r="AC78" i="10" s="1"/>
  <c r="AC18" i="9" s="1"/>
  <c r="AC33" i="9" s="1"/>
  <c r="AC48" i="9" s="1"/>
  <c r="AC63" i="9" s="1"/>
  <c r="AC18" i="8" s="1"/>
  <c r="AC33" i="8" s="1"/>
  <c r="AC48" i="8" s="1"/>
  <c r="AC63" i="8" s="1"/>
  <c r="AC18" i="17" s="1"/>
  <c r="AC33" i="17" s="1"/>
  <c r="AC48" i="17" s="1"/>
  <c r="AC63" i="17" s="1"/>
  <c r="AC78" i="17" s="1"/>
  <c r="AC18" i="16" s="1"/>
  <c r="AC33" i="16" s="1"/>
  <c r="AC48" i="16" s="1"/>
  <c r="AC63" i="16" s="1"/>
  <c r="AC18" i="15" s="1"/>
  <c r="AC33" i="15" s="1"/>
  <c r="AC48" i="15" s="1"/>
  <c r="AC63" i="15" s="1"/>
  <c r="AC18" i="14" s="1"/>
  <c r="AC33" i="14" s="1"/>
  <c r="AC48" i="14" s="1"/>
  <c r="AC63" i="14" s="1"/>
  <c r="AC78" i="14" s="1"/>
  <c r="AC18" i="13" s="1"/>
  <c r="AC33" i="13" s="1"/>
  <c r="AC48" i="13" s="1"/>
  <c r="AC63" i="13" s="1"/>
  <c r="AC18" i="19" s="1"/>
  <c r="AC33" i="19" s="1"/>
  <c r="AC48" i="19" s="1"/>
  <c r="AC63" i="19" s="1"/>
  <c r="AC18" i="18" s="1"/>
  <c r="AC33" i="18" s="1"/>
  <c r="AC48" i="18" s="1"/>
  <c r="AC63" i="18" s="1"/>
  <c r="AC78" i="18" s="1"/>
  <c r="AC93" i="18" s="1"/>
  <c r="Q95" i="11"/>
  <c r="Q2" i="11" s="1"/>
  <c r="W71" i="11"/>
  <c r="W86" i="10" s="1"/>
  <c r="W71" i="9" s="1"/>
  <c r="W71" i="8" s="1"/>
  <c r="W86" i="17" s="1"/>
  <c r="W71" i="16" s="1"/>
  <c r="W71" i="15" s="1"/>
  <c r="W86" i="14" s="1"/>
  <c r="W71" i="13" s="1"/>
  <c r="W71" i="19" s="1"/>
  <c r="W101" i="18" s="1"/>
  <c r="T95" i="19"/>
  <c r="T2" i="19" s="1"/>
  <c r="R110" i="17"/>
  <c r="R2" i="17" s="1"/>
  <c r="N21" i="8"/>
  <c r="P95" i="13"/>
  <c r="P2" i="13" s="1"/>
  <c r="P110" i="14"/>
  <c r="P2" i="14" s="1"/>
  <c r="T95" i="12"/>
  <c r="T2" i="12" s="1"/>
  <c r="P95" i="9"/>
  <c r="P2" i="9" s="1"/>
  <c r="R125" i="18"/>
  <c r="R2" i="18" s="1"/>
  <c r="M95" i="15"/>
  <c r="M2" i="15" s="1"/>
  <c r="M1" i="8"/>
  <c r="P110" i="10"/>
  <c r="P2" i="10" s="1"/>
  <c r="O95" i="13"/>
  <c r="O2" i="13" s="1"/>
  <c r="X35" i="12"/>
  <c r="X50" i="12" s="1"/>
  <c r="X65" i="12" s="1"/>
  <c r="X20" i="11" s="1"/>
  <c r="X35" i="11" s="1"/>
  <c r="X50" i="11" s="1"/>
  <c r="X65" i="11" s="1"/>
  <c r="X20" i="10" s="1"/>
  <c r="X35" i="10" s="1"/>
  <c r="X50" i="10" s="1"/>
  <c r="X65" i="10" s="1"/>
  <c r="X80" i="10" s="1"/>
  <c r="X20" i="9" s="1"/>
  <c r="X35" i="9" s="1"/>
  <c r="X50" i="9" s="1"/>
  <c r="X65" i="9" s="1"/>
  <c r="X20" i="8" s="1"/>
  <c r="X35" i="8" s="1"/>
  <c r="X50" i="8" s="1"/>
  <c r="X65" i="8" s="1"/>
  <c r="X20" i="17" s="1"/>
  <c r="X35" i="17" s="1"/>
  <c r="X50" i="17" s="1"/>
  <c r="X65" i="17" s="1"/>
  <c r="X80" i="17" s="1"/>
  <c r="X20" i="16" s="1"/>
  <c r="X35" i="16" s="1"/>
  <c r="X50" i="16" s="1"/>
  <c r="X65" i="16" s="1"/>
  <c r="X20" i="15" s="1"/>
  <c r="X35" i="15" s="1"/>
  <c r="X50" i="15" s="1"/>
  <c r="X65" i="15" s="1"/>
  <c r="X20" i="14" s="1"/>
  <c r="X35" i="14" s="1"/>
  <c r="X50" i="14" s="1"/>
  <c r="X65" i="14" s="1"/>
  <c r="X80" i="14" s="1"/>
  <c r="X20" i="13" s="1"/>
  <c r="X35" i="13" s="1"/>
  <c r="X50" i="13" s="1"/>
  <c r="X65" i="13" s="1"/>
  <c r="X20" i="19" s="1"/>
  <c r="X35" i="19" s="1"/>
  <c r="X50" i="19" s="1"/>
  <c r="X65" i="19" s="1"/>
  <c r="X20" i="18" s="1"/>
  <c r="X35" i="18" s="1"/>
  <c r="X50" i="18" s="1"/>
  <c r="X65" i="18" s="1"/>
  <c r="X80" i="18" s="1"/>
  <c r="X95" i="18" s="1"/>
  <c r="P95" i="11"/>
  <c r="P2" i="11" s="1"/>
  <c r="AC26" i="12"/>
  <c r="AC41" i="12" s="1"/>
  <c r="AC56" i="12" s="1"/>
  <c r="AC11" i="11" s="1"/>
  <c r="AC26" i="11" s="1"/>
  <c r="AC41" i="11" s="1"/>
  <c r="AC56" i="11" s="1"/>
  <c r="AC11" i="10" s="1"/>
  <c r="AC26" i="10" s="1"/>
  <c r="AC41" i="10" s="1"/>
  <c r="AC56" i="10" s="1"/>
  <c r="AC71" i="10" s="1"/>
  <c r="AC11" i="9" s="1"/>
  <c r="AC26" i="9" s="1"/>
  <c r="AC41" i="9" s="1"/>
  <c r="AC56" i="9" s="1"/>
  <c r="AC11" i="8" s="1"/>
  <c r="AC26" i="8" s="1"/>
  <c r="AC41" i="8" s="1"/>
  <c r="AC56" i="8" s="1"/>
  <c r="AC11" i="17" s="1"/>
  <c r="AC26" i="17" s="1"/>
  <c r="AC41" i="17" s="1"/>
  <c r="AC56" i="17" s="1"/>
  <c r="AC71" i="17" s="1"/>
  <c r="AC11" i="16" s="1"/>
  <c r="AC26" i="16" s="1"/>
  <c r="AC41" i="16" s="1"/>
  <c r="AC56" i="16" s="1"/>
  <c r="AC11" i="15" s="1"/>
  <c r="AC26" i="15" s="1"/>
  <c r="AC41" i="15" s="1"/>
  <c r="AC56" i="15" s="1"/>
  <c r="AC11" i="14" s="1"/>
  <c r="AC26" i="14" s="1"/>
  <c r="AC41" i="14" s="1"/>
  <c r="AC56" i="14" s="1"/>
  <c r="AC71" i="14" s="1"/>
  <c r="AC11" i="13" s="1"/>
  <c r="AC26" i="13" s="1"/>
  <c r="AC41" i="13" s="1"/>
  <c r="AC56" i="13" s="1"/>
  <c r="AC11" i="19" s="1"/>
  <c r="AC26" i="19" s="1"/>
  <c r="AC41" i="19" s="1"/>
  <c r="AC56" i="19" s="1"/>
  <c r="AC11" i="18" s="1"/>
  <c r="AC26" i="18" s="1"/>
  <c r="AC41" i="18" s="1"/>
  <c r="AC56" i="18" s="1"/>
  <c r="AC71" i="18" s="1"/>
  <c r="AC86" i="18" s="1"/>
  <c r="AA16" i="16"/>
  <c r="AA31" i="16" s="1"/>
  <c r="AA46" i="16" s="1"/>
  <c r="AA61" i="16" s="1"/>
  <c r="AA16" i="15" s="1"/>
  <c r="AA31" i="15" s="1"/>
  <c r="AA46" i="15" s="1"/>
  <c r="AA61" i="15" s="1"/>
  <c r="AA16" i="14" s="1"/>
  <c r="AA31" i="14" s="1"/>
  <c r="AA46" i="14" s="1"/>
  <c r="AA61" i="14" s="1"/>
  <c r="AA76" i="14" s="1"/>
  <c r="AA16" i="13" s="1"/>
  <c r="AA31" i="13" s="1"/>
  <c r="AA46" i="13" s="1"/>
  <c r="AA61" i="13" s="1"/>
  <c r="AA16" i="19" s="1"/>
  <c r="AA31" i="19" s="1"/>
  <c r="AA46" i="19" s="1"/>
  <c r="AA61" i="19" s="1"/>
  <c r="AA16" i="18" s="1"/>
  <c r="AA31" i="18" s="1"/>
  <c r="AA46" i="18" s="1"/>
  <c r="AA61" i="18" s="1"/>
  <c r="AA76" i="18" s="1"/>
  <c r="AA91" i="18" s="1"/>
  <c r="N95" i="8"/>
  <c r="N2" i="8" s="1"/>
  <c r="T95" i="9"/>
  <c r="T2" i="9" s="1"/>
  <c r="Q110" i="10"/>
  <c r="Q2" i="10" s="1"/>
  <c r="R95" i="13"/>
  <c r="R2" i="13" s="1"/>
  <c r="O95" i="15"/>
  <c r="O2" i="15" s="1"/>
  <c r="R95" i="8"/>
  <c r="R2" i="8" s="1"/>
  <c r="O125" i="18"/>
  <c r="O2" i="18" s="1"/>
  <c r="O95" i="19"/>
  <c r="O2" i="19" s="1"/>
  <c r="N81" i="9"/>
  <c r="O21" i="14"/>
  <c r="N66" i="17"/>
  <c r="O66" i="12"/>
  <c r="N21" i="16"/>
  <c r="N36" i="12"/>
  <c r="T21" i="17"/>
  <c r="R81" i="13"/>
  <c r="N111" i="18"/>
  <c r="R51" i="8"/>
  <c r="T66" i="17"/>
  <c r="N21" i="17"/>
  <c r="O36" i="14"/>
  <c r="O51" i="8"/>
  <c r="N51" i="18"/>
  <c r="R21" i="12"/>
  <c r="AA12" i="12"/>
  <c r="AA27" i="12" s="1"/>
  <c r="AA42" i="12" s="1"/>
  <c r="AA57" i="12" s="1"/>
  <c r="AA12" i="11" s="1"/>
  <c r="AA27" i="11" s="1"/>
  <c r="AA42" i="11" s="1"/>
  <c r="AA57" i="11" s="1"/>
  <c r="AA12" i="10" s="1"/>
  <c r="AA27" i="10" s="1"/>
  <c r="AA42" i="10" s="1"/>
  <c r="AA57" i="10" s="1"/>
  <c r="AA72" i="10" s="1"/>
  <c r="AA12" i="9" s="1"/>
  <c r="AA27" i="9" s="1"/>
  <c r="AA42" i="9" s="1"/>
  <c r="AA57" i="9" s="1"/>
  <c r="AA12" i="8" s="1"/>
  <c r="AA27" i="8" s="1"/>
  <c r="AA42" i="8" s="1"/>
  <c r="AA57" i="8" s="1"/>
  <c r="AA12" i="17" s="1"/>
  <c r="AA27" i="17" s="1"/>
  <c r="AA42" i="17" s="1"/>
  <c r="AA57" i="17" s="1"/>
  <c r="AA72" i="17" s="1"/>
  <c r="AA12" i="16" s="1"/>
  <c r="AA27" i="16" s="1"/>
  <c r="AA42" i="16" s="1"/>
  <c r="AA57" i="16" s="1"/>
  <c r="AA12" i="15" s="1"/>
  <c r="AA27" i="15" s="1"/>
  <c r="AA42" i="15" s="1"/>
  <c r="AA57" i="15" s="1"/>
  <c r="AA12" i="14" s="1"/>
  <c r="AA27" i="14" s="1"/>
  <c r="AA42" i="14" s="1"/>
  <c r="AA57" i="14" s="1"/>
  <c r="AA72" i="14" s="1"/>
  <c r="AA12" i="13" s="1"/>
  <c r="AA27" i="13" s="1"/>
  <c r="AA42" i="13" s="1"/>
  <c r="AA57" i="13" s="1"/>
  <c r="AA12" i="19" s="1"/>
  <c r="AA27" i="19" s="1"/>
  <c r="AA42" i="19" s="1"/>
  <c r="AA57" i="19" s="1"/>
  <c r="AA12" i="18" s="1"/>
  <c r="AA27" i="18" s="1"/>
  <c r="AA42" i="18" s="1"/>
  <c r="AA57" i="18" s="1"/>
  <c r="AA72" i="18" s="1"/>
  <c r="AA87" i="18" s="1"/>
  <c r="N81" i="17"/>
  <c r="N36" i="19"/>
  <c r="R36" i="10"/>
  <c r="AA72" i="12"/>
  <c r="AA72" i="11" s="1"/>
  <c r="AA87" i="10" s="1"/>
  <c r="AA72" i="9" s="1"/>
  <c r="AA72" i="8" s="1"/>
  <c r="AA87" i="17" s="1"/>
  <c r="AA72" i="16" s="1"/>
  <c r="AA72" i="15" s="1"/>
  <c r="AA87" i="14" s="1"/>
  <c r="AA72" i="13" s="1"/>
  <c r="AA72" i="19" s="1"/>
  <c r="AA102" i="18" s="1"/>
  <c r="R81" i="12"/>
  <c r="O51" i="13"/>
  <c r="R66" i="11"/>
  <c r="O81" i="19"/>
  <c r="O21" i="13"/>
  <c r="O81" i="11"/>
  <c r="M1" i="11"/>
  <c r="O51" i="9"/>
  <c r="R51" i="12"/>
  <c r="O51" i="12"/>
  <c r="O51" i="17"/>
  <c r="O36" i="16"/>
  <c r="N51" i="10"/>
  <c r="R66" i="17"/>
  <c r="N66" i="16"/>
  <c r="T21" i="18"/>
  <c r="N96" i="18"/>
  <c r="R36" i="11"/>
  <c r="M95" i="9"/>
  <c r="M2" i="9" s="1"/>
  <c r="R36" i="8"/>
  <c r="R21" i="16"/>
  <c r="R36" i="15"/>
  <c r="T21" i="15"/>
  <c r="M1" i="17"/>
  <c r="N51" i="11"/>
  <c r="N110" i="10"/>
  <c r="N2" i="10" s="1"/>
  <c r="O51" i="18"/>
  <c r="N95" i="13"/>
  <c r="N2" i="13" s="1"/>
  <c r="N95" i="15"/>
  <c r="N2" i="15" s="1"/>
  <c r="R36" i="13"/>
  <c r="O96" i="10"/>
  <c r="R66" i="9"/>
  <c r="O110" i="14"/>
  <c r="O2" i="14" s="1"/>
  <c r="M125" i="18"/>
  <c r="M2" i="18" s="1"/>
  <c r="O81" i="17"/>
  <c r="P95" i="19"/>
  <c r="P2" i="19" s="1"/>
  <c r="R81" i="16"/>
  <c r="O95" i="16"/>
  <c r="O2" i="16" s="1"/>
  <c r="N96" i="14"/>
  <c r="T36" i="19"/>
  <c r="R95" i="12"/>
  <c r="R2" i="12" s="1"/>
  <c r="O81" i="13"/>
  <c r="W78" i="11"/>
  <c r="W93" i="10" s="1"/>
  <c r="W78" i="9" s="1"/>
  <c r="W78" i="8" s="1"/>
  <c r="W93" i="17" s="1"/>
  <c r="W78" i="16" s="1"/>
  <c r="W78" i="15" s="1"/>
  <c r="W93" i="14" s="1"/>
  <c r="W78" i="13" s="1"/>
  <c r="W78" i="19" s="1"/>
  <c r="W108" i="18" s="1"/>
  <c r="P110" i="17"/>
  <c r="P2" i="17" s="1"/>
  <c r="R21" i="13"/>
  <c r="R21" i="15"/>
  <c r="O81" i="10"/>
  <c r="T36" i="13"/>
  <c r="N66" i="10"/>
  <c r="W80" i="11"/>
  <c r="W95" i="10" s="1"/>
  <c r="W80" i="9" s="1"/>
  <c r="W80" i="8" s="1"/>
  <c r="W95" i="17" s="1"/>
  <c r="W80" i="16" s="1"/>
  <c r="W80" i="15" s="1"/>
  <c r="W95" i="14" s="1"/>
  <c r="W80" i="13" s="1"/>
  <c r="W80" i="19" s="1"/>
  <c r="W110" i="18" s="1"/>
  <c r="R81" i="17"/>
  <c r="O36" i="17"/>
  <c r="O81" i="12"/>
  <c r="X72" i="12"/>
  <c r="X72" i="11" s="1"/>
  <c r="X87" i="10" s="1"/>
  <c r="X72" i="9" s="1"/>
  <c r="X72" i="8" s="1"/>
  <c r="X87" i="17" s="1"/>
  <c r="X72" i="16" s="1"/>
  <c r="X72" i="15" s="1"/>
  <c r="X87" i="14" s="1"/>
  <c r="X72" i="13" s="1"/>
  <c r="X72" i="19" s="1"/>
  <c r="X102" i="18" s="1"/>
  <c r="N36" i="9"/>
  <c r="R66" i="18"/>
  <c r="O21" i="10"/>
  <c r="T36" i="8"/>
  <c r="R51" i="19"/>
  <c r="N96" i="10"/>
  <c r="T81" i="19"/>
  <c r="N81" i="11"/>
  <c r="N51" i="12"/>
  <c r="N51" i="17"/>
  <c r="R21" i="14"/>
  <c r="N21" i="18"/>
  <c r="R95" i="9"/>
  <c r="R2" i="9" s="1"/>
  <c r="M1" i="16"/>
  <c r="O51" i="11"/>
  <c r="N51" i="19"/>
  <c r="Q95" i="15"/>
  <c r="Q2" i="15" s="1"/>
  <c r="T96" i="10"/>
  <c r="T51" i="15"/>
  <c r="O66" i="13"/>
  <c r="Q95" i="12"/>
  <c r="Q2" i="12" s="1"/>
  <c r="T21" i="19"/>
  <c r="T81" i="8"/>
  <c r="N51" i="14"/>
  <c r="T81" i="9"/>
  <c r="T51" i="8"/>
  <c r="N66" i="18"/>
  <c r="O51" i="10"/>
  <c r="O21" i="18"/>
  <c r="M1" i="10"/>
  <c r="N95" i="9"/>
  <c r="N2" i="9" s="1"/>
  <c r="O66" i="19"/>
  <c r="O21" i="15"/>
  <c r="T51" i="11"/>
  <c r="O110" i="10"/>
  <c r="O2" i="10" s="1"/>
  <c r="Q95" i="13"/>
  <c r="Q2" i="13" s="1"/>
  <c r="R110" i="14"/>
  <c r="R2" i="14" s="1"/>
  <c r="W12" i="12"/>
  <c r="W27" i="12" s="1"/>
  <c r="W42" i="12" s="1"/>
  <c r="W57" i="12" s="1"/>
  <c r="W12" i="11" s="1"/>
  <c r="W27" i="11" s="1"/>
  <c r="W42" i="11" s="1"/>
  <c r="W57" i="11" s="1"/>
  <c r="W12" i="10" s="1"/>
  <c r="W27" i="10" s="1"/>
  <c r="W42" i="10" s="1"/>
  <c r="W57" i="10" s="1"/>
  <c r="W72" i="10" s="1"/>
  <c r="W12" i="9" s="1"/>
  <c r="W27" i="9" s="1"/>
  <c r="W42" i="9" s="1"/>
  <c r="W57" i="9" s="1"/>
  <c r="W12" i="8" s="1"/>
  <c r="W27" i="8" s="1"/>
  <c r="W42" i="8" s="1"/>
  <c r="W57" i="8" s="1"/>
  <c r="W12" i="17" s="1"/>
  <c r="W27" i="17" s="1"/>
  <c r="W42" i="17" s="1"/>
  <c r="W57" i="17" s="1"/>
  <c r="W72" i="17" s="1"/>
  <c r="W12" i="16" s="1"/>
  <c r="W27" i="16" s="1"/>
  <c r="W42" i="16" s="1"/>
  <c r="W57" i="16" s="1"/>
  <c r="W12" i="15" s="1"/>
  <c r="W27" i="15" s="1"/>
  <c r="W42" i="15" s="1"/>
  <c r="W57" i="15" s="1"/>
  <c r="W12" i="14" s="1"/>
  <c r="W27" i="14" s="1"/>
  <c r="W42" i="14" s="1"/>
  <c r="W57" i="14" s="1"/>
  <c r="W72" i="14" s="1"/>
  <c r="W12" i="13" s="1"/>
  <c r="W27" i="13" s="1"/>
  <c r="W42" i="13" s="1"/>
  <c r="W57" i="13" s="1"/>
  <c r="W12" i="19" s="1"/>
  <c r="W27" i="19" s="1"/>
  <c r="W42" i="19" s="1"/>
  <c r="W57" i="19" s="1"/>
  <c r="W12" i="18" s="1"/>
  <c r="W27" i="18" s="1"/>
  <c r="W42" i="18" s="1"/>
  <c r="W57" i="18" s="1"/>
  <c r="W72" i="18" s="1"/>
  <c r="W87" i="18" s="1"/>
  <c r="N21" i="12"/>
  <c r="T81" i="17"/>
  <c r="T95" i="16"/>
  <c r="T2" i="16" s="1"/>
  <c r="N81" i="15"/>
  <c r="T96" i="14"/>
  <c r="O36" i="19"/>
  <c r="R21" i="19"/>
  <c r="R81" i="8"/>
  <c r="AA33" i="12"/>
  <c r="AA48" i="12" s="1"/>
  <c r="AA63" i="12" s="1"/>
  <c r="AA18" i="11" s="1"/>
  <c r="AA33" i="11" s="1"/>
  <c r="AA48" i="11" s="1"/>
  <c r="AA63" i="11" s="1"/>
  <c r="AA18" i="10" s="1"/>
  <c r="AA33" i="10" s="1"/>
  <c r="AA48" i="10" s="1"/>
  <c r="AA63" i="10" s="1"/>
  <c r="AA78" i="10" s="1"/>
  <c r="AA18" i="9" s="1"/>
  <c r="AA33" i="9" s="1"/>
  <c r="AA48" i="9" s="1"/>
  <c r="AA63" i="9" s="1"/>
  <c r="AA18" i="8" s="1"/>
  <c r="AA33" i="8" s="1"/>
  <c r="AA48" i="8" s="1"/>
  <c r="AA63" i="8" s="1"/>
  <c r="AA18" i="17" s="1"/>
  <c r="AA33" i="17" s="1"/>
  <c r="AA48" i="17" s="1"/>
  <c r="AA63" i="17" s="1"/>
  <c r="AA78" i="17" s="1"/>
  <c r="AA18" i="16" s="1"/>
  <c r="AA33" i="16" s="1"/>
  <c r="AA48" i="16" s="1"/>
  <c r="AA63" i="16" s="1"/>
  <c r="AA18" i="15" s="1"/>
  <c r="AA33" i="15" s="1"/>
  <c r="AA48" i="15" s="1"/>
  <c r="AA63" i="15" s="1"/>
  <c r="AA18" i="14" s="1"/>
  <c r="AA33" i="14" s="1"/>
  <c r="AA48" i="14" s="1"/>
  <c r="AA63" i="14" s="1"/>
  <c r="AA78" i="14" s="1"/>
  <c r="AA18" i="13" s="1"/>
  <c r="AA33" i="13" s="1"/>
  <c r="AA48" i="13" s="1"/>
  <c r="AA63" i="13" s="1"/>
  <c r="AA18" i="19" s="1"/>
  <c r="AA33" i="19" s="1"/>
  <c r="AA48" i="19" s="1"/>
  <c r="AA63" i="19" s="1"/>
  <c r="AA18" i="18" s="1"/>
  <c r="AA33" i="18" s="1"/>
  <c r="AA48" i="18" s="1"/>
  <c r="AA63" i="18" s="1"/>
  <c r="AA78" i="18" s="1"/>
  <c r="AA93" i="18" s="1"/>
  <c r="R36" i="17"/>
  <c r="N81" i="12"/>
  <c r="W72" i="12"/>
  <c r="W72" i="11" s="1"/>
  <c r="W87" i="10" s="1"/>
  <c r="W72" i="9" s="1"/>
  <c r="W72" i="8" s="1"/>
  <c r="W87" i="17" s="1"/>
  <c r="W72" i="16" s="1"/>
  <c r="W72" i="15" s="1"/>
  <c r="W87" i="14" s="1"/>
  <c r="W72" i="13" s="1"/>
  <c r="W72" i="19" s="1"/>
  <c r="W102" i="18" s="1"/>
  <c r="R81" i="19"/>
  <c r="N36" i="18"/>
  <c r="T81" i="11"/>
  <c r="O51" i="14"/>
  <c r="R21" i="11"/>
  <c r="R51" i="17"/>
  <c r="N51" i="8"/>
  <c r="T81" i="18"/>
  <c r="N21" i="14"/>
  <c r="T66" i="18"/>
  <c r="T51" i="10"/>
  <c r="O66" i="16"/>
  <c r="T66" i="12"/>
  <c r="R96" i="17"/>
  <c r="T96" i="18"/>
  <c r="R21" i="10"/>
  <c r="Q95" i="9"/>
  <c r="Q2" i="9" s="1"/>
  <c r="T66" i="19"/>
  <c r="R81" i="14"/>
  <c r="N66" i="15"/>
  <c r="O51" i="19"/>
  <c r="T95" i="13"/>
  <c r="T2" i="13" s="1"/>
  <c r="P95" i="15"/>
  <c r="P2" i="15" s="1"/>
  <c r="N36" i="13"/>
  <c r="R66" i="14"/>
  <c r="R96" i="10"/>
  <c r="AA80" i="11"/>
  <c r="AA95" i="10" s="1"/>
  <c r="AA80" i="9" s="1"/>
  <c r="AA80" i="8" s="1"/>
  <c r="AA95" i="17" s="1"/>
  <c r="AA80" i="16" s="1"/>
  <c r="AA80" i="15" s="1"/>
  <c r="AA95" i="14" s="1"/>
  <c r="AA80" i="13" s="1"/>
  <c r="AA80" i="19" s="1"/>
  <c r="AA110" i="18" s="1"/>
  <c r="N110" i="14"/>
  <c r="N2" i="14" s="1"/>
  <c r="R51" i="15"/>
  <c r="R66" i="13"/>
  <c r="O95" i="8"/>
  <c r="O2" i="8" s="1"/>
  <c r="N125" i="18"/>
  <c r="N2" i="18" s="1"/>
  <c r="N66" i="8"/>
  <c r="R95" i="19"/>
  <c r="R2" i="19" s="1"/>
  <c r="R95" i="16"/>
  <c r="R2" i="16" s="1"/>
  <c r="T81" i="15"/>
  <c r="O96" i="14"/>
  <c r="O95" i="12"/>
  <c r="O2" i="12" s="1"/>
  <c r="M1" i="19"/>
  <c r="X78" i="11"/>
  <c r="X93" i="10" s="1"/>
  <c r="X78" i="9" s="1"/>
  <c r="X78" i="8" s="1"/>
  <c r="X93" i="17" s="1"/>
  <c r="X78" i="16" s="1"/>
  <c r="X78" i="15" s="1"/>
  <c r="X93" i="14" s="1"/>
  <c r="X78" i="13" s="1"/>
  <c r="X78" i="19" s="1"/>
  <c r="X108" i="18" s="1"/>
  <c r="N51" i="16"/>
  <c r="N95" i="11"/>
  <c r="N2" i="11" s="1"/>
  <c r="T51" i="13"/>
  <c r="R36" i="9"/>
  <c r="T36" i="18"/>
  <c r="R51" i="9"/>
  <c r="R66" i="16"/>
  <c r="N36" i="15"/>
  <c r="N81" i="14"/>
  <c r="O66" i="15"/>
  <c r="R51" i="18"/>
  <c r="T66" i="14"/>
  <c r="T66" i="9"/>
  <c r="T81" i="16"/>
  <c r="T36" i="10"/>
  <c r="N36" i="14"/>
  <c r="T51" i="17"/>
  <c r="T96" i="17"/>
  <c r="O21" i="16"/>
  <c r="R66" i="19"/>
  <c r="O36" i="15"/>
  <c r="N36" i="11"/>
  <c r="O36" i="13"/>
  <c r="N21" i="13"/>
  <c r="T36" i="16"/>
  <c r="R81" i="9"/>
  <c r="T21" i="10"/>
  <c r="N66" i="19"/>
  <c r="O81" i="14"/>
  <c r="R66" i="15"/>
  <c r="R81" i="10"/>
  <c r="O66" i="14"/>
  <c r="M95" i="19"/>
  <c r="M2" i="19" s="1"/>
  <c r="T21" i="13"/>
  <c r="R36" i="14"/>
  <c r="N51" i="9"/>
  <c r="N81" i="18"/>
  <c r="T66" i="16"/>
  <c r="O96" i="18"/>
  <c r="R36" i="12"/>
  <c r="R21" i="17"/>
  <c r="T51" i="19"/>
  <c r="N81" i="10"/>
  <c r="T51" i="18"/>
  <c r="R66" i="10"/>
  <c r="T66" i="8"/>
  <c r="Q95" i="19"/>
  <c r="Q2" i="19" s="1"/>
  <c r="O51" i="16"/>
  <c r="T110" i="17"/>
  <c r="T2" i="17" s="1"/>
  <c r="N51" i="13"/>
  <c r="R111" i="18"/>
  <c r="M1" i="13"/>
  <c r="O36" i="18"/>
  <c r="M1" i="9"/>
  <c r="T51" i="14"/>
  <c r="N21" i="11"/>
  <c r="R36" i="16"/>
  <c r="O81" i="9"/>
  <c r="O81" i="18"/>
  <c r="T21" i="14"/>
  <c r="O66" i="18"/>
  <c r="M1" i="18"/>
  <c r="N66" i="12"/>
  <c r="N36" i="8"/>
  <c r="T21" i="16"/>
  <c r="M1" i="15"/>
  <c r="T66" i="15"/>
  <c r="T81" i="10"/>
  <c r="T95" i="15"/>
  <c r="T2" i="15" s="1"/>
  <c r="O66" i="9"/>
  <c r="T110" i="14"/>
  <c r="T2" i="14" s="1"/>
  <c r="AC35" i="12"/>
  <c r="AC50" i="12" s="1"/>
  <c r="AC65" i="12" s="1"/>
  <c r="AC20" i="11" s="1"/>
  <c r="AC35" i="11" s="1"/>
  <c r="AC50" i="11" s="1"/>
  <c r="AC65" i="11" s="1"/>
  <c r="AC20" i="10" s="1"/>
  <c r="AC35" i="10" s="1"/>
  <c r="AC50" i="10" s="1"/>
  <c r="AC65" i="10" s="1"/>
  <c r="AC80" i="10" s="1"/>
  <c r="AC20" i="9" s="1"/>
  <c r="AC35" i="9" s="1"/>
  <c r="AC50" i="9" s="1"/>
  <c r="AC65" i="9" s="1"/>
  <c r="AC20" i="8" s="1"/>
  <c r="AC35" i="8" s="1"/>
  <c r="AC50" i="8" s="1"/>
  <c r="AC65" i="8" s="1"/>
  <c r="AC20" i="17" s="1"/>
  <c r="AC35" i="17" s="1"/>
  <c r="AC50" i="17" s="1"/>
  <c r="AC65" i="17" s="1"/>
  <c r="AC80" i="17" s="1"/>
  <c r="AC20" i="16" s="1"/>
  <c r="AC35" i="16" s="1"/>
  <c r="AC50" i="16" s="1"/>
  <c r="AC65" i="16" s="1"/>
  <c r="AC20" i="15" s="1"/>
  <c r="AC35" i="15" s="1"/>
  <c r="AC50" i="15" s="1"/>
  <c r="AC65" i="15" s="1"/>
  <c r="AC20" i="14" s="1"/>
  <c r="AC35" i="14" s="1"/>
  <c r="AC50" i="14" s="1"/>
  <c r="AC65" i="14" s="1"/>
  <c r="AC80" i="14" s="1"/>
  <c r="AC20" i="13" s="1"/>
  <c r="AC35" i="13" s="1"/>
  <c r="AC50" i="13" s="1"/>
  <c r="AC65" i="13" s="1"/>
  <c r="AC20" i="19" s="1"/>
  <c r="AC35" i="19" s="1"/>
  <c r="AC50" i="19" s="1"/>
  <c r="AC65" i="19" s="1"/>
  <c r="AC20" i="18" s="1"/>
  <c r="AC35" i="18" s="1"/>
  <c r="AC50" i="18" s="1"/>
  <c r="AC65" i="18" s="1"/>
  <c r="AC80" i="18" s="1"/>
  <c r="AC95" i="18" s="1"/>
  <c r="T21" i="12"/>
  <c r="AC12" i="12"/>
  <c r="AC27" i="12" s="1"/>
  <c r="AC42" i="12" s="1"/>
  <c r="AC57" i="12" s="1"/>
  <c r="AC12" i="11" s="1"/>
  <c r="AC27" i="11" s="1"/>
  <c r="AC42" i="11" s="1"/>
  <c r="AC57" i="11" s="1"/>
  <c r="AC12" i="10" s="1"/>
  <c r="AC27" i="10" s="1"/>
  <c r="AC42" i="10" s="1"/>
  <c r="AC57" i="10" s="1"/>
  <c r="AC72" i="10" s="1"/>
  <c r="AC12" i="9" s="1"/>
  <c r="AC27" i="9" s="1"/>
  <c r="AC42" i="9" s="1"/>
  <c r="AC57" i="9" s="1"/>
  <c r="AC12" i="8" s="1"/>
  <c r="AC27" i="8" s="1"/>
  <c r="AC42" i="8" s="1"/>
  <c r="AC57" i="8" s="1"/>
  <c r="AC12" i="17" s="1"/>
  <c r="AC27" i="17" s="1"/>
  <c r="AC42" i="17" s="1"/>
  <c r="AC57" i="17" s="1"/>
  <c r="AC72" i="17" s="1"/>
  <c r="AC12" i="16" s="1"/>
  <c r="AC27" i="16" s="1"/>
  <c r="AC42" i="16" s="1"/>
  <c r="AC57" i="16" s="1"/>
  <c r="AC12" i="15" s="1"/>
  <c r="AC27" i="15" s="1"/>
  <c r="AC42" i="15" s="1"/>
  <c r="AC57" i="15" s="1"/>
  <c r="AC12" i="14" s="1"/>
  <c r="AC27" i="14" s="1"/>
  <c r="AC42" i="14" s="1"/>
  <c r="AC57" i="14" s="1"/>
  <c r="AC72" i="14" s="1"/>
  <c r="AC12" i="13" s="1"/>
  <c r="AC27" i="13" s="1"/>
  <c r="AC42" i="13" s="1"/>
  <c r="AC57" i="13" s="1"/>
  <c r="AC12" i="19" s="1"/>
  <c r="AC27" i="19" s="1"/>
  <c r="AC42" i="19" s="1"/>
  <c r="AC57" i="19" s="1"/>
  <c r="AC12" i="18" s="1"/>
  <c r="AC27" i="18" s="1"/>
  <c r="AC42" i="18" s="1"/>
  <c r="AC57" i="18" s="1"/>
  <c r="AC72" i="18" s="1"/>
  <c r="AC87" i="18" s="1"/>
  <c r="T95" i="8"/>
  <c r="T2" i="8" s="1"/>
  <c r="Q125" i="18"/>
  <c r="Q2" i="18" s="1"/>
  <c r="O66" i="8"/>
  <c r="O81" i="16"/>
  <c r="M95" i="16"/>
  <c r="M2" i="16" s="1"/>
  <c r="O81" i="15"/>
  <c r="P95" i="12"/>
  <c r="P2" i="12" s="1"/>
  <c r="AC78" i="11"/>
  <c r="AC93" i="10" s="1"/>
  <c r="AC78" i="9" s="1"/>
  <c r="AC78" i="8" s="1"/>
  <c r="AC93" i="17" s="1"/>
  <c r="AC78" i="16" s="1"/>
  <c r="AC78" i="15" s="1"/>
  <c r="AC93" i="14" s="1"/>
  <c r="AC78" i="13" s="1"/>
  <c r="AC78" i="19" s="1"/>
  <c r="AC108" i="18" s="1"/>
  <c r="T51" i="16"/>
  <c r="O110" i="17"/>
  <c r="O2" i="17" s="1"/>
  <c r="N36" i="10"/>
  <c r="N36" i="17"/>
  <c r="R95" i="11"/>
  <c r="R2" i="11" s="1"/>
  <c r="AC72" i="12"/>
  <c r="AC72" i="11" s="1"/>
  <c r="AC87" i="10" s="1"/>
  <c r="AC72" i="9" s="1"/>
  <c r="AC72" i="8" s="1"/>
  <c r="AC87" i="17" s="1"/>
  <c r="AC72" i="16" s="1"/>
  <c r="AC72" i="15" s="1"/>
  <c r="AC87" i="14" s="1"/>
  <c r="AC72" i="13" s="1"/>
  <c r="AC72" i="19" s="1"/>
  <c r="AC102" i="18" s="1"/>
  <c r="T81" i="12"/>
  <c r="N66" i="11"/>
  <c r="R21" i="18"/>
  <c r="N96" i="17"/>
  <c r="R96" i="18"/>
  <c r="O36" i="8"/>
  <c r="X12" i="12"/>
  <c r="X27" i="12" s="1"/>
  <c r="X42" i="12" s="1"/>
  <c r="X57" i="12" s="1"/>
  <c r="X12" i="11" s="1"/>
  <c r="X27" i="11" s="1"/>
  <c r="X42" i="11" s="1"/>
  <c r="X57" i="11" s="1"/>
  <c r="X12" i="10" s="1"/>
  <c r="X27" i="10" s="1"/>
  <c r="X42" i="10" s="1"/>
  <c r="X57" i="10" s="1"/>
  <c r="X72" i="10" s="1"/>
  <c r="X12" i="9" s="1"/>
  <c r="X27" i="9" s="1"/>
  <c r="X42" i="9" s="1"/>
  <c r="X57" i="9" s="1"/>
  <c r="X12" i="8" s="1"/>
  <c r="X27" i="8" s="1"/>
  <c r="X42" i="8" s="1"/>
  <c r="X57" i="8" s="1"/>
  <c r="X12" i="17" s="1"/>
  <c r="X27" i="17" s="1"/>
  <c r="X42" i="17" s="1"/>
  <c r="X57" i="17" s="1"/>
  <c r="X72" i="17" s="1"/>
  <c r="X12" i="16" s="1"/>
  <c r="X27" i="16" s="1"/>
  <c r="X42" i="16" s="1"/>
  <c r="X57" i="16" s="1"/>
  <c r="X12" i="15" s="1"/>
  <c r="X27" i="15" s="1"/>
  <c r="X42" i="15" s="1"/>
  <c r="X57" i="15" s="1"/>
  <c r="X12" i="14" s="1"/>
  <c r="X27" i="14" s="1"/>
  <c r="X42" i="14" s="1"/>
  <c r="X57" i="14" s="1"/>
  <c r="X72" i="14" s="1"/>
  <c r="X12" i="13" s="1"/>
  <c r="X27" i="13" s="1"/>
  <c r="X42" i="13" s="1"/>
  <c r="X57" i="13" s="1"/>
  <c r="X12" i="19" s="1"/>
  <c r="X27" i="19" s="1"/>
  <c r="X42" i="19" s="1"/>
  <c r="X57" i="19" s="1"/>
  <c r="X12" i="18" s="1"/>
  <c r="X27" i="18" s="1"/>
  <c r="X42" i="18" s="1"/>
  <c r="X57" i="18" s="1"/>
  <c r="X72" i="18" s="1"/>
  <c r="X87" i="18" s="1"/>
  <c r="O21" i="12"/>
  <c r="R36" i="19"/>
  <c r="M110" i="17"/>
  <c r="M2" i="17" s="1"/>
  <c r="O66" i="11"/>
  <c r="R81" i="11"/>
  <c r="O21" i="11"/>
  <c r="R51" i="10"/>
  <c r="T36" i="12"/>
  <c r="T66" i="10"/>
  <c r="N66" i="9"/>
  <c r="AC80" i="11"/>
  <c r="AC95" i="10" s="1"/>
  <c r="AC80" i="9" s="1"/>
  <c r="AC80" i="8" s="1"/>
  <c r="AC95" i="17" s="1"/>
  <c r="AC80" i="16" s="1"/>
  <c r="AC80" i="15" s="1"/>
  <c r="AC95" i="14" s="1"/>
  <c r="AC80" i="13" s="1"/>
  <c r="AC80" i="19" s="1"/>
  <c r="AC110" i="18" s="1"/>
  <c r="O51" i="15"/>
  <c r="N66" i="13"/>
  <c r="P125" i="18"/>
  <c r="P2" i="18" s="1"/>
  <c r="N81" i="16"/>
  <c r="R96" i="14"/>
  <c r="M95" i="12"/>
  <c r="M2" i="12" s="1"/>
  <c r="N21" i="19"/>
  <c r="N81" i="8"/>
  <c r="N81" i="13"/>
  <c r="O21" i="8"/>
  <c r="Q110" i="17"/>
  <c r="Q2" i="17" s="1"/>
  <c r="O36" i="10"/>
  <c r="T36" i="17"/>
  <c r="R51" i="13"/>
  <c r="O36" i="9"/>
  <c r="T111" i="18"/>
  <c r="T66" i="11"/>
  <c r="N81" i="19"/>
  <c r="R36" i="18"/>
  <c r="R51" i="14"/>
  <c r="T36" i="14"/>
  <c r="T21" i="11"/>
  <c r="T51" i="9"/>
  <c r="T51" i="12"/>
  <c r="N36" i="16"/>
  <c r="R81" i="18"/>
  <c r="M1" i="14"/>
  <c r="O66" i="17"/>
  <c r="R66" i="12"/>
  <c r="O96" i="17"/>
  <c r="N21" i="10"/>
  <c r="O95" i="9"/>
  <c r="O2" i="9" s="1"/>
  <c r="O36" i="12"/>
  <c r="T36" i="15"/>
  <c r="N21" i="15"/>
  <c r="O21" i="17"/>
  <c r="T81" i="14"/>
  <c r="R51" i="11"/>
  <c r="R95" i="15"/>
  <c r="R2" i="15" s="1"/>
  <c r="N66" i="14"/>
  <c r="O66" i="10"/>
  <c r="Q110" i="14"/>
  <c r="Q2" i="14" s="1"/>
  <c r="N51" i="15"/>
  <c r="M1" i="12"/>
  <c r="T66" i="13"/>
  <c r="M95" i="8"/>
  <c r="M2" i="8" s="1"/>
  <c r="T125" i="18"/>
  <c r="T2" i="18" s="1"/>
  <c r="R66" i="8"/>
  <c r="N95" i="19"/>
  <c r="N2" i="19" s="1"/>
  <c r="N95" i="16"/>
  <c r="N2" i="16" s="1"/>
  <c r="R81" i="15"/>
  <c r="N95" i="12"/>
  <c r="N2" i="12" s="1"/>
  <c r="O21" i="19"/>
  <c r="O81" i="8"/>
  <c r="T81" i="13"/>
  <c r="AA78" i="11"/>
  <c r="AA93" i="10" s="1"/>
  <c r="AA78" i="9" s="1"/>
  <c r="AA78" i="8" s="1"/>
  <c r="AA93" i="17" s="1"/>
  <c r="AA78" i="16" s="1"/>
  <c r="AA78" i="15" s="1"/>
  <c r="AA93" i="14" s="1"/>
  <c r="AA78" i="13" s="1"/>
  <c r="AA78" i="19" s="1"/>
  <c r="AA108" i="18" s="1"/>
  <c r="R51" i="16"/>
  <c r="N110" i="17"/>
  <c r="N2" i="17" s="1"/>
  <c r="X33" i="12"/>
  <c r="X48" i="12" s="1"/>
  <c r="X63" i="12" s="1"/>
  <c r="X18" i="11" s="1"/>
  <c r="X33" i="11" s="1"/>
  <c r="X48" i="11" s="1"/>
  <c r="X63" i="11" s="1"/>
  <c r="X18" i="10" s="1"/>
  <c r="X33" i="10" s="1"/>
  <c r="X48" i="10" s="1"/>
  <c r="X63" i="10" s="1"/>
  <c r="X78" i="10" s="1"/>
  <c r="X18" i="9" s="1"/>
  <c r="X33" i="9" s="1"/>
  <c r="X48" i="9" s="1"/>
  <c r="X63" i="9" s="1"/>
  <c r="X18" i="8" s="1"/>
  <c r="X33" i="8" s="1"/>
  <c r="X48" i="8" s="1"/>
  <c r="X63" i="8" s="1"/>
  <c r="X18" i="17" s="1"/>
  <c r="X33" i="17" s="1"/>
  <c r="X48" i="17" s="1"/>
  <c r="X63" i="17" s="1"/>
  <c r="X78" i="17" s="1"/>
  <c r="X18" i="16" s="1"/>
  <c r="X33" i="16" s="1"/>
  <c r="X48" i="16" s="1"/>
  <c r="X63" i="16" s="1"/>
  <c r="X18" i="15" s="1"/>
  <c r="X33" i="15" s="1"/>
  <c r="X48" i="15" s="1"/>
  <c r="X63" i="15" s="1"/>
  <c r="X18" i="14" s="1"/>
  <c r="X33" i="14" s="1"/>
  <c r="X48" i="14" s="1"/>
  <c r="X63" i="14" s="1"/>
  <c r="X78" i="14" s="1"/>
  <c r="X18" i="13" s="1"/>
  <c r="X33" i="13" s="1"/>
  <c r="X48" i="13" s="1"/>
  <c r="X63" i="13" s="1"/>
  <c r="X18" i="19" s="1"/>
  <c r="X33" i="19" s="1"/>
  <c r="X48" i="19" s="1"/>
  <c r="X63" i="19" s="1"/>
  <c r="X18" i="18" s="1"/>
  <c r="X33" i="18" s="1"/>
  <c r="X48" i="18" s="1"/>
  <c r="X63" i="18" s="1"/>
  <c r="X78" i="18" s="1"/>
  <c r="X93" i="18" s="1"/>
  <c r="O95" i="11"/>
  <c r="O2" i="11" s="1"/>
  <c r="T36" i="9"/>
  <c r="O111" i="18"/>
  <c r="B11" i="32" l="1"/>
  <c r="W10" i="25"/>
  <c r="T1" i="11"/>
  <c r="N1" i="9"/>
  <c r="E7" i="35" s="1"/>
  <c r="AD85" i="11"/>
  <c r="T1" i="16"/>
  <c r="T1" i="14"/>
  <c r="R1" i="8"/>
  <c r="O1" i="12"/>
  <c r="AD85" i="9"/>
  <c r="R1" i="9"/>
  <c r="N1" i="15"/>
  <c r="E11" i="35" s="1"/>
  <c r="T1" i="9"/>
  <c r="N1" i="8"/>
  <c r="E8" i="35" s="1"/>
  <c r="O1" i="9"/>
  <c r="R1" i="16"/>
  <c r="T1" i="8"/>
  <c r="N1" i="16"/>
  <c r="E10" i="35" s="1"/>
  <c r="R1" i="18"/>
  <c r="R1" i="11"/>
  <c r="N1" i="18"/>
  <c r="E15" i="35" s="1"/>
  <c r="R1" i="15"/>
  <c r="R1" i="17"/>
  <c r="N1" i="12"/>
  <c r="E4" i="35" s="1"/>
  <c r="O1" i="8"/>
  <c r="N1" i="19"/>
  <c r="E14" i="35" s="1"/>
  <c r="O1" i="16"/>
  <c r="T1" i="19"/>
  <c r="D14" i="35" s="1"/>
  <c r="I14" i="35" s="1"/>
  <c r="R1" i="12"/>
  <c r="AD85" i="8"/>
  <c r="O1" i="15"/>
  <c r="O1" i="10"/>
  <c r="O1" i="13"/>
  <c r="O1" i="17"/>
  <c r="N1" i="10"/>
  <c r="E6" i="35" s="1"/>
  <c r="T1" i="13"/>
  <c r="R1" i="10"/>
  <c r="O1" i="19"/>
  <c r="T1" i="12"/>
  <c r="N1" i="13"/>
  <c r="E13" i="35" s="1"/>
  <c r="N1" i="14"/>
  <c r="E12" i="35" s="1"/>
  <c r="R1" i="19"/>
  <c r="O1" i="18"/>
  <c r="T1" i="15"/>
  <c r="D11" i="35" s="1"/>
  <c r="I11" i="35" s="1"/>
  <c r="N1" i="17"/>
  <c r="E9" i="35" s="1"/>
  <c r="T1" i="17"/>
  <c r="D9" i="35" s="1"/>
  <c r="R1" i="13"/>
  <c r="T1" i="18"/>
  <c r="D15" i="35" s="1"/>
  <c r="O1" i="11"/>
  <c r="N1" i="11"/>
  <c r="E5" i="35" s="1"/>
  <c r="T1" i="10"/>
  <c r="R1" i="14"/>
  <c r="O1" i="14"/>
  <c r="I15" i="35" l="1"/>
  <c r="D13" i="35"/>
  <c r="D6" i="35"/>
  <c r="I6" i="35" s="1"/>
  <c r="D4" i="35"/>
  <c r="I4" i="35" s="1"/>
  <c r="I13" i="35"/>
  <c r="E16" i="35"/>
  <c r="D12" i="35"/>
  <c r="I12" i="35" s="1"/>
  <c r="D5" i="35"/>
  <c r="I5" i="35" s="1"/>
  <c r="I9" i="35"/>
  <c r="D10" i="35"/>
  <c r="D8" i="35"/>
  <c r="I8" i="35" s="1"/>
  <c r="D7" i="35"/>
  <c r="I7" i="35" s="1"/>
  <c r="N4" i="35"/>
  <c r="I10" i="35"/>
  <c r="B12" i="32"/>
  <c r="W11" i="25"/>
  <c r="AD100" i="14"/>
  <c r="G1" i="14" s="1"/>
  <c r="AD85" i="16"/>
  <c r="G1" i="16" s="1"/>
  <c r="AD85" i="19"/>
  <c r="G1" i="19" s="1"/>
  <c r="AD115" i="18"/>
  <c r="AD100" i="17"/>
  <c r="AD85" i="12"/>
  <c r="AD85" i="13"/>
  <c r="AD100" i="10"/>
  <c r="AD85" i="15"/>
  <c r="I16" i="35" l="1"/>
  <c r="D16" i="35"/>
  <c r="N5" i="35"/>
  <c r="N6" i="35" s="1"/>
  <c r="N7" i="35" s="1"/>
  <c r="N8" i="35" s="1"/>
  <c r="N9" i="35" s="1"/>
  <c r="N10" i="35" s="1"/>
  <c r="N11" i="35" s="1"/>
  <c r="N12" i="35" s="1"/>
  <c r="N13" i="35" s="1"/>
  <c r="N14" i="35" s="1"/>
  <c r="N15" i="35" s="1"/>
  <c r="B13" i="32"/>
  <c r="W12" i="25"/>
  <c r="G1" i="13"/>
  <c r="G1" i="15"/>
  <c r="G1" i="10"/>
  <c r="G1" i="17"/>
  <c r="AD90" i="12"/>
  <c r="AD90" i="11" s="1"/>
  <c r="AD105" i="10" s="1"/>
  <c r="AD90" i="9" s="1"/>
  <c r="AD90" i="8" s="1"/>
  <c r="AD105" i="17" s="1"/>
  <c r="AD90" i="16" s="1"/>
  <c r="AD90" i="15" s="1"/>
  <c r="AD105" i="14" s="1"/>
  <c r="AD90" i="13" s="1"/>
  <c r="AD90" i="19" s="1"/>
  <c r="AD120" i="18" s="1"/>
  <c r="G1" i="12"/>
  <c r="G1" i="18"/>
  <c r="B14" i="32" l="1"/>
  <c r="W13" i="25"/>
  <c r="B15" i="32" l="1"/>
  <c r="W14" i="25"/>
  <c r="B16" i="32" l="1"/>
  <c r="W15" i="25"/>
  <c r="B17" i="32" l="1"/>
  <c r="W16" i="25"/>
  <c r="B18" i="32" l="1"/>
  <c r="W17" i="25"/>
  <c r="B19" i="32" l="1"/>
  <c r="W18" i="25"/>
  <c r="B20" i="32" l="1"/>
  <c r="W19" i="25"/>
  <c r="B21" i="32" l="1"/>
  <c r="W20" i="25"/>
  <c r="B22" i="32" l="1"/>
  <c r="W21" i="25"/>
  <c r="B23" i="32" l="1"/>
  <c r="W22" i="25"/>
  <c r="B24" i="32" l="1"/>
  <c r="W23" i="25"/>
  <c r="B25" i="32" l="1"/>
  <c r="W24" i="25"/>
  <c r="B26" i="32" l="1"/>
  <c r="W25" i="25"/>
  <c r="B27" i="32" l="1"/>
  <c r="B4" i="35"/>
  <c r="W26" i="25"/>
  <c r="B28" i="32" l="1"/>
  <c r="W27" i="25"/>
  <c r="B29" i="32" l="1"/>
  <c r="W28" i="25"/>
  <c r="B30" i="32" l="1"/>
  <c r="W29" i="25"/>
  <c r="B31" i="32" l="1"/>
  <c r="W30" i="25"/>
  <c r="B32" i="32" l="1"/>
  <c r="W31" i="25"/>
  <c r="B33" i="32" l="1"/>
  <c r="W32" i="25"/>
  <c r="B34" i="32" l="1"/>
  <c r="W33" i="25"/>
  <c r="B35" i="32" l="1"/>
  <c r="W34" i="25"/>
  <c r="B36" i="32" l="1"/>
  <c r="W35" i="25"/>
  <c r="B37" i="32" l="1"/>
  <c r="W36" i="25"/>
  <c r="B38" i="32" l="1"/>
  <c r="W37" i="25"/>
  <c r="B39" i="32" l="1"/>
  <c r="W38" i="25"/>
  <c r="B40" i="32" l="1"/>
  <c r="W39" i="25"/>
  <c r="B41" i="32" l="1"/>
  <c r="W40" i="25"/>
  <c r="B42" i="32" l="1"/>
  <c r="W41" i="25"/>
  <c r="B43" i="32" l="1"/>
  <c r="W42" i="25"/>
  <c r="B44" i="32" l="1"/>
  <c r="W43" i="25"/>
  <c r="B45" i="32" l="1"/>
  <c r="W44" i="25"/>
  <c r="B46" i="32" l="1"/>
  <c r="C4" i="35"/>
  <c r="W45" i="25"/>
  <c r="B47" i="32" l="1"/>
  <c r="W46" i="25"/>
  <c r="B48" i="32" l="1"/>
  <c r="W47" i="25"/>
  <c r="B49" i="32" l="1"/>
  <c r="W48" i="25"/>
  <c r="B50" i="32" l="1"/>
  <c r="W49" i="25"/>
  <c r="B51" i="32" l="1"/>
  <c r="W50" i="25"/>
  <c r="B52" i="32" l="1"/>
  <c r="W51" i="25"/>
  <c r="B53" i="32" l="1"/>
  <c r="W52" i="25"/>
  <c r="B54" i="32" l="1"/>
  <c r="W53" i="25"/>
  <c r="B55" i="32" l="1"/>
  <c r="W54" i="25"/>
  <c r="B56" i="32" l="1"/>
  <c r="W55" i="25"/>
  <c r="B57" i="32" l="1"/>
  <c r="W56" i="25"/>
  <c r="B58" i="32" l="1"/>
  <c r="B5" i="35"/>
  <c r="W57" i="25"/>
  <c r="B59" i="32" l="1"/>
  <c r="W58" i="25"/>
  <c r="B60" i="32" l="1"/>
  <c r="W59" i="25"/>
  <c r="B61" i="32" l="1"/>
  <c r="W60" i="25"/>
  <c r="B62" i="32" l="1"/>
  <c r="W61" i="25"/>
  <c r="B63" i="32" l="1"/>
  <c r="W62" i="25"/>
  <c r="B64" i="32" l="1"/>
  <c r="K84" i="10"/>
  <c r="W63" i="25"/>
  <c r="B65" i="32" l="1"/>
  <c r="W64" i="25"/>
  <c r="B66" i="32" l="1"/>
  <c r="W65" i="25"/>
  <c r="B67" i="32" l="1"/>
  <c r="W66" i="25"/>
  <c r="B68" i="32" l="1"/>
  <c r="W67" i="25"/>
  <c r="B69" i="32" l="1"/>
  <c r="W68" i="25"/>
  <c r="B70" i="32" l="1"/>
  <c r="W69" i="25"/>
  <c r="B71" i="32" l="1"/>
  <c r="W70" i="25"/>
  <c r="B72" i="32" l="1"/>
  <c r="W71" i="25"/>
  <c r="B73" i="32" l="1"/>
  <c r="W72" i="25"/>
  <c r="B74" i="32" l="1"/>
  <c r="W73" i="25"/>
  <c r="B75" i="32" l="1"/>
  <c r="W74" i="25"/>
  <c r="B76" i="32" l="1"/>
  <c r="W75" i="25"/>
  <c r="B77" i="32" l="1"/>
  <c r="C5" i="35"/>
  <c r="W76" i="25"/>
  <c r="B78" i="32" l="1"/>
  <c r="W77" i="25"/>
  <c r="B79" i="32" l="1"/>
  <c r="W78" i="25"/>
  <c r="B80" i="32" l="1"/>
  <c r="W79" i="25"/>
  <c r="B81" i="32" l="1"/>
  <c r="W80" i="25"/>
  <c r="B82" i="32" l="1"/>
  <c r="W81" i="25"/>
  <c r="B83" i="32" l="1"/>
  <c r="W82" i="25"/>
  <c r="B84" i="32" l="1"/>
  <c r="W83" i="25"/>
  <c r="B85" i="32" l="1"/>
  <c r="W84" i="25"/>
  <c r="B86" i="32" l="1"/>
  <c r="W85" i="25"/>
  <c r="B87" i="32" l="1"/>
  <c r="W86" i="25"/>
  <c r="B88" i="32" l="1"/>
  <c r="B6" i="35"/>
  <c r="W87" i="25"/>
  <c r="B89" i="32" l="1"/>
  <c r="W88" i="25"/>
  <c r="B90" i="32" l="1"/>
  <c r="W89" i="25"/>
  <c r="B91" i="32" l="1"/>
  <c r="W90" i="25"/>
  <c r="B92" i="32" l="1"/>
  <c r="W91" i="25"/>
  <c r="B93" i="32" l="1"/>
  <c r="M84" i="10"/>
  <c r="W92" i="25"/>
  <c r="B94" i="32" l="1"/>
  <c r="K69" i="9"/>
  <c r="W93" i="25"/>
  <c r="B95" i="32" l="1"/>
  <c r="W94" i="25"/>
  <c r="B96" i="32" l="1"/>
  <c r="W95" i="25"/>
  <c r="B97" i="32" l="1"/>
  <c r="W96" i="25"/>
  <c r="W97" i="25" l="1"/>
  <c r="B98" i="32"/>
  <c r="B99" i="32" l="1"/>
  <c r="W98" i="25"/>
  <c r="W99" i="25" l="1"/>
  <c r="B100" i="32"/>
  <c r="B101" i="32" l="1"/>
  <c r="W100" i="25"/>
  <c r="B102" i="32" l="1"/>
  <c r="W101" i="25"/>
  <c r="B103" i="32" l="1"/>
  <c r="W102" i="25"/>
  <c r="B104" i="32" l="1"/>
  <c r="W103" i="25"/>
  <c r="B105" i="32" l="1"/>
  <c r="W104" i="25"/>
  <c r="B106" i="32" l="1"/>
  <c r="W105" i="25"/>
  <c r="B107" i="32" l="1"/>
  <c r="C6" i="35"/>
  <c r="W106" i="25"/>
  <c r="B108" i="32" l="1"/>
  <c r="W107" i="25"/>
  <c r="B109" i="32" l="1"/>
  <c r="W108" i="25"/>
  <c r="B110" i="32" l="1"/>
  <c r="W109" i="25"/>
  <c r="B111" i="32" l="1"/>
  <c r="W110" i="25"/>
  <c r="B112" i="32" l="1"/>
  <c r="W111" i="25"/>
  <c r="B113" i="32" l="1"/>
  <c r="W112" i="25"/>
  <c r="B114" i="32" l="1"/>
  <c r="W113" i="25"/>
  <c r="B115" i="32" l="1"/>
  <c r="W114" i="25"/>
  <c r="B116" i="32" l="1"/>
  <c r="W115" i="25"/>
  <c r="B117" i="32" l="1"/>
  <c r="W116" i="25"/>
  <c r="B118" i="32" l="1"/>
  <c r="W117" i="25"/>
  <c r="B119" i="32" l="1"/>
  <c r="B7" i="35"/>
  <c r="W118" i="25"/>
  <c r="B120" i="32" l="1"/>
  <c r="W119" i="25"/>
  <c r="B121" i="32" l="1"/>
  <c r="W120" i="25"/>
  <c r="B122" i="32" l="1"/>
  <c r="W121" i="25"/>
  <c r="B123" i="32" l="1"/>
  <c r="W122" i="25"/>
  <c r="B124" i="32" l="1"/>
  <c r="M69" i="9"/>
  <c r="W123" i="25"/>
  <c r="B125" i="32" l="1"/>
  <c r="K69" i="8"/>
  <c r="W124" i="25"/>
  <c r="B126" i="32" l="1"/>
  <c r="W125" i="25"/>
  <c r="B127" i="32" l="1"/>
  <c r="W126" i="25"/>
  <c r="B128" i="32" l="1"/>
  <c r="W127" i="25"/>
  <c r="B129" i="32" l="1"/>
  <c r="W128" i="25"/>
  <c r="B130" i="32" l="1"/>
  <c r="W129" i="25"/>
  <c r="B131" i="32" l="1"/>
  <c r="W130" i="25"/>
  <c r="B132" i="32" l="1"/>
  <c r="W131" i="25"/>
  <c r="B133" i="32" l="1"/>
  <c r="W132" i="25"/>
  <c r="B134" i="32" l="1"/>
  <c r="W133" i="25"/>
  <c r="B135" i="32" l="1"/>
  <c r="W134" i="25"/>
  <c r="B136" i="32" l="1"/>
  <c r="W135" i="25"/>
  <c r="B137" i="32" l="1"/>
  <c r="W136" i="25"/>
  <c r="B138" i="32" l="1"/>
  <c r="C7" i="35"/>
  <c r="W137" i="25"/>
  <c r="B139" i="32" l="1"/>
  <c r="W138" i="25"/>
  <c r="B140" i="32" l="1"/>
  <c r="W139" i="25"/>
  <c r="B141" i="32" l="1"/>
  <c r="W140" i="25"/>
  <c r="B142" i="32" l="1"/>
  <c r="W141" i="25"/>
  <c r="B143" i="32" l="1"/>
  <c r="W142" i="25"/>
  <c r="B144" i="32" l="1"/>
  <c r="W143" i="25"/>
  <c r="B145" i="32" l="1"/>
  <c r="W144" i="25"/>
  <c r="B146" i="32" l="1"/>
  <c r="W145" i="25"/>
  <c r="B147" i="32" l="1"/>
  <c r="W146" i="25"/>
  <c r="B148" i="32" l="1"/>
  <c r="W147" i="25"/>
  <c r="B149" i="32" l="1"/>
  <c r="W148" i="25"/>
  <c r="B150" i="32" l="1"/>
  <c r="B8" i="35"/>
  <c r="W149" i="25"/>
  <c r="B151" i="32" l="1"/>
  <c r="W150" i="25"/>
  <c r="B152" i="32" l="1"/>
  <c r="W151" i="25"/>
  <c r="B153" i="32" l="1"/>
  <c r="W152" i="25"/>
  <c r="B154" i="32" l="1"/>
  <c r="W153" i="25"/>
  <c r="B155" i="32" l="1"/>
  <c r="W154" i="25"/>
  <c r="M69" i="8"/>
  <c r="B156" i="32" l="1"/>
  <c r="K84" i="17"/>
  <c r="W155" i="25"/>
  <c r="B157" i="32" l="1"/>
  <c r="W156" i="25"/>
  <c r="B158" i="32" l="1"/>
  <c r="W157" i="25"/>
  <c r="B159" i="32" l="1"/>
  <c r="W158" i="25"/>
  <c r="B160" i="32" l="1"/>
  <c r="W159" i="25"/>
  <c r="B161" i="32" l="1"/>
  <c r="W160" i="25"/>
  <c r="B162" i="32" l="1"/>
  <c r="W161" i="25"/>
  <c r="B163" i="32" l="1"/>
  <c r="W162" i="25"/>
  <c r="B164" i="32" l="1"/>
  <c r="W163" i="25"/>
  <c r="B165" i="32" l="1"/>
  <c r="W164" i="25"/>
  <c r="B166" i="32" l="1"/>
  <c r="W165" i="25"/>
  <c r="B167" i="32" l="1"/>
  <c r="W166" i="25"/>
  <c r="B168" i="32" l="1"/>
  <c r="W167" i="25"/>
  <c r="B169" i="32" l="1"/>
  <c r="C8" i="35"/>
  <c r="W168" i="25"/>
  <c r="B170" i="32" l="1"/>
  <c r="W169" i="25"/>
  <c r="B171" i="32" l="1"/>
  <c r="W170" i="25"/>
  <c r="B172" i="32" l="1"/>
  <c r="W171" i="25"/>
  <c r="B173" i="32" l="1"/>
  <c r="W172" i="25"/>
  <c r="B174" i="32" l="1"/>
  <c r="W173" i="25"/>
  <c r="B175" i="32" l="1"/>
  <c r="W174" i="25"/>
  <c r="B176" i="32" l="1"/>
  <c r="W175" i="25"/>
  <c r="B177" i="32" l="1"/>
  <c r="W176" i="25"/>
  <c r="B178" i="32" l="1"/>
  <c r="W177" i="25"/>
  <c r="B179" i="32" l="1"/>
  <c r="W178" i="25"/>
  <c r="B180" i="32" l="1"/>
  <c r="B9" i="35"/>
  <c r="W179" i="25"/>
  <c r="B181" i="32" l="1"/>
  <c r="W180" i="25"/>
  <c r="B182" i="32" l="1"/>
  <c r="W181" i="25"/>
  <c r="B183" i="32" l="1"/>
  <c r="W182" i="25"/>
  <c r="B184" i="32" l="1"/>
  <c r="W183" i="25"/>
  <c r="B185" i="32" l="1"/>
  <c r="M84" i="17"/>
  <c r="W184" i="25"/>
  <c r="B186" i="32" l="1"/>
  <c r="K69" i="16"/>
  <c r="W185" i="25"/>
  <c r="B187" i="32" l="1"/>
  <c r="W186" i="25"/>
  <c r="B188" i="32" l="1"/>
  <c r="W187" i="25"/>
  <c r="B189" i="32" l="1"/>
  <c r="W188" i="25"/>
  <c r="B190" i="32" l="1"/>
  <c r="W189" i="25"/>
  <c r="B191" i="32" l="1"/>
  <c r="W190" i="25"/>
  <c r="B192" i="32" l="1"/>
  <c r="W191" i="25"/>
  <c r="B193" i="32" l="1"/>
  <c r="W192" i="25"/>
  <c r="B194" i="32" l="1"/>
  <c r="W193" i="25"/>
  <c r="B195" i="32" l="1"/>
  <c r="W194" i="25"/>
  <c r="B196" i="32" l="1"/>
  <c r="W195" i="25"/>
  <c r="B197" i="32" l="1"/>
  <c r="W196" i="25"/>
  <c r="B198" i="32" l="1"/>
  <c r="W197" i="25"/>
  <c r="B199" i="32" l="1"/>
  <c r="C9" i="35"/>
  <c r="W198" i="25"/>
  <c r="B200" i="32" l="1"/>
  <c r="W199" i="25"/>
  <c r="B201" i="32" l="1"/>
  <c r="W200" i="25"/>
  <c r="B202" i="32" l="1"/>
  <c r="W201" i="25"/>
  <c r="B203" i="32" l="1"/>
  <c r="W202" i="25"/>
  <c r="B204" i="32" l="1"/>
  <c r="W203" i="25"/>
  <c r="B205" i="32" l="1"/>
  <c r="W204" i="25"/>
  <c r="B206" i="32" l="1"/>
  <c r="W205" i="25"/>
  <c r="B207" i="32" l="1"/>
  <c r="W206" i="25"/>
  <c r="B208" i="32" l="1"/>
  <c r="W207" i="25"/>
  <c r="B209" i="32" l="1"/>
  <c r="W208" i="25"/>
  <c r="B210" i="32" l="1"/>
  <c r="W209" i="25"/>
  <c r="B211" i="32" l="1"/>
  <c r="B10" i="35"/>
  <c r="W210" i="25"/>
  <c r="B212" i="32" l="1"/>
  <c r="W211" i="25"/>
  <c r="B213" i="32" l="1"/>
  <c r="W212" i="25"/>
  <c r="B214" i="32" l="1"/>
  <c r="W213" i="25"/>
  <c r="B215" i="32" l="1"/>
  <c r="W214" i="25"/>
  <c r="B216" i="32" l="1"/>
  <c r="M69" i="16"/>
  <c r="W215" i="25"/>
  <c r="B217" i="32" l="1"/>
  <c r="K69" i="15"/>
  <c r="W216" i="25"/>
  <c r="B218" i="32" l="1"/>
  <c r="W217" i="25"/>
  <c r="B219" i="32" l="1"/>
  <c r="W218" i="25"/>
  <c r="B220" i="32" l="1"/>
  <c r="W219" i="25"/>
  <c r="B221" i="32" l="1"/>
  <c r="W220" i="25"/>
  <c r="B222" i="32" l="1"/>
  <c r="W221" i="25"/>
  <c r="B223" i="32" l="1"/>
  <c r="W222" i="25"/>
  <c r="B224" i="32" l="1"/>
  <c r="W223" i="25"/>
  <c r="B225" i="32" l="1"/>
  <c r="W224" i="25"/>
  <c r="B226" i="32" l="1"/>
  <c r="W225" i="25"/>
  <c r="B227" i="32" l="1"/>
  <c r="W226" i="25"/>
  <c r="B228" i="32" l="1"/>
  <c r="W227" i="25"/>
  <c r="B229" i="32" l="1"/>
  <c r="W228" i="25"/>
  <c r="B230" i="32" l="1"/>
  <c r="C10" i="35"/>
  <c r="W229" i="25"/>
  <c r="B231" i="32" l="1"/>
  <c r="W230" i="25"/>
  <c r="B232" i="32" l="1"/>
  <c r="W231" i="25"/>
  <c r="B233" i="32" l="1"/>
  <c r="W232" i="25"/>
  <c r="B234" i="32" l="1"/>
  <c r="W233" i="25"/>
  <c r="B235" i="32" l="1"/>
  <c r="W234" i="25"/>
  <c r="B236" i="32" l="1"/>
  <c r="W235" i="25"/>
  <c r="B237" i="32" l="1"/>
  <c r="W236" i="25"/>
  <c r="B238" i="32" l="1"/>
  <c r="W237" i="25"/>
  <c r="B239" i="32" l="1"/>
  <c r="W238" i="25"/>
  <c r="B240" i="32" l="1"/>
  <c r="W239" i="25"/>
  <c r="B241" i="32" l="1"/>
  <c r="B11" i="35"/>
  <c r="W240" i="25"/>
  <c r="B242" i="32" l="1"/>
  <c r="W241" i="25"/>
  <c r="B243" i="32" l="1"/>
  <c r="W242" i="25"/>
  <c r="B244" i="32" l="1"/>
  <c r="W243" i="25"/>
  <c r="B245" i="32" l="1"/>
  <c r="W244" i="25"/>
  <c r="B246" i="32" l="1"/>
  <c r="W245" i="25"/>
  <c r="M69" i="15"/>
  <c r="B247" i="32" l="1"/>
  <c r="K84" i="14"/>
  <c r="W246" i="25"/>
  <c r="B248" i="32" l="1"/>
  <c r="W247" i="25"/>
  <c r="B249" i="32" l="1"/>
  <c r="W248" i="25"/>
  <c r="B250" i="32" l="1"/>
  <c r="W249" i="25"/>
  <c r="B251" i="32" l="1"/>
  <c r="W250" i="25"/>
  <c r="B252" i="32" l="1"/>
  <c r="W251" i="25"/>
  <c r="B253" i="32" l="1"/>
  <c r="W252" i="25"/>
  <c r="B254" i="32" l="1"/>
  <c r="W253" i="25"/>
  <c r="B255" i="32" l="1"/>
  <c r="W254" i="25"/>
  <c r="B256" i="32" l="1"/>
  <c r="W255" i="25"/>
  <c r="B257" i="32" l="1"/>
  <c r="W256" i="25"/>
  <c r="B258" i="32" l="1"/>
  <c r="W257" i="25"/>
  <c r="B259" i="32" l="1"/>
  <c r="W258" i="25"/>
  <c r="B260" i="32" l="1"/>
  <c r="C11" i="35"/>
  <c r="W259" i="25"/>
  <c r="B261" i="32" l="1"/>
  <c r="W260" i="25"/>
  <c r="B262" i="32" l="1"/>
  <c r="W261" i="25"/>
  <c r="B263" i="32" l="1"/>
  <c r="W262" i="25"/>
  <c r="B264" i="32" l="1"/>
  <c r="W263" i="25"/>
  <c r="B265" i="32" l="1"/>
  <c r="W264" i="25"/>
  <c r="B266" i="32" l="1"/>
  <c r="W265" i="25"/>
  <c r="B267" i="32" l="1"/>
  <c r="W266" i="25"/>
  <c r="B268" i="32" l="1"/>
  <c r="W267" i="25"/>
  <c r="B269" i="32" l="1"/>
  <c r="W268" i="25"/>
  <c r="B270" i="32" l="1"/>
  <c r="W269" i="25"/>
  <c r="B271" i="32" l="1"/>
  <c r="W270" i="25"/>
  <c r="B272" i="32" l="1"/>
  <c r="B12" i="35"/>
  <c r="W271" i="25"/>
  <c r="B273" i="32" l="1"/>
  <c r="W272" i="25"/>
  <c r="B274" i="32" l="1"/>
  <c r="W273" i="25"/>
  <c r="B275" i="32" l="1"/>
  <c r="W274" i="25"/>
  <c r="B276" i="32" l="1"/>
  <c r="W275" i="25"/>
  <c r="B277" i="32" l="1"/>
  <c r="W276" i="25"/>
  <c r="M84" i="14"/>
  <c r="B278" i="32" l="1"/>
  <c r="W277" i="25"/>
  <c r="B279" i="32" l="1"/>
  <c r="W278" i="25"/>
  <c r="B280" i="32" l="1"/>
  <c r="W279" i="25"/>
  <c r="B281" i="32" l="1"/>
  <c r="W280" i="25"/>
  <c r="B282" i="32" l="1"/>
  <c r="W281" i="25"/>
  <c r="B283" i="32" l="1"/>
  <c r="W282" i="25"/>
  <c r="B284" i="32" l="1"/>
  <c r="W283" i="25"/>
  <c r="B285" i="32" l="1"/>
  <c r="W284" i="25"/>
  <c r="B286" i="32" l="1"/>
  <c r="W285" i="25"/>
  <c r="B287" i="32" l="1"/>
  <c r="W286" i="25"/>
  <c r="B288" i="32" l="1"/>
  <c r="W287" i="25"/>
  <c r="B289" i="32" l="1"/>
  <c r="W288" i="25"/>
  <c r="B290" i="32" l="1"/>
  <c r="W289" i="25"/>
  <c r="B291" i="32" l="1"/>
  <c r="C12" i="35"/>
  <c r="W290" i="25"/>
  <c r="B292" i="32" l="1"/>
  <c r="W291" i="25"/>
  <c r="B293" i="32" l="1"/>
  <c r="W292" i="25"/>
  <c r="B294" i="32" l="1"/>
  <c r="W293" i="25"/>
  <c r="B295" i="32" l="1"/>
  <c r="W294" i="25"/>
  <c r="B296" i="32" l="1"/>
  <c r="W295" i="25"/>
  <c r="B297" i="32" l="1"/>
  <c r="W296" i="25"/>
  <c r="B298" i="32" l="1"/>
  <c r="W297" i="25"/>
  <c r="B299" i="32" l="1"/>
  <c r="W298" i="25"/>
  <c r="B300" i="32" l="1"/>
  <c r="W299" i="25"/>
  <c r="B301" i="32" l="1"/>
  <c r="W300" i="25"/>
  <c r="B302" i="32" l="1"/>
  <c r="W301" i="25"/>
  <c r="B303" i="32" l="1"/>
  <c r="B13" i="35"/>
  <c r="W302" i="25"/>
  <c r="B304" i="32" l="1"/>
  <c r="W303" i="25"/>
  <c r="B305" i="32" l="1"/>
  <c r="W304" i="25"/>
  <c r="B306" i="32" l="1"/>
  <c r="W305" i="25"/>
  <c r="B307" i="32" l="1"/>
  <c r="W306" i="25"/>
  <c r="B308" i="32" l="1"/>
  <c r="M69" i="13"/>
  <c r="W307" i="25"/>
  <c r="B309" i="32" l="1"/>
  <c r="K69" i="19"/>
  <c r="W308" i="25"/>
  <c r="B310" i="32" l="1"/>
  <c r="W309" i="25"/>
  <c r="B311" i="32" l="1"/>
  <c r="W310" i="25"/>
  <c r="B312" i="32" l="1"/>
  <c r="W311" i="25"/>
  <c r="B313" i="32" l="1"/>
  <c r="W312" i="25"/>
  <c r="B314" i="32" l="1"/>
  <c r="W313" i="25"/>
  <c r="B315" i="32" l="1"/>
  <c r="W314" i="25"/>
  <c r="B316" i="32" l="1"/>
  <c r="W315" i="25"/>
  <c r="B317" i="32" l="1"/>
  <c r="W316" i="25"/>
  <c r="B318" i="32" l="1"/>
  <c r="W317" i="25"/>
  <c r="B319" i="32" l="1"/>
  <c r="W318" i="25"/>
  <c r="B320" i="32" l="1"/>
  <c r="W319" i="25"/>
  <c r="B321" i="32" l="1"/>
  <c r="W320" i="25"/>
  <c r="B322" i="32" l="1"/>
  <c r="C13" i="35"/>
  <c r="W321" i="25"/>
  <c r="B323" i="32" l="1"/>
  <c r="W322" i="25"/>
  <c r="B324" i="32" l="1"/>
  <c r="W323" i="25"/>
  <c r="B325" i="32" l="1"/>
  <c r="W324" i="25"/>
  <c r="B326" i="32" l="1"/>
  <c r="W325" i="25"/>
  <c r="B327" i="32" l="1"/>
  <c r="W326" i="25"/>
  <c r="B328" i="32" l="1"/>
  <c r="W327" i="25"/>
  <c r="B329" i="32" l="1"/>
  <c r="W328" i="25"/>
  <c r="B330" i="32" l="1"/>
  <c r="W329" i="25"/>
  <c r="B331" i="32" l="1"/>
  <c r="B14" i="35"/>
  <c r="W330" i="25"/>
  <c r="B332" i="32" l="1"/>
  <c r="W331" i="25"/>
  <c r="B333" i="32" l="1"/>
  <c r="W332" i="25"/>
  <c r="B334" i="32" l="1"/>
  <c r="W333" i="25"/>
  <c r="B335" i="32" l="1"/>
  <c r="W334" i="25"/>
  <c r="B336" i="32" l="1"/>
  <c r="W335" i="25"/>
  <c r="M69" i="19"/>
  <c r="B337" i="32" l="1"/>
  <c r="W336" i="25"/>
  <c r="K99" i="18"/>
  <c r="B338" i="32" l="1"/>
  <c r="W337" i="25"/>
  <c r="B339" i="32" l="1"/>
  <c r="W338" i="25"/>
  <c r="B340" i="32" l="1"/>
  <c r="W339" i="25"/>
  <c r="B341" i="32" l="1"/>
  <c r="W340" i="25"/>
  <c r="B342" i="32" l="1"/>
  <c r="W341" i="25"/>
  <c r="B343" i="32" l="1"/>
  <c r="W342" i="25"/>
  <c r="B344" i="32" l="1"/>
  <c r="W343" i="25"/>
  <c r="B345" i="32" l="1"/>
  <c r="W344" i="25"/>
  <c r="B346" i="32" l="1"/>
  <c r="W345" i="25"/>
  <c r="B347" i="32" l="1"/>
  <c r="W346" i="25"/>
  <c r="B348" i="32" l="1"/>
  <c r="W347" i="25"/>
  <c r="B349" i="32" l="1"/>
  <c r="W348" i="25"/>
  <c r="B350" i="32" l="1"/>
  <c r="W349" i="25"/>
  <c r="B351" i="32" l="1"/>
  <c r="C14" i="35"/>
  <c r="W350" i="25"/>
  <c r="B352" i="32" l="1"/>
  <c r="W351" i="25"/>
  <c r="B353" i="32" l="1"/>
  <c r="W352" i="25"/>
  <c r="B354" i="32" l="1"/>
  <c r="W353" i="25"/>
  <c r="B355" i="32" l="1"/>
  <c r="W354" i="25"/>
  <c r="B356" i="32" l="1"/>
  <c r="W355" i="25"/>
  <c r="B357" i="32" l="1"/>
  <c r="W356" i="25"/>
  <c r="B358" i="32" l="1"/>
  <c r="W357" i="25"/>
  <c r="B359" i="32" l="1"/>
  <c r="W358" i="25"/>
  <c r="B360" i="32" l="1"/>
  <c r="W359" i="25"/>
  <c r="B361" i="32" l="1"/>
  <c r="W360" i="25"/>
  <c r="B362" i="32" l="1"/>
  <c r="B15" i="35"/>
  <c r="W361" i="25"/>
  <c r="B363" i="32" l="1"/>
  <c r="W362" i="25"/>
  <c r="B364" i="32" l="1"/>
  <c r="W363" i="25"/>
  <c r="B365" i="32" l="1"/>
  <c r="W364" i="25"/>
  <c r="B366" i="32" l="1"/>
  <c r="W365" i="25"/>
  <c r="M99" i="18" l="1"/>
  <c r="W366" i="25"/>
  <c r="O9" i="25"/>
  <c r="E366" i="32"/>
  <c r="B367" i="32"/>
  <c r="B368" i="32" s="1"/>
  <c r="B369" i="32" s="1"/>
  <c r="B370" i="32" s="1"/>
  <c r="B371" i="32" s="1"/>
  <c r="B372" i="32" s="1"/>
  <c r="B373" i="32" s="1"/>
  <c r="B374" i="32" s="1"/>
  <c r="B375" i="32" s="1"/>
  <c r="B376" i="32" s="1"/>
  <c r="B377" i="32" s="1"/>
  <c r="B378" i="32" s="1"/>
  <c r="B379" i="32" s="1"/>
  <c r="B380" i="32" s="1"/>
  <c r="B381" i="32" s="1"/>
  <c r="C15" i="35" s="1"/>
  <c r="I1" i="32"/>
</calcChain>
</file>

<file path=xl/sharedStrings.xml><?xml version="1.0" encoding="utf-8"?>
<sst xmlns="http://schemas.openxmlformats.org/spreadsheetml/2006/main" count="2045" uniqueCount="143">
  <si>
    <t>Employee Name</t>
  </si>
  <si>
    <t>Income Tax</t>
  </si>
  <si>
    <t>Other Deductions</t>
  </si>
  <si>
    <t>Net Pay</t>
  </si>
  <si>
    <t>Monthly Totals</t>
  </si>
  <si>
    <t>Gross Wages</t>
  </si>
  <si>
    <t>Tax Code</t>
  </si>
  <si>
    <t>Payroll Total</t>
  </si>
  <si>
    <t>Date</t>
  </si>
  <si>
    <t>Week number</t>
  </si>
  <si>
    <t>Month number</t>
  </si>
  <si>
    <t>Employee surname</t>
  </si>
  <si>
    <t>Employee forename(s)</t>
  </si>
  <si>
    <t>Address line 1</t>
  </si>
  <si>
    <t>City</t>
  </si>
  <si>
    <t>Post code</t>
  </si>
  <si>
    <t>Payroll number</t>
  </si>
  <si>
    <t>National Insurance number</t>
  </si>
  <si>
    <t>BUSINESS DETAILS</t>
  </si>
  <si>
    <t>Business name</t>
  </si>
  <si>
    <t>NATIONAL INSURANCE</t>
  </si>
  <si>
    <t>Paid monthly or weekly?</t>
  </si>
  <si>
    <t>Student Loan deductions</t>
  </si>
  <si>
    <t>WEEKLY PAYROLL</t>
  </si>
  <si>
    <t>MONTHLY PAYROLL</t>
  </si>
  <si>
    <t>YEAR TO DATE</t>
  </si>
  <si>
    <t>Employees National Insurance</t>
  </si>
  <si>
    <t>Employers National Insurance</t>
  </si>
  <si>
    <t>Date Wages paid</t>
  </si>
  <si>
    <r>
      <t xml:space="preserve">Leaving date               </t>
    </r>
    <r>
      <rPr>
        <i/>
        <sz val="8"/>
        <color indexed="55"/>
        <rFont val="Times New Roman"/>
        <family val="1"/>
      </rPr>
      <t>(dd/mm/yyyy)</t>
    </r>
  </si>
  <si>
    <t xml:space="preserve">   </t>
  </si>
  <si>
    <t>Wk/Mth no</t>
  </si>
  <si>
    <t>Overtime Bonus Gratuities</t>
  </si>
  <si>
    <t>Month 1</t>
  </si>
  <si>
    <t>EMPLOYEE DETAILS   01</t>
  </si>
  <si>
    <t>EMPLOYEE DETAILS   02</t>
  </si>
  <si>
    <t>EMPLOYEE DETAILS   03</t>
  </si>
  <si>
    <t>EMPLOYEE DETAILS   04</t>
  </si>
  <si>
    <t>EMPLOYEE DETAILS   05</t>
  </si>
  <si>
    <t>EMPLOYEE DETAILS   06</t>
  </si>
  <si>
    <t>EMPLOYEE DETAILS   07</t>
  </si>
  <si>
    <t>EMPLOYEE DETAILS   08</t>
  </si>
  <si>
    <t>EMPLOYEE DETAILS   09</t>
  </si>
  <si>
    <t>EMPLOYEE DETAILS   10</t>
  </si>
  <si>
    <t>Pay No</t>
  </si>
  <si>
    <t>SSP</t>
  </si>
  <si>
    <t>SMP</t>
  </si>
  <si>
    <t>SPP</t>
  </si>
  <si>
    <t>SAP</t>
  </si>
  <si>
    <t>Basic hours</t>
  </si>
  <si>
    <t>Hourly rate</t>
  </si>
  <si>
    <t>NIC Table</t>
  </si>
  <si>
    <t>GROSS WAGES</t>
  </si>
  <si>
    <t>NET      PAY</t>
  </si>
  <si>
    <t>Basic    wages</t>
  </si>
  <si>
    <t>Statutory Pay HMRC CD-Rom Calc</t>
  </si>
  <si>
    <t>Student Loans HMRC CD-Rom Calc</t>
  </si>
  <si>
    <t>One Click to repeat previous month</t>
  </si>
  <si>
    <t>* Bank details are optional</t>
  </si>
  <si>
    <t>*Account name</t>
  </si>
  <si>
    <t>*Account number</t>
  </si>
  <si>
    <t>*Bank name</t>
  </si>
  <si>
    <t>*Sort code</t>
  </si>
  <si>
    <r>
      <t xml:space="preserve">Employee surname    </t>
    </r>
    <r>
      <rPr>
        <sz val="9"/>
        <color indexed="23"/>
        <rFont val="Times New Roman"/>
        <family val="1"/>
      </rPr>
      <t>use Capitals</t>
    </r>
  </si>
  <si>
    <t>Financial tax year</t>
  </si>
  <si>
    <t>Wages Tax Period</t>
  </si>
  <si>
    <t>Statutory Sick Pay Recovered</t>
  </si>
  <si>
    <t>Statutory Maternity Pay Recovered</t>
  </si>
  <si>
    <t>Statutory Paternity Pay Recovered</t>
  </si>
  <si>
    <t>Statutory Adoption Pay Recovered</t>
  </si>
  <si>
    <t>Statutory Payments &amp; NIC Recovered</t>
  </si>
  <si>
    <r>
      <t>One Click to repeat previous week</t>
    </r>
    <r>
      <rPr>
        <sz val="9"/>
        <rFont val="Times New Roman"/>
        <family val="1"/>
      </rPr>
      <t xml:space="preserve">  Enter Y</t>
    </r>
  </si>
  <si>
    <r>
      <t>One Click to repeat previous month</t>
    </r>
    <r>
      <rPr>
        <sz val="9"/>
        <rFont val="Times New Roman"/>
        <family val="1"/>
      </rPr>
      <t xml:space="preserve">  Enter Y</t>
    </r>
  </si>
  <si>
    <t>All Week I Month I Basis</t>
  </si>
  <si>
    <t>www.diyaccounting.co.uk</t>
  </si>
  <si>
    <t>Limited Companies Only</t>
  </si>
  <si>
    <t>Enter D for Directors</t>
  </si>
  <si>
    <r>
      <t xml:space="preserve">Leaving date             </t>
    </r>
    <r>
      <rPr>
        <sz val="9"/>
        <color indexed="56"/>
        <rFont val="Times New Roman"/>
        <family val="1"/>
      </rPr>
      <t xml:space="preserve">  </t>
    </r>
    <r>
      <rPr>
        <i/>
        <sz val="8"/>
        <color indexed="56"/>
        <rFont val="Times New Roman"/>
        <family val="1"/>
      </rPr>
      <t>(dd/mm/yyyy)</t>
    </r>
  </si>
  <si>
    <t>Sub Total Directors</t>
  </si>
  <si>
    <t>Dir Ref</t>
  </si>
  <si>
    <t>Directors</t>
  </si>
  <si>
    <t>Directors Wages Limited Companies Only</t>
  </si>
  <si>
    <t>Director Totals</t>
  </si>
  <si>
    <t>Year to</t>
  </si>
  <si>
    <t>-</t>
  </si>
  <si>
    <t>M</t>
  </si>
  <si>
    <t>F</t>
  </si>
  <si>
    <t>W</t>
  </si>
  <si>
    <t>D</t>
  </si>
  <si>
    <t>W1</t>
  </si>
  <si>
    <t>M1</t>
  </si>
  <si>
    <t>Monthly</t>
  </si>
  <si>
    <t>Weekly</t>
  </si>
  <si>
    <t>Employees</t>
  </si>
  <si>
    <t>Weeks in month</t>
  </si>
  <si>
    <t>Month</t>
  </si>
  <si>
    <t>Product Layout</t>
  </si>
  <si>
    <t>Week in Month</t>
  </si>
  <si>
    <t>Date code</t>
  </si>
  <si>
    <t>Month Sheet</t>
  </si>
  <si>
    <t>Reduce employers' NIC contributions by 0.5% for employees categorised as mariners</t>
  </si>
  <si>
    <t>Amount Outstanding</t>
  </si>
  <si>
    <t>Online filing month code</t>
  </si>
  <si>
    <t>Amount Paid</t>
  </si>
  <si>
    <t>Payment Method</t>
  </si>
  <si>
    <t>Payment Date</t>
  </si>
  <si>
    <t>Total Amount Payable</t>
  </si>
  <si>
    <t>Student Loan Deductions</t>
  </si>
  <si>
    <t xml:space="preserve">Statutory Pay NIC Compensation </t>
  </si>
  <si>
    <t>Statutory Pay Recovered</t>
  </si>
  <si>
    <t>Amount Due Income Tax</t>
  </si>
  <si>
    <t>Amount Due Nat Insurance</t>
  </si>
  <si>
    <t>Inland Revenue Payment Due</t>
  </si>
  <si>
    <t>PAYE       Month</t>
  </si>
  <si>
    <t>Payment date</t>
  </si>
  <si>
    <t>Total year to date</t>
  </si>
  <si>
    <t>Office Use</t>
  </si>
  <si>
    <t>Student loans</t>
  </si>
  <si>
    <t>National Insurance</t>
  </si>
  <si>
    <t>Income  Tax</t>
  </si>
  <si>
    <t>Incremental Payments</t>
  </si>
  <si>
    <t>BASIC PAY</t>
  </si>
  <si>
    <t>Hourly   Rate</t>
  </si>
  <si>
    <t>Basic   Hours</t>
  </si>
  <si>
    <t>Statutory Allowances</t>
  </si>
  <si>
    <t>NET PAY</t>
  </si>
  <si>
    <t>DEDUCTIONS FROM GROSS PAY</t>
  </si>
  <si>
    <t>GROSS PAY</t>
  </si>
  <si>
    <t>PAYMENTS THIS PERIOD</t>
  </si>
  <si>
    <t>Nat Ins    Table</t>
  </si>
  <si>
    <t>Tax Week</t>
  </si>
  <si>
    <t>Payroll Reference</t>
  </si>
  <si>
    <t>Nat Ins Number</t>
  </si>
  <si>
    <t>Tax Week ended</t>
  </si>
  <si>
    <t>Income   Tax</t>
  </si>
  <si>
    <t>Start row</t>
  </si>
  <si>
    <t>Week or Month number (1-12 or 1 to 53)</t>
  </si>
  <si>
    <t>Sheet</t>
  </si>
  <si>
    <t>Weekly or Monthly payslips (W or M)</t>
  </si>
  <si>
    <t>DIY Accounting Payslip Generator</t>
  </si>
  <si>
    <t>`</t>
  </si>
  <si>
    <t xml:space="preserve"> </t>
  </si>
  <si>
    <t>Complete Employee details below and add calculated tax and wages to the monthly sheets (Apr14, May14, etc…), then switch to the Payslips sheet to generate payslips by selecting W or M (weekly/monthly) and the week or month number.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</si>
</sst>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00"/>
    <numFmt numFmtId="166" formatCode="dd/mm/yyyy;@"/>
    <numFmt numFmtId="167" formatCode="0.00_ ;[Red]\-0.00\ "/>
    <numFmt numFmtId="168" formatCode="[$-F800]dddd\,\ mmmm\ dd\,\ yyyy"/>
  </numFmts>
  <fonts count="60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b/>
      <sz val="10"/>
      <name val="Times New Roman"/>
      <family val="1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8"/>
      <name val="Times New Roman"/>
      <family val="1"/>
    </font>
    <font>
      <b/>
      <sz val="9"/>
      <name val="Times New Roman"/>
      <family val="1"/>
    </font>
    <font>
      <u/>
      <sz val="8"/>
      <color indexed="12"/>
      <name val="Times New Roman"/>
      <family val="1"/>
    </font>
    <font>
      <sz val="8"/>
      <color indexed="23"/>
      <name val="Times New Roman"/>
      <family val="1"/>
    </font>
    <font>
      <sz val="10"/>
      <color indexed="23"/>
      <name val="Arial"/>
    </font>
    <font>
      <b/>
      <sz val="8"/>
      <color indexed="9"/>
      <name val="Times New Roman"/>
      <family val="1"/>
    </font>
    <font>
      <b/>
      <sz val="8"/>
      <name val="Times New Roman"/>
      <family val="1"/>
    </font>
    <font>
      <i/>
      <sz val="9"/>
      <name val="Times New Roman"/>
      <family val="1"/>
    </font>
    <font>
      <b/>
      <sz val="10"/>
      <name val="Arial"/>
    </font>
    <font>
      <sz val="9"/>
      <name val="Arial"/>
    </font>
    <font>
      <sz val="8"/>
      <color indexed="22"/>
      <name val="Times New Roman"/>
      <family val="1"/>
    </font>
    <font>
      <sz val="8"/>
      <color indexed="63"/>
      <name val="Times New Roman"/>
      <family val="1"/>
    </font>
    <font>
      <i/>
      <sz val="8"/>
      <color indexed="23"/>
      <name val="Times New Roman"/>
      <family val="1"/>
    </font>
    <font>
      <i/>
      <sz val="8"/>
      <color indexed="23"/>
      <name val="Arial"/>
    </font>
    <font>
      <i/>
      <sz val="8"/>
      <color indexed="55"/>
      <name val="Times New Roman"/>
      <family val="1"/>
    </font>
    <font>
      <sz val="8"/>
      <color indexed="18"/>
      <name val="Times New Roman"/>
      <family val="1"/>
    </font>
    <font>
      <sz val="10"/>
      <color indexed="10"/>
      <name val="Times New Roman"/>
      <family val="1"/>
    </font>
    <font>
      <b/>
      <sz val="8"/>
      <name val="Arial"/>
    </font>
    <font>
      <i/>
      <sz val="8"/>
      <name val="Times New Roman"/>
      <family val="1"/>
    </font>
    <font>
      <sz val="9"/>
      <color indexed="23"/>
      <name val="Times New Roman"/>
      <family val="1"/>
    </font>
    <font>
      <sz val="10"/>
      <name val="Arial"/>
    </font>
    <font>
      <sz val="9"/>
      <name val="Arial"/>
      <family val="2"/>
    </font>
    <font>
      <sz val="10"/>
      <name val="Arial"/>
      <family val="2"/>
    </font>
    <font>
      <sz val="10"/>
      <color indexed="10"/>
      <name val="Arial"/>
    </font>
    <font>
      <sz val="8"/>
      <color indexed="18"/>
      <name val="Arial"/>
    </font>
    <font>
      <sz val="10"/>
      <color indexed="58"/>
      <name val="Times New Roman"/>
      <family val="1"/>
    </font>
    <font>
      <sz val="10"/>
      <color indexed="58"/>
      <name val="Arial"/>
    </font>
    <font>
      <i/>
      <sz val="10"/>
      <name val="Arial"/>
    </font>
    <font>
      <i/>
      <sz val="9"/>
      <color indexed="56"/>
      <name val="Times New Roman"/>
      <family val="1"/>
    </font>
    <font>
      <i/>
      <sz val="8"/>
      <color indexed="56"/>
      <name val="Times New Roman"/>
      <family val="1"/>
    </font>
    <font>
      <sz val="9"/>
      <color indexed="56"/>
      <name val="Times New Roman"/>
      <family val="1"/>
    </font>
    <font>
      <sz val="8"/>
      <name val="Arial"/>
      <family val="2"/>
    </font>
    <font>
      <b/>
      <sz val="9"/>
      <name val="Arial"/>
      <family val="2"/>
    </font>
    <font>
      <i/>
      <sz val="9"/>
      <color indexed="18"/>
      <name val="Times New Roman"/>
      <family val="1"/>
    </font>
    <font>
      <b/>
      <sz val="8"/>
      <name val="Arial"/>
      <family val="2"/>
    </font>
    <font>
      <sz val="8"/>
      <name val="Verdana"/>
      <family val="2"/>
    </font>
    <font>
      <sz val="8"/>
      <color indexed="23"/>
      <name val="Verdana"/>
      <family val="2"/>
    </font>
    <font>
      <u/>
      <sz val="10"/>
      <color indexed="12"/>
      <name val="Arial"/>
      <family val="2"/>
    </font>
    <font>
      <u/>
      <sz val="10"/>
      <color indexed="12"/>
      <name val="Verdana"/>
      <family val="2"/>
    </font>
    <font>
      <sz val="10"/>
      <name val="Verdana"/>
      <family val="2"/>
    </font>
    <font>
      <b/>
      <sz val="8"/>
      <name val="Verdana"/>
      <family val="2"/>
    </font>
    <font>
      <sz val="9"/>
      <name val="Verdana"/>
      <family val="2"/>
    </font>
    <font>
      <b/>
      <sz val="9"/>
      <name val="Verdana"/>
      <family val="2"/>
    </font>
    <font>
      <b/>
      <sz val="10"/>
      <color indexed="18"/>
      <name val="Verdana"/>
      <family val="2"/>
    </font>
    <font>
      <b/>
      <sz val="9"/>
      <color indexed="18"/>
      <name val="Verdana"/>
      <family val="2"/>
    </font>
    <font>
      <sz val="9"/>
      <color indexed="18"/>
      <name val="Verdana"/>
      <family val="2"/>
    </font>
    <font>
      <sz val="8"/>
      <color indexed="18"/>
      <name val="Verdana"/>
      <family val="2"/>
    </font>
    <font>
      <sz val="10"/>
      <color indexed="18"/>
      <name val="Verdana"/>
      <family val="2"/>
    </font>
    <font>
      <sz val="12"/>
      <color indexed="18"/>
      <name val="Verdana"/>
      <family val="2"/>
    </font>
    <font>
      <b/>
      <sz val="9"/>
      <color theme="0" tint="-0.14999847407452621"/>
      <name val="Verdana"/>
      <family val="2"/>
    </font>
    <font>
      <b/>
      <sz val="9"/>
      <color rgb="FFFFFFCC"/>
      <name val="Verdana"/>
      <family val="2"/>
    </font>
    <font>
      <b/>
      <sz val="12"/>
      <name val="Times New Roman"/>
      <family val="1"/>
    </font>
    <font>
      <sz val="8"/>
      <color rgb="FFFFFF99"/>
      <name val="Verdana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indexed="26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</borders>
  <cellStyleXfs count="6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29" fillId="0" borderId="0"/>
    <xf numFmtId="0" fontId="1" fillId="0" borderId="0"/>
    <xf numFmtId="0" fontId="1" fillId="0" borderId="0"/>
    <xf numFmtId="0" fontId="44" fillId="0" borderId="0" applyNumberFormat="0" applyFill="0" applyBorder="0" applyAlignment="0" applyProtection="0">
      <alignment vertical="top"/>
      <protection locked="0"/>
    </xf>
  </cellStyleXfs>
  <cellXfs count="509">
    <xf numFmtId="0" fontId="0" fillId="0" borderId="0" xfId="0"/>
    <xf numFmtId="0" fontId="2" fillId="0" borderId="0" xfId="0" applyFont="1"/>
    <xf numFmtId="0" fontId="2" fillId="0" borderId="0" xfId="0" applyFont="1" applyAlignment="1"/>
    <xf numFmtId="165" fontId="2" fillId="0" borderId="0" xfId="0" applyNumberFormat="1" applyFont="1" applyAlignment="1">
      <alignment horizontal="center"/>
    </xf>
    <xf numFmtId="0" fontId="2" fillId="0" borderId="0" xfId="0" applyFont="1" applyFill="1" applyBorder="1"/>
    <xf numFmtId="0" fontId="6" fillId="0" borderId="0" xfId="0" applyFon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6" fillId="2" borderId="0" xfId="0" applyFont="1" applyFill="1" applyBorder="1"/>
    <xf numFmtId="0" fontId="6" fillId="2" borderId="0" xfId="0" applyFont="1" applyFill="1" applyBorder="1" applyAlignment="1"/>
    <xf numFmtId="0" fontId="6" fillId="2" borderId="0" xfId="0" applyFont="1" applyFill="1"/>
    <xf numFmtId="0" fontId="6" fillId="0" borderId="1" xfId="0" applyFont="1" applyFill="1" applyBorder="1" applyAlignment="1"/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6" fillId="3" borderId="2" xfId="0" applyFont="1" applyFill="1" applyBorder="1"/>
    <xf numFmtId="0" fontId="6" fillId="3" borderId="3" xfId="0" applyFont="1" applyFill="1" applyBorder="1"/>
    <xf numFmtId="0" fontId="6" fillId="3" borderId="4" xfId="0" applyFont="1" applyFill="1" applyBorder="1"/>
    <xf numFmtId="0" fontId="6" fillId="3" borderId="5" xfId="0" applyFont="1" applyFill="1" applyBorder="1"/>
    <xf numFmtId="0" fontId="8" fillId="3" borderId="0" xfId="0" applyFont="1" applyFill="1" applyBorder="1"/>
    <xf numFmtId="0" fontId="6" fillId="3" borderId="0" xfId="0" applyFont="1" applyFill="1" applyBorder="1"/>
    <xf numFmtId="0" fontId="6" fillId="3" borderId="6" xfId="0" applyFont="1" applyFill="1" applyBorder="1"/>
    <xf numFmtId="0" fontId="6" fillId="3" borderId="0" xfId="0" applyFont="1" applyFill="1" applyBorder="1" applyAlignment="1"/>
    <xf numFmtId="1" fontId="10" fillId="3" borderId="0" xfId="0" applyNumberFormat="1" applyFont="1" applyFill="1" applyBorder="1" applyAlignment="1">
      <alignment horizontal="center"/>
    </xf>
    <xf numFmtId="166" fontId="6" fillId="3" borderId="0" xfId="0" applyNumberFormat="1" applyFont="1" applyFill="1" applyBorder="1"/>
    <xf numFmtId="165" fontId="6" fillId="3" borderId="0" xfId="0" applyNumberFormat="1" applyFont="1" applyFill="1" applyBorder="1"/>
    <xf numFmtId="0" fontId="6" fillId="3" borderId="7" xfId="0" applyFont="1" applyFill="1" applyBorder="1"/>
    <xf numFmtId="0" fontId="6" fillId="3" borderId="0" xfId="0" applyFont="1" applyFill="1" applyBorder="1" applyAlignment="1">
      <alignment wrapText="1"/>
    </xf>
    <xf numFmtId="0" fontId="10" fillId="3" borderId="0" xfId="0" applyFont="1" applyFill="1" applyBorder="1"/>
    <xf numFmtId="0" fontId="6" fillId="3" borderId="8" xfId="0" applyFont="1" applyFill="1" applyBorder="1"/>
    <xf numFmtId="0" fontId="6" fillId="3" borderId="9" xfId="0" applyFont="1" applyFill="1" applyBorder="1"/>
    <xf numFmtId="0" fontId="7" fillId="3" borderId="0" xfId="0" applyFont="1" applyFill="1" applyBorder="1" applyAlignment="1">
      <alignment horizontal="center"/>
    </xf>
    <xf numFmtId="0" fontId="6" fillId="3" borderId="10" xfId="0" applyFont="1" applyFill="1" applyBorder="1"/>
    <xf numFmtId="1" fontId="12" fillId="3" borderId="0" xfId="0" applyNumberFormat="1" applyFont="1" applyFill="1" applyBorder="1" applyAlignment="1">
      <alignment horizontal="center"/>
    </xf>
    <xf numFmtId="0" fontId="10" fillId="3" borderId="0" xfId="0" applyFont="1" applyFill="1" applyBorder="1" applyAlignment="1"/>
    <xf numFmtId="49" fontId="6" fillId="3" borderId="0" xfId="0" applyNumberFormat="1" applyFont="1" applyFill="1" applyBorder="1" applyAlignment="1">
      <alignment horizontal="center"/>
    </xf>
    <xf numFmtId="0" fontId="6" fillId="3" borderId="0" xfId="0" applyFont="1" applyFill="1" applyBorder="1" applyAlignment="1">
      <alignment horizontal="center"/>
    </xf>
    <xf numFmtId="0" fontId="10" fillId="3" borderId="0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left"/>
    </xf>
    <xf numFmtId="0" fontId="2" fillId="3" borderId="2" xfId="0" applyFont="1" applyFill="1" applyBorder="1"/>
    <xf numFmtId="0" fontId="2" fillId="3" borderId="3" xfId="0" applyFont="1" applyFill="1" applyBorder="1"/>
    <xf numFmtId="0" fontId="2" fillId="3" borderId="3" xfId="0" applyFont="1" applyFill="1" applyBorder="1" applyAlignment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0" xfId="0" applyFont="1" applyFill="1" applyBorder="1"/>
    <xf numFmtId="165" fontId="2" fillId="3" borderId="0" xfId="0" applyNumberFormat="1" applyFont="1" applyFill="1" applyBorder="1" applyAlignment="1">
      <alignment horizontal="center"/>
    </xf>
    <xf numFmtId="0" fontId="2" fillId="3" borderId="6" xfId="0" applyFont="1" applyFill="1" applyBorder="1"/>
    <xf numFmtId="0" fontId="2" fillId="3" borderId="11" xfId="0" applyFont="1" applyFill="1" applyBorder="1"/>
    <xf numFmtId="164" fontId="2" fillId="3" borderId="6" xfId="0" applyNumberFormat="1" applyFont="1" applyFill="1" applyBorder="1" applyAlignment="1"/>
    <xf numFmtId="164" fontId="2" fillId="3" borderId="10" xfId="0" applyNumberFormat="1" applyFont="1" applyFill="1" applyBorder="1" applyAlignment="1"/>
    <xf numFmtId="164" fontId="7" fillId="3" borderId="0" xfId="0" applyNumberFormat="1" applyFont="1" applyFill="1" applyAlignment="1">
      <alignment horizontal="center"/>
    </xf>
    <xf numFmtId="164" fontId="7" fillId="3" borderId="0" xfId="0" applyNumberFormat="1" applyFont="1" applyFill="1" applyAlignment="1">
      <alignment horizontal="center" vertical="center" wrapText="1"/>
    </xf>
    <xf numFmtId="0" fontId="7" fillId="0" borderId="0" xfId="0" applyFont="1" applyFill="1" applyAlignment="1">
      <alignment horizontal="left"/>
    </xf>
    <xf numFmtId="0" fontId="2" fillId="3" borderId="3" xfId="0" applyFont="1" applyFill="1" applyBorder="1" applyAlignment="1">
      <alignment horizontal="right" indent="1"/>
    </xf>
    <xf numFmtId="0" fontId="2" fillId="3" borderId="0" xfId="0" applyFont="1" applyFill="1" applyBorder="1" applyAlignment="1">
      <alignment horizontal="right" indent="1"/>
    </xf>
    <xf numFmtId="0" fontId="2" fillId="0" borderId="0" xfId="0" applyFont="1" applyAlignment="1">
      <alignment horizontal="right" indent="1"/>
    </xf>
    <xf numFmtId="2" fontId="2" fillId="3" borderId="3" xfId="0" applyNumberFormat="1" applyFont="1" applyFill="1" applyBorder="1" applyAlignment="1">
      <alignment horizontal="right" indent="1"/>
    </xf>
    <xf numFmtId="2" fontId="2" fillId="3" borderId="0" xfId="0" applyNumberFormat="1" applyFont="1" applyFill="1" applyBorder="1" applyAlignment="1">
      <alignment horizontal="right" indent="1"/>
    </xf>
    <xf numFmtId="2" fontId="2" fillId="0" borderId="0" xfId="0" applyNumberFormat="1" applyFont="1" applyAlignment="1">
      <alignment horizontal="right" indent="1"/>
    </xf>
    <xf numFmtId="164" fontId="2" fillId="0" borderId="0" xfId="0" applyNumberFormat="1" applyFont="1" applyBorder="1" applyAlignment="1">
      <alignment horizontal="right" indent="1"/>
    </xf>
    <xf numFmtId="0" fontId="2" fillId="0" borderId="0" xfId="0" applyFont="1" applyBorder="1" applyAlignment="1">
      <alignment horizontal="right" indent="1"/>
    </xf>
    <xf numFmtId="0" fontId="2" fillId="3" borderId="0" xfId="0" applyFont="1" applyFill="1"/>
    <xf numFmtId="166" fontId="6" fillId="3" borderId="0" xfId="0" applyNumberFormat="1" applyFont="1" applyFill="1" applyBorder="1" applyAlignment="1">
      <alignment horizontal="center"/>
    </xf>
    <xf numFmtId="0" fontId="6" fillId="3" borderId="0" xfId="0" applyNumberFormat="1" applyFont="1" applyFill="1" applyBorder="1" applyAlignment="1"/>
    <xf numFmtId="0" fontId="6" fillId="3" borderId="8" xfId="0" applyFont="1" applyFill="1" applyBorder="1" applyAlignment="1">
      <alignment wrapText="1"/>
    </xf>
    <xf numFmtId="0" fontId="8" fillId="3" borderId="0" xfId="0" applyFont="1" applyFill="1" applyBorder="1" applyAlignment="1">
      <alignment horizontal="left" vertical="center" indent="1"/>
    </xf>
    <xf numFmtId="0" fontId="18" fillId="3" borderId="0" xfId="0" applyFont="1" applyFill="1" applyBorder="1"/>
    <xf numFmtId="0" fontId="18" fillId="3" borderId="0" xfId="0" applyFont="1" applyFill="1" applyBorder="1" applyAlignment="1">
      <alignment horizontal="center"/>
    </xf>
    <xf numFmtId="1" fontId="7" fillId="3" borderId="0" xfId="0" applyNumberFormat="1" applyFont="1" applyFill="1" applyBorder="1" applyAlignment="1"/>
    <xf numFmtId="0" fontId="19" fillId="3" borderId="0" xfId="0" applyFont="1" applyFill="1" applyBorder="1"/>
    <xf numFmtId="0" fontId="19" fillId="3" borderId="0" xfId="0" applyFont="1" applyFill="1" applyBorder="1" applyAlignment="1">
      <alignment horizontal="center"/>
    </xf>
    <xf numFmtId="0" fontId="19" fillId="3" borderId="0" xfId="0" applyFont="1" applyFill="1" applyBorder="1" applyAlignment="1"/>
    <xf numFmtId="0" fontId="6" fillId="2" borderId="12" xfId="0" applyFont="1" applyFill="1" applyBorder="1"/>
    <xf numFmtId="0" fontId="6" fillId="2" borderId="13" xfId="0" applyFont="1" applyFill="1" applyBorder="1"/>
    <xf numFmtId="0" fontId="6" fillId="2" borderId="8" xfId="0" applyFont="1" applyFill="1" applyBorder="1"/>
    <xf numFmtId="0" fontId="6" fillId="2" borderId="14" xfId="0" applyFont="1" applyFill="1" applyBorder="1"/>
    <xf numFmtId="0" fontId="6" fillId="2" borderId="15" xfId="0" applyFont="1" applyFill="1" applyBorder="1"/>
    <xf numFmtId="0" fontId="22" fillId="2" borderId="0" xfId="0" applyFont="1" applyFill="1" applyBorder="1" applyAlignment="1">
      <alignment horizontal="right"/>
    </xf>
    <xf numFmtId="0" fontId="6" fillId="3" borderId="16" xfId="0" applyFont="1" applyFill="1" applyBorder="1"/>
    <xf numFmtId="0" fontId="17" fillId="3" borderId="6" xfId="0" applyFont="1" applyFill="1" applyBorder="1"/>
    <xf numFmtId="0" fontId="6" fillId="3" borderId="11" xfId="0" applyFont="1" applyFill="1" applyBorder="1"/>
    <xf numFmtId="0" fontId="5" fillId="0" borderId="0" xfId="0" applyFont="1" applyFill="1" applyBorder="1" applyAlignment="1">
      <alignment horizontal="right" vertical="center" wrapText="1"/>
    </xf>
    <xf numFmtId="164" fontId="7" fillId="0" borderId="0" xfId="0" applyNumberFormat="1" applyFont="1" applyFill="1" applyAlignment="1">
      <alignment horizontal="right"/>
    </xf>
    <xf numFmtId="14" fontId="6" fillId="2" borderId="0" xfId="0" applyNumberFormat="1" applyFont="1" applyFill="1" applyBorder="1"/>
    <xf numFmtId="2" fontId="6" fillId="2" borderId="0" xfId="0" applyNumberFormat="1" applyFont="1" applyFill="1" applyBorder="1"/>
    <xf numFmtId="0" fontId="8" fillId="3" borderId="0" xfId="0" applyFont="1" applyFill="1" applyBorder="1" applyAlignment="1">
      <alignment horizontal="center" vertical="center"/>
    </xf>
    <xf numFmtId="0" fontId="6" fillId="0" borderId="17" xfId="0" applyFont="1" applyFill="1" applyBorder="1" applyAlignment="1">
      <alignment horizontal="center"/>
    </xf>
    <xf numFmtId="2" fontId="10" fillId="3" borderId="0" xfId="0" applyNumberFormat="1" applyFont="1" applyFill="1" applyBorder="1"/>
    <xf numFmtId="2" fontId="10" fillId="0" borderId="0" xfId="0" applyNumberFormat="1" applyFont="1"/>
    <xf numFmtId="0" fontId="11" fillId="3" borderId="0" xfId="0" applyFont="1" applyFill="1" applyBorder="1" applyAlignment="1">
      <alignment wrapText="1"/>
    </xf>
    <xf numFmtId="167" fontId="7" fillId="0" borderId="0" xfId="0" applyNumberFormat="1" applyFont="1" applyFill="1" applyAlignment="1">
      <alignment horizontal="left"/>
    </xf>
    <xf numFmtId="167" fontId="2" fillId="0" borderId="0" xfId="0" applyNumberFormat="1" applyFont="1"/>
    <xf numFmtId="0" fontId="0" fillId="2" borderId="13" xfId="0" applyFill="1" applyBorder="1" applyAlignment="1"/>
    <xf numFmtId="0" fontId="0" fillId="2" borderId="18" xfId="0" applyFill="1" applyBorder="1" applyAlignment="1"/>
    <xf numFmtId="0" fontId="0" fillId="2" borderId="0" xfId="0" applyFill="1" applyBorder="1" applyAlignment="1"/>
    <xf numFmtId="0" fontId="0" fillId="2" borderId="19" xfId="0" applyFill="1" applyBorder="1" applyAlignment="1"/>
    <xf numFmtId="0" fontId="0" fillId="2" borderId="15" xfId="0" applyFill="1" applyBorder="1" applyAlignment="1"/>
    <xf numFmtId="0" fontId="0" fillId="2" borderId="20" xfId="0" applyFill="1" applyBorder="1" applyAlignment="1"/>
    <xf numFmtId="0" fontId="8" fillId="4" borderId="17" xfId="0" applyFont="1" applyFill="1" applyBorder="1" applyAlignment="1">
      <alignment horizontal="left" vertical="center" indent="1"/>
    </xf>
    <xf numFmtId="1" fontId="7" fillId="3" borderId="0" xfId="0" applyNumberFormat="1" applyFont="1" applyFill="1" applyBorder="1" applyAlignment="1">
      <alignment horizontal="center"/>
    </xf>
    <xf numFmtId="1" fontId="6" fillId="3" borderId="0" xfId="0" applyNumberFormat="1" applyFont="1" applyFill="1" applyBorder="1" applyAlignment="1">
      <alignment horizontal="center"/>
    </xf>
    <xf numFmtId="0" fontId="23" fillId="3" borderId="3" xfId="0" applyFont="1" applyFill="1" applyBorder="1"/>
    <xf numFmtId="0" fontId="23" fillId="3" borderId="3" xfId="0" applyFont="1" applyFill="1" applyBorder="1" applyAlignment="1">
      <alignment horizontal="right" indent="1"/>
    </xf>
    <xf numFmtId="164" fontId="7" fillId="3" borderId="1" xfId="0" applyNumberFormat="1" applyFont="1" applyFill="1" applyBorder="1" applyAlignment="1"/>
    <xf numFmtId="0" fontId="2" fillId="3" borderId="0" xfId="0" applyFont="1" applyFill="1" applyBorder="1" applyAlignment="1"/>
    <xf numFmtId="164" fontId="6" fillId="0" borderId="13" xfId="0" applyNumberFormat="1" applyFont="1" applyFill="1" applyBorder="1" applyAlignment="1"/>
    <xf numFmtId="2" fontId="6" fillId="0" borderId="13" xfId="0" applyNumberFormat="1" applyFont="1" applyFill="1" applyBorder="1" applyAlignment="1"/>
    <xf numFmtId="2" fontId="6" fillId="3" borderId="21" xfId="0" applyNumberFormat="1" applyFont="1" applyFill="1" applyBorder="1" applyAlignment="1">
      <alignment wrapText="1"/>
    </xf>
    <xf numFmtId="164" fontId="6" fillId="0" borderId="0" xfId="0" applyNumberFormat="1" applyFont="1" applyFill="1" applyBorder="1" applyAlignment="1"/>
    <xf numFmtId="2" fontId="6" fillId="0" borderId="0" xfId="0" applyNumberFormat="1" applyFont="1" applyFill="1" applyBorder="1" applyAlignment="1"/>
    <xf numFmtId="164" fontId="6" fillId="3" borderId="0" xfId="0" applyNumberFormat="1" applyFont="1" applyFill="1" applyBorder="1" applyAlignment="1"/>
    <xf numFmtId="2" fontId="6" fillId="3" borderId="22" xfId="0" applyNumberFormat="1" applyFont="1" applyFill="1" applyBorder="1" applyAlignment="1">
      <alignment wrapText="1"/>
    </xf>
    <xf numFmtId="164" fontId="6" fillId="3" borderId="23" xfId="0" applyNumberFormat="1" applyFont="1" applyFill="1" applyBorder="1" applyAlignment="1"/>
    <xf numFmtId="164" fontId="6" fillId="0" borderId="12" xfId="0" applyNumberFormat="1" applyFont="1" applyFill="1" applyBorder="1" applyAlignment="1"/>
    <xf numFmtId="164" fontId="6" fillId="0" borderId="8" xfId="0" applyNumberFormat="1" applyFont="1" applyFill="1" applyBorder="1" applyAlignment="1"/>
    <xf numFmtId="0" fontId="2" fillId="2" borderId="17" xfId="0" applyFont="1" applyFill="1" applyBorder="1" applyAlignment="1">
      <alignment horizontal="center" vertical="center"/>
    </xf>
    <xf numFmtId="0" fontId="6" fillId="3" borderId="13" xfId="0" applyFont="1" applyFill="1" applyBorder="1" applyAlignment="1">
      <alignment horizontal="left"/>
    </xf>
    <xf numFmtId="164" fontId="6" fillId="0" borderId="21" xfId="0" applyNumberFormat="1" applyFont="1" applyBorder="1" applyAlignment="1"/>
    <xf numFmtId="164" fontId="6" fillId="0" borderId="22" xfId="0" applyNumberFormat="1" applyFont="1" applyBorder="1" applyAlignment="1"/>
    <xf numFmtId="164" fontId="6" fillId="0" borderId="23" xfId="0" applyNumberFormat="1" applyFont="1" applyBorder="1" applyAlignment="1"/>
    <xf numFmtId="164" fontId="6" fillId="3" borderId="14" xfId="0" applyNumberFormat="1" applyFont="1" applyFill="1" applyBorder="1" applyAlignment="1"/>
    <xf numFmtId="164" fontId="6" fillId="3" borderId="15" xfId="0" applyNumberFormat="1" applyFont="1" applyFill="1" applyBorder="1" applyAlignment="1"/>
    <xf numFmtId="164" fontId="6" fillId="3" borderId="21" xfId="0" applyNumberFormat="1" applyFont="1" applyFill="1" applyBorder="1" applyAlignment="1"/>
    <xf numFmtId="164" fontId="6" fillId="3" borderId="22" xfId="0" applyNumberFormat="1" applyFont="1" applyFill="1" applyBorder="1" applyAlignment="1"/>
    <xf numFmtId="0" fontId="7" fillId="3" borderId="21" xfId="0" applyFont="1" applyFill="1" applyBorder="1" applyAlignment="1">
      <alignment horizontal="center" vertical="center" wrapText="1"/>
    </xf>
    <xf numFmtId="0" fontId="7" fillId="3" borderId="22" xfId="0" applyFont="1" applyFill="1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" vertical="center" wrapText="1"/>
    </xf>
    <xf numFmtId="0" fontId="7" fillId="3" borderId="7" xfId="0" applyFont="1" applyFill="1" applyBorder="1" applyAlignment="1">
      <alignment horizontal="left"/>
    </xf>
    <xf numFmtId="164" fontId="7" fillId="3" borderId="0" xfId="0" applyNumberFormat="1" applyFont="1" applyFill="1" applyAlignment="1"/>
    <xf numFmtId="164" fontId="6" fillId="0" borderId="18" xfId="0" applyNumberFormat="1" applyFont="1" applyBorder="1" applyAlignment="1"/>
    <xf numFmtId="164" fontId="6" fillId="0" borderId="19" xfId="0" applyNumberFormat="1" applyFont="1" applyBorder="1" applyAlignment="1"/>
    <xf numFmtId="164" fontId="6" fillId="0" borderId="20" xfId="0" applyNumberFormat="1" applyFont="1" applyBorder="1" applyAlignment="1"/>
    <xf numFmtId="164" fontId="6" fillId="0" borderId="14" xfId="0" applyNumberFormat="1" applyFont="1" applyFill="1" applyBorder="1" applyAlignment="1"/>
    <xf numFmtId="164" fontId="6" fillId="0" borderId="15" xfId="0" applyNumberFormat="1" applyFont="1" applyFill="1" applyBorder="1" applyAlignment="1"/>
    <xf numFmtId="2" fontId="6" fillId="0" borderId="15" xfId="0" applyNumberFormat="1" applyFont="1" applyFill="1" applyBorder="1" applyAlignment="1"/>
    <xf numFmtId="165" fontId="6" fillId="3" borderId="0" xfId="0" applyNumberFormat="1" applyFont="1" applyFill="1" applyBorder="1" applyAlignment="1">
      <alignment horizontal="center"/>
    </xf>
    <xf numFmtId="0" fontId="6" fillId="3" borderId="12" xfId="0" applyFont="1" applyFill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165" fontId="6" fillId="3" borderId="19" xfId="0" applyNumberFormat="1" applyFont="1" applyFill="1" applyBorder="1" applyAlignment="1">
      <alignment horizontal="center"/>
    </xf>
    <xf numFmtId="0" fontId="6" fillId="3" borderId="14" xfId="0" applyFont="1" applyFill="1" applyBorder="1" applyAlignment="1">
      <alignment horizontal="center"/>
    </xf>
    <xf numFmtId="165" fontId="6" fillId="3" borderId="20" xfId="0" applyNumberFormat="1" applyFont="1" applyFill="1" applyBorder="1" applyAlignment="1">
      <alignment horizontal="center"/>
    </xf>
    <xf numFmtId="0" fontId="6" fillId="3" borderId="12" xfId="0" applyFont="1" applyFill="1" applyBorder="1" applyAlignment="1">
      <alignment horizontal="left"/>
    </xf>
    <xf numFmtId="0" fontId="6" fillId="3" borderId="8" xfId="0" applyFont="1" applyFill="1" applyBorder="1" applyAlignment="1">
      <alignment horizontal="left"/>
    </xf>
    <xf numFmtId="0" fontId="2" fillId="3" borderId="0" xfId="0" applyFont="1" applyFill="1" applyBorder="1" applyAlignment="1">
      <alignment wrapText="1"/>
    </xf>
    <xf numFmtId="165" fontId="6" fillId="3" borderId="13" xfId="0" applyNumberFormat="1" applyFont="1" applyFill="1" applyBorder="1" applyAlignment="1">
      <alignment horizontal="center"/>
    </xf>
    <xf numFmtId="165" fontId="6" fillId="3" borderId="15" xfId="0" applyNumberFormat="1" applyFon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6" fillId="3" borderId="24" xfId="0" applyFont="1" applyFill="1" applyBorder="1" applyAlignment="1">
      <alignment horizontal="center" vertical="center" wrapText="1"/>
    </xf>
    <xf numFmtId="2" fontId="10" fillId="3" borderId="24" xfId="0" applyNumberFormat="1" applyFont="1" applyFill="1" applyBorder="1"/>
    <xf numFmtId="164" fontId="6" fillId="0" borderId="18" xfId="0" applyNumberFormat="1" applyFont="1" applyFill="1" applyBorder="1" applyAlignment="1"/>
    <xf numFmtId="164" fontId="6" fillId="0" borderId="19" xfId="0" applyNumberFormat="1" applyFont="1" applyFill="1" applyBorder="1" applyAlignment="1"/>
    <xf numFmtId="164" fontId="6" fillId="0" borderId="20" xfId="0" applyNumberFormat="1" applyFont="1" applyFill="1" applyBorder="1" applyAlignment="1"/>
    <xf numFmtId="164" fontId="6" fillId="3" borderId="25" xfId="0" applyNumberFormat="1" applyFont="1" applyFill="1" applyBorder="1" applyAlignment="1"/>
    <xf numFmtId="164" fontId="6" fillId="3" borderId="24" xfId="0" applyNumberFormat="1" applyFont="1" applyFill="1" applyBorder="1" applyAlignment="1"/>
    <xf numFmtId="2" fontId="6" fillId="3" borderId="24" xfId="0" applyNumberFormat="1" applyFont="1" applyFill="1" applyBorder="1" applyAlignment="1"/>
    <xf numFmtId="164" fontId="6" fillId="2" borderId="17" xfId="0" applyNumberFormat="1" applyFont="1" applyFill="1" applyBorder="1" applyAlignment="1"/>
    <xf numFmtId="0" fontId="7" fillId="3" borderId="0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21" xfId="0" applyFont="1" applyFill="1" applyBorder="1" applyAlignment="1">
      <alignment horizontal="left"/>
    </xf>
    <xf numFmtId="0" fontId="6" fillId="0" borderId="25" xfId="0" applyFont="1" applyFill="1" applyBorder="1" applyAlignment="1">
      <alignment horizontal="left"/>
    </xf>
    <xf numFmtId="0" fontId="6" fillId="0" borderId="12" xfId="0" applyFont="1" applyFill="1" applyBorder="1" applyAlignment="1">
      <alignment horizontal="left"/>
    </xf>
    <xf numFmtId="166" fontId="6" fillId="0" borderId="17" xfId="0" applyNumberFormat="1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 vertical="center"/>
    </xf>
    <xf numFmtId="164" fontId="6" fillId="2" borderId="26" xfId="0" applyNumberFormat="1" applyFont="1" applyFill="1" applyBorder="1" applyAlignment="1"/>
    <xf numFmtId="2" fontId="6" fillId="3" borderId="15" xfId="0" applyNumberFormat="1" applyFont="1" applyFill="1" applyBorder="1" applyAlignment="1"/>
    <xf numFmtId="164" fontId="5" fillId="0" borderId="0" xfId="0" applyNumberFormat="1" applyFont="1" applyFill="1" applyBorder="1" applyAlignment="1">
      <alignment horizontal="right" vertical="center" wrapText="1"/>
    </xf>
    <xf numFmtId="0" fontId="7" fillId="3" borderId="0" xfId="0" applyFont="1" applyFill="1" applyBorder="1"/>
    <xf numFmtId="165" fontId="8" fillId="3" borderId="0" xfId="0" applyNumberFormat="1" applyFont="1" applyFill="1" applyBorder="1" applyAlignment="1">
      <alignment horizontal="center"/>
    </xf>
    <xf numFmtId="14" fontId="7" fillId="3" borderId="0" xfId="0" applyNumberFormat="1" applyFont="1" applyFill="1" applyBorder="1" applyAlignment="1">
      <alignment horizontal="center" vertical="center"/>
    </xf>
    <xf numFmtId="0" fontId="7" fillId="3" borderId="0" xfId="0" applyFont="1" applyFill="1" applyBorder="1" applyAlignment="1">
      <alignment horizontal="center" vertical="center"/>
    </xf>
    <xf numFmtId="0" fontId="25" fillId="2" borderId="0" xfId="0" applyFont="1" applyFill="1" applyBorder="1"/>
    <xf numFmtId="0" fontId="5" fillId="2" borderId="0" xfId="0" applyFont="1" applyFill="1" applyBorder="1" applyAlignment="1"/>
    <xf numFmtId="1" fontId="6" fillId="2" borderId="13" xfId="0" applyNumberFormat="1" applyFont="1" applyFill="1" applyBorder="1"/>
    <xf numFmtId="1" fontId="9" fillId="2" borderId="0" xfId="1" applyNumberFormat="1" applyFont="1" applyFill="1" applyBorder="1" applyAlignment="1" applyProtection="1"/>
    <xf numFmtId="1" fontId="6" fillId="2" borderId="0" xfId="0" applyNumberFormat="1" applyFont="1" applyFill="1" applyBorder="1"/>
    <xf numFmtId="1" fontId="14" fillId="2" borderId="0" xfId="0" applyNumberFormat="1" applyFont="1" applyFill="1" applyBorder="1"/>
    <xf numFmtId="1" fontId="6" fillId="2" borderId="15" xfId="0" applyNumberFormat="1" applyFont="1" applyFill="1" applyBorder="1"/>
    <xf numFmtId="1" fontId="6" fillId="3" borderId="3" xfId="0" applyNumberFormat="1" applyFont="1" applyFill="1" applyBorder="1"/>
    <xf numFmtId="1" fontId="6" fillId="3" borderId="0" xfId="0" applyNumberFormat="1" applyFont="1" applyFill="1" applyBorder="1"/>
    <xf numFmtId="1" fontId="6" fillId="3" borderId="0" xfId="0" applyNumberFormat="1" applyFont="1" applyFill="1" applyBorder="1" applyAlignment="1"/>
    <xf numFmtId="1" fontId="6" fillId="3" borderId="7" xfId="0" applyNumberFormat="1" applyFont="1" applyFill="1" applyBorder="1"/>
    <xf numFmtId="1" fontId="6" fillId="0" borderId="0" xfId="0" applyNumberFormat="1" applyFont="1"/>
    <xf numFmtId="0" fontId="7" fillId="0" borderId="0" xfId="0" applyFont="1" applyFill="1" applyBorder="1" applyAlignment="1"/>
    <xf numFmtId="1" fontId="7" fillId="0" borderId="0" xfId="0" applyNumberFormat="1" applyFont="1" applyFill="1" applyBorder="1" applyAlignment="1"/>
    <xf numFmtId="49" fontId="7" fillId="0" borderId="0" xfId="0" applyNumberFormat="1" applyFont="1" applyFill="1" applyBorder="1" applyAlignment="1"/>
    <xf numFmtId="0" fontId="10" fillId="3" borderId="0" xfId="0" applyNumberFormat="1" applyFont="1" applyFill="1" applyBorder="1" applyAlignment="1">
      <alignment horizontal="center"/>
    </xf>
    <xf numFmtId="1" fontId="26" fillId="3" borderId="0" xfId="0" applyNumberFormat="1" applyFont="1" applyFill="1" applyBorder="1"/>
    <xf numFmtId="165" fontId="2" fillId="2" borderId="17" xfId="0" applyNumberFormat="1" applyFont="1" applyFill="1" applyBorder="1" applyAlignment="1">
      <alignment horizontal="center" vertical="center"/>
    </xf>
    <xf numFmtId="167" fontId="2" fillId="3" borderId="1" xfId="0" applyNumberFormat="1" applyFont="1" applyFill="1" applyBorder="1" applyAlignment="1">
      <alignment vertical="center"/>
    </xf>
    <xf numFmtId="167" fontId="2" fillId="2" borderId="1" xfId="0" applyNumberFormat="1" applyFont="1" applyFill="1" applyBorder="1"/>
    <xf numFmtId="167" fontId="2" fillId="3" borderId="1" xfId="0" applyNumberFormat="1" applyFont="1" applyFill="1" applyBorder="1"/>
    <xf numFmtId="0" fontId="7" fillId="3" borderId="0" xfId="0" applyFont="1" applyFill="1" applyAlignment="1">
      <alignment horizontal="center"/>
    </xf>
    <xf numFmtId="0" fontId="7" fillId="3" borderId="0" xfId="0" applyFont="1" applyFill="1" applyAlignment="1">
      <alignment horizontal="center" vertical="center" wrapText="1"/>
    </xf>
    <xf numFmtId="0" fontId="7" fillId="3" borderId="0" xfId="0" applyFont="1" applyFill="1" applyAlignment="1">
      <alignment horizontal="left"/>
    </xf>
    <xf numFmtId="167" fontId="2" fillId="0" borderId="0" xfId="0" applyNumberFormat="1" applyFont="1" applyFill="1" applyBorder="1"/>
    <xf numFmtId="167" fontId="2" fillId="0" borderId="0" xfId="0" applyNumberFormat="1" applyFont="1" applyFill="1" applyBorder="1" applyAlignment="1">
      <alignment vertical="center"/>
    </xf>
    <xf numFmtId="167" fontId="2" fillId="0" borderId="1" xfId="0" applyNumberFormat="1" applyFont="1" applyFill="1" applyBorder="1"/>
    <xf numFmtId="166" fontId="6" fillId="0" borderId="1" xfId="0" applyNumberFormat="1" applyFont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7" fillId="3" borderId="7" xfId="0" applyFont="1" applyFill="1" applyBorder="1" applyAlignment="1"/>
    <xf numFmtId="0" fontId="27" fillId="0" borderId="0" xfId="0" applyFont="1" applyFill="1" applyBorder="1" applyAlignment="1">
      <alignment horizontal="right" vertical="center" wrapText="1"/>
    </xf>
    <xf numFmtId="0" fontId="11" fillId="3" borderId="0" xfId="0" applyFont="1" applyFill="1" applyBorder="1" applyAlignment="1">
      <alignment horizontal="center"/>
    </xf>
    <xf numFmtId="0" fontId="30" fillId="3" borderId="0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27" fillId="3" borderId="0" xfId="0" applyFont="1" applyFill="1" applyBorder="1" applyAlignment="1">
      <alignment wrapText="1"/>
    </xf>
    <xf numFmtId="0" fontId="27" fillId="3" borderId="15" xfId="0" applyFont="1" applyFill="1" applyBorder="1" applyAlignment="1">
      <alignment wrapText="1"/>
    </xf>
    <xf numFmtId="164" fontId="6" fillId="0" borderId="12" xfId="0" applyNumberFormat="1" applyFont="1" applyBorder="1" applyAlignment="1"/>
    <xf numFmtId="164" fontId="6" fillId="0" borderId="8" xfId="0" applyNumberFormat="1" applyFont="1" applyBorder="1" applyAlignment="1"/>
    <xf numFmtId="164" fontId="6" fillId="0" borderId="14" xfId="0" applyNumberFormat="1" applyFont="1" applyBorder="1" applyAlignment="1"/>
    <xf numFmtId="164" fontId="6" fillId="3" borderId="18" xfId="0" applyNumberFormat="1" applyFont="1" applyFill="1" applyBorder="1" applyAlignment="1"/>
    <xf numFmtId="164" fontId="6" fillId="3" borderId="19" xfId="0" applyNumberFormat="1" applyFont="1" applyFill="1" applyBorder="1" applyAlignment="1"/>
    <xf numFmtId="0" fontId="35" fillId="3" borderId="0" xfId="0" applyFont="1" applyFill="1" applyBorder="1"/>
    <xf numFmtId="0" fontId="36" fillId="3" borderId="0" xfId="0" applyFont="1" applyFill="1" applyBorder="1" applyAlignment="1"/>
    <xf numFmtId="0" fontId="37" fillId="3" borderId="0" xfId="0" applyFont="1" applyFill="1" applyBorder="1"/>
    <xf numFmtId="0" fontId="35" fillId="3" borderId="0" xfId="0" applyFont="1" applyFill="1" applyBorder="1" applyAlignment="1"/>
    <xf numFmtId="0" fontId="2" fillId="5" borderId="21" xfId="0" applyFont="1" applyFill="1" applyBorder="1" applyAlignment="1">
      <alignment horizontal="right" indent="1"/>
    </xf>
    <xf numFmtId="0" fontId="2" fillId="3" borderId="27" xfId="0" applyFont="1" applyFill="1" applyBorder="1" applyAlignment="1">
      <alignment horizontal="left" vertical="center" indent="1"/>
    </xf>
    <xf numFmtId="0" fontId="2" fillId="3" borderId="28" xfId="0" applyFont="1" applyFill="1" applyBorder="1" applyAlignment="1">
      <alignment horizontal="left" vertical="center" indent="1"/>
    </xf>
    <xf numFmtId="0" fontId="2" fillId="3" borderId="29" xfId="0" applyFont="1" applyFill="1" applyBorder="1" applyAlignment="1">
      <alignment horizontal="left" vertical="center" indent="1"/>
    </xf>
    <xf numFmtId="0" fontId="2" fillId="5" borderId="21" xfId="0" applyFont="1" applyFill="1" applyBorder="1" applyAlignment="1">
      <alignment horizontal="left" vertical="center" indent="1"/>
    </xf>
    <xf numFmtId="0" fontId="2" fillId="4" borderId="23" xfId="0" applyFont="1" applyFill="1" applyBorder="1" applyAlignment="1">
      <alignment horizontal="left" vertical="center" indent="1"/>
    </xf>
    <xf numFmtId="164" fontId="7" fillId="3" borderId="2" xfId="0" applyNumberFormat="1" applyFont="1" applyFill="1" applyBorder="1" applyAlignment="1">
      <alignment vertical="center"/>
    </xf>
    <xf numFmtId="164" fontId="7" fillId="3" borderId="3" xfId="0" applyNumberFormat="1" applyFont="1" applyFill="1" applyBorder="1" applyAlignment="1">
      <alignment vertical="center"/>
    </xf>
    <xf numFmtId="164" fontId="7" fillId="3" borderId="4" xfId="0" applyNumberFormat="1" applyFont="1" applyFill="1" applyBorder="1" applyAlignment="1">
      <alignment vertical="center"/>
    </xf>
    <xf numFmtId="164" fontId="7" fillId="0" borderId="0" xfId="0" applyNumberFormat="1" applyFont="1" applyFill="1" applyAlignment="1"/>
    <xf numFmtId="164" fontId="7" fillId="3" borderId="27" xfId="0" applyNumberFormat="1" applyFont="1" applyFill="1" applyBorder="1" applyAlignment="1">
      <alignment vertical="center"/>
    </xf>
    <xf numFmtId="164" fontId="7" fillId="3" borderId="5" xfId="0" applyNumberFormat="1" applyFont="1" applyFill="1" applyBorder="1" applyAlignment="1">
      <alignment vertical="center"/>
    </xf>
    <xf numFmtId="164" fontId="7" fillId="3" borderId="0" xfId="0" applyNumberFormat="1" applyFont="1" applyFill="1" applyBorder="1" applyAlignment="1">
      <alignment vertical="center"/>
    </xf>
    <xf numFmtId="164" fontId="7" fillId="3" borderId="6" xfId="0" applyNumberFormat="1" applyFont="1" applyFill="1" applyBorder="1" applyAlignment="1">
      <alignment vertical="center"/>
    </xf>
    <xf numFmtId="164" fontId="7" fillId="3" borderId="28" xfId="0" applyNumberFormat="1" applyFont="1" applyFill="1" applyBorder="1" applyAlignment="1">
      <alignment vertical="center"/>
    </xf>
    <xf numFmtId="164" fontId="7" fillId="3" borderId="11" xfId="0" applyNumberFormat="1" applyFont="1" applyFill="1" applyBorder="1" applyAlignment="1">
      <alignment vertical="center"/>
    </xf>
    <xf numFmtId="164" fontId="7" fillId="3" borderId="7" xfId="0" applyNumberFormat="1" applyFont="1" applyFill="1" applyBorder="1" applyAlignment="1">
      <alignment vertical="center"/>
    </xf>
    <xf numFmtId="164" fontId="7" fillId="3" borderId="10" xfId="0" applyNumberFormat="1" applyFont="1" applyFill="1" applyBorder="1" applyAlignment="1">
      <alignment vertical="center"/>
    </xf>
    <xf numFmtId="164" fontId="7" fillId="3" borderId="29" xfId="0" applyNumberFormat="1" applyFont="1" applyFill="1" applyBorder="1" applyAlignment="1">
      <alignment vertical="center"/>
    </xf>
    <xf numFmtId="164" fontId="7" fillId="4" borderId="23" xfId="0" applyNumberFormat="1" applyFont="1" applyFill="1" applyBorder="1" applyAlignment="1"/>
    <xf numFmtId="164" fontId="7" fillId="0" borderId="0" xfId="0" applyNumberFormat="1" applyFont="1" applyAlignment="1"/>
    <xf numFmtId="0" fontId="6" fillId="0" borderId="1" xfId="0" applyFont="1" applyBorder="1" applyAlignment="1">
      <alignment horizontal="center"/>
    </xf>
    <xf numFmtId="15" fontId="7" fillId="2" borderId="31" xfId="0" applyNumberFormat="1" applyFont="1" applyFill="1" applyBorder="1" applyAlignment="1">
      <alignment horizontal="right" vertical="center"/>
    </xf>
    <xf numFmtId="0" fontId="5" fillId="2" borderId="32" xfId="0" applyFont="1" applyFill="1" applyBorder="1" applyAlignment="1">
      <alignment horizontal="center" vertical="center"/>
    </xf>
    <xf numFmtId="15" fontId="5" fillId="2" borderId="33" xfId="0" applyNumberFormat="1" applyFont="1" applyFill="1" applyBorder="1" applyAlignment="1">
      <alignment horizontal="left" vertical="center"/>
    </xf>
    <xf numFmtId="14" fontId="6" fillId="0" borderId="0" xfId="0" applyNumberFormat="1" applyFont="1"/>
    <xf numFmtId="0" fontId="19" fillId="3" borderId="0" xfId="0" applyFont="1" applyFill="1" applyBorder="1" applyAlignment="1">
      <alignment horizontal="left" vertical="center" wrapText="1" indent="1"/>
    </xf>
    <xf numFmtId="0" fontId="11" fillId="3" borderId="0" xfId="0" applyFont="1" applyFill="1" applyBorder="1" applyAlignment="1">
      <alignment horizontal="left" vertical="center" wrapText="1" indent="1"/>
    </xf>
    <xf numFmtId="0" fontId="40" fillId="3" borderId="0" xfId="0" applyFont="1" applyFill="1" applyBorder="1"/>
    <xf numFmtId="0" fontId="6" fillId="3" borderId="0" xfId="0" applyFont="1" applyFill="1" applyBorder="1" applyAlignment="1"/>
    <xf numFmtId="0" fontId="38" fillId="0" borderId="0" xfId="0" applyFont="1" applyProtection="1"/>
    <xf numFmtId="0" fontId="38" fillId="0" borderId="0" xfId="0" applyFont="1" applyAlignment="1" applyProtection="1">
      <alignment horizontal="center"/>
    </xf>
    <xf numFmtId="1" fontId="38" fillId="0" borderId="0" xfId="0" applyNumberFormat="1" applyFont="1" applyAlignment="1" applyProtection="1">
      <alignment horizontal="center"/>
    </xf>
    <xf numFmtId="15" fontId="38" fillId="0" borderId="0" xfId="0" applyNumberFormat="1" applyFont="1" applyAlignment="1" applyProtection="1">
      <alignment horizontal="center"/>
    </xf>
    <xf numFmtId="1" fontId="38" fillId="3" borderId="0" xfId="0" applyNumberFormat="1" applyFont="1" applyFill="1" applyAlignment="1" applyProtection="1">
      <alignment horizontal="center"/>
    </xf>
    <xf numFmtId="0" fontId="38" fillId="3" borderId="0" xfId="0" applyFont="1" applyFill="1" applyProtection="1"/>
    <xf numFmtId="0" fontId="28" fillId="6" borderId="1" xfId="0" applyFont="1" applyFill="1" applyBorder="1" applyAlignment="1" applyProtection="1">
      <alignment horizontal="center"/>
    </xf>
    <xf numFmtId="0" fontId="38" fillId="3" borderId="0" xfId="0" applyFont="1" applyFill="1" applyAlignment="1" applyProtection="1">
      <alignment horizontal="center"/>
    </xf>
    <xf numFmtId="1" fontId="38" fillId="6" borderId="1" xfId="0" applyNumberFormat="1" applyFont="1" applyFill="1" applyBorder="1" applyAlignment="1" applyProtection="1">
      <alignment horizontal="center"/>
    </xf>
    <xf numFmtId="15" fontId="38" fillId="6" borderId="1" xfId="0" applyNumberFormat="1" applyFont="1" applyFill="1" applyBorder="1" applyAlignment="1" applyProtection="1">
      <alignment horizontal="center"/>
    </xf>
    <xf numFmtId="14" fontId="38" fillId="3" borderId="0" xfId="0" applyNumberFormat="1" applyFont="1" applyFill="1" applyProtection="1"/>
    <xf numFmtId="0" fontId="41" fillId="3" borderId="0" xfId="0" applyFont="1" applyFill="1" applyAlignment="1" applyProtection="1">
      <alignment horizontal="center"/>
    </xf>
    <xf numFmtId="1" fontId="41" fillId="6" borderId="1" xfId="0" applyNumberFormat="1" applyFont="1" applyFill="1" applyBorder="1" applyAlignment="1" applyProtection="1">
      <alignment horizontal="center"/>
    </xf>
    <xf numFmtId="14" fontId="41" fillId="3" borderId="0" xfId="0" applyNumberFormat="1" applyFont="1" applyFill="1" applyProtection="1"/>
    <xf numFmtId="0" fontId="28" fillId="3" borderId="0" xfId="0" applyFont="1" applyFill="1" applyAlignment="1" applyProtection="1"/>
    <xf numFmtId="0" fontId="28" fillId="3" borderId="0" xfId="0" applyFont="1" applyFill="1" applyProtection="1"/>
    <xf numFmtId="0" fontId="28" fillId="3" borderId="0" xfId="0" applyFont="1" applyFill="1" applyAlignment="1" applyProtection="1">
      <alignment horizontal="center"/>
    </xf>
    <xf numFmtId="0" fontId="39" fillId="0" borderId="30" xfId="0" applyFont="1" applyBorder="1" applyAlignment="1" applyProtection="1">
      <alignment horizontal="center" vertical="center"/>
    </xf>
    <xf numFmtId="0" fontId="28" fillId="3" borderId="0" xfId="0" applyFont="1" applyFill="1" applyAlignment="1" applyProtection="1">
      <alignment horizontal="center" wrapText="1"/>
    </xf>
    <xf numFmtId="1" fontId="38" fillId="3" borderId="0" xfId="0" applyNumberFormat="1" applyFont="1" applyFill="1" applyAlignment="1" applyProtection="1">
      <alignment horizontal="center" wrapText="1"/>
    </xf>
    <xf numFmtId="15" fontId="38" fillId="3" borderId="0" xfId="0" applyNumberFormat="1" applyFont="1" applyFill="1" applyAlignment="1" applyProtection="1">
      <alignment horizontal="center"/>
    </xf>
    <xf numFmtId="0" fontId="6" fillId="0" borderId="0" xfId="2" applyFont="1" applyFill="1" applyBorder="1"/>
    <xf numFmtId="0" fontId="6" fillId="0" borderId="0" xfId="2" applyFont="1" applyFill="1" applyBorder="1" applyAlignment="1">
      <alignment horizontal="center"/>
    </xf>
    <xf numFmtId="0" fontId="10" fillId="0" borderId="0" xfId="2" applyFont="1" applyFill="1" applyBorder="1" applyAlignment="1"/>
    <xf numFmtId="0" fontId="6" fillId="2" borderId="20" xfId="2" applyFont="1" applyFill="1" applyBorder="1"/>
    <xf numFmtId="0" fontId="6" fillId="2" borderId="14" xfId="2" applyFont="1" applyFill="1" applyBorder="1"/>
    <xf numFmtId="0" fontId="6" fillId="2" borderId="19" xfId="2" applyFont="1" applyFill="1" applyBorder="1" applyAlignment="1">
      <alignment horizontal="center"/>
    </xf>
    <xf numFmtId="0" fontId="6" fillId="2" borderId="51" xfId="2" applyFont="1" applyFill="1" applyBorder="1" applyAlignment="1">
      <alignment horizontal="center"/>
    </xf>
    <xf numFmtId="0" fontId="6" fillId="2" borderId="45" xfId="2" applyFont="1" applyFill="1" applyBorder="1" applyAlignment="1">
      <alignment horizontal="center"/>
    </xf>
    <xf numFmtId="164" fontId="6" fillId="0" borderId="17" xfId="2" applyNumberFormat="1" applyFont="1" applyFill="1" applyBorder="1" applyAlignment="1">
      <alignment horizontal="center"/>
    </xf>
    <xf numFmtId="0" fontId="6" fillId="0" borderId="45" xfId="2" applyFont="1" applyFill="1" applyBorder="1" applyAlignment="1">
      <alignment horizontal="center"/>
    </xf>
    <xf numFmtId="164" fontId="6" fillId="2" borderId="17" xfId="2" applyNumberFormat="1" applyFont="1" applyFill="1" applyBorder="1" applyAlignment="1">
      <alignment horizontal="center"/>
    </xf>
    <xf numFmtId="0" fontId="6" fillId="2" borderId="44" xfId="2" applyFont="1" applyFill="1" applyBorder="1" applyAlignment="1">
      <alignment horizontal="center"/>
    </xf>
    <xf numFmtId="0" fontId="6" fillId="2" borderId="8" xfId="2" applyFont="1" applyFill="1" applyBorder="1" applyAlignment="1">
      <alignment horizontal="center"/>
    </xf>
    <xf numFmtId="0" fontId="6" fillId="2" borderId="19" xfId="2" applyFont="1" applyFill="1" applyBorder="1"/>
    <xf numFmtId="164" fontId="6" fillId="2" borderId="52" xfId="2" applyNumberFormat="1" applyFont="1" applyFill="1" applyBorder="1"/>
    <xf numFmtId="164" fontId="6" fillId="2" borderId="0" xfId="2" applyNumberFormat="1" applyFont="1" applyFill="1" applyBorder="1" applyAlignment="1">
      <alignment horizontal="center" vertical="center" wrapText="1"/>
    </xf>
    <xf numFmtId="164" fontId="6" fillId="2" borderId="0" xfId="2" applyNumberFormat="1" applyFont="1" applyFill="1" applyBorder="1" applyAlignment="1">
      <alignment horizontal="center"/>
    </xf>
    <xf numFmtId="15" fontId="6" fillId="2" borderId="0" xfId="2" applyNumberFormat="1" applyFont="1" applyFill="1" applyBorder="1" applyAlignment="1">
      <alignment horizontal="left" vertical="center" indent="1"/>
    </xf>
    <xf numFmtId="17" fontId="6" fillId="2" borderId="53" xfId="2" applyNumberFormat="1" applyFont="1" applyFill="1" applyBorder="1" applyAlignment="1">
      <alignment horizontal="left" indent="1"/>
    </xf>
    <xf numFmtId="0" fontId="6" fillId="2" borderId="8" xfId="2" applyFont="1" applyFill="1" applyBorder="1"/>
    <xf numFmtId="0" fontId="6" fillId="2" borderId="52" xfId="2" applyFont="1" applyFill="1" applyBorder="1"/>
    <xf numFmtId="0" fontId="6" fillId="2" borderId="0" xfId="2" applyFont="1" applyFill="1" applyBorder="1"/>
    <xf numFmtId="0" fontId="6" fillId="2" borderId="53" xfId="2" applyFont="1" applyFill="1" applyBorder="1" applyAlignment="1">
      <alignment horizontal="center"/>
    </xf>
    <xf numFmtId="0" fontId="6" fillId="0" borderId="0" xfId="2" applyFont="1" applyFill="1" applyBorder="1" applyAlignment="1">
      <alignment horizontal="center" vertical="center" wrapText="1"/>
    </xf>
    <xf numFmtId="0" fontId="6" fillId="2" borderId="19" xfId="2" applyFont="1" applyFill="1" applyBorder="1" applyAlignment="1">
      <alignment horizontal="center" vertical="center" wrapText="1"/>
    </xf>
    <xf numFmtId="0" fontId="6" fillId="2" borderId="17" xfId="2" applyFont="1" applyFill="1" applyBorder="1" applyAlignment="1">
      <alignment horizontal="center" vertical="center" wrapText="1"/>
    </xf>
    <xf numFmtId="164" fontId="6" fillId="2" borderId="17" xfId="2" applyNumberFormat="1" applyFont="1" applyFill="1" applyBorder="1" applyAlignment="1">
      <alignment horizontal="center" vertical="center" wrapText="1"/>
    </xf>
    <xf numFmtId="0" fontId="6" fillId="2" borderId="8" xfId="2" applyFont="1" applyFill="1" applyBorder="1" applyAlignment="1">
      <alignment horizontal="center" vertical="center" wrapText="1"/>
    </xf>
    <xf numFmtId="0" fontId="6" fillId="2" borderId="18" xfId="2" applyFont="1" applyFill="1" applyBorder="1"/>
    <xf numFmtId="0" fontId="6" fillId="2" borderId="13" xfId="2" applyFont="1" applyFill="1" applyBorder="1"/>
    <xf numFmtId="0" fontId="6" fillId="2" borderId="13" xfId="2" applyFont="1" applyFill="1" applyBorder="1" applyAlignment="1">
      <alignment horizontal="center"/>
    </xf>
    <xf numFmtId="0" fontId="6" fillId="2" borderId="12" xfId="2" applyFont="1" applyFill="1" applyBorder="1"/>
    <xf numFmtId="0" fontId="42" fillId="0" borderId="0" xfId="0" applyFont="1" applyFill="1" applyBorder="1" applyProtection="1">
      <protection hidden="1"/>
    </xf>
    <xf numFmtId="0" fontId="42" fillId="3" borderId="20" xfId="0" applyFont="1" applyFill="1" applyBorder="1" applyProtection="1">
      <protection hidden="1"/>
    </xf>
    <xf numFmtId="0" fontId="42" fillId="3" borderId="15" xfId="0" applyFont="1" applyFill="1" applyBorder="1" applyAlignment="1" applyProtection="1">
      <alignment horizontal="center" vertical="center"/>
      <protection hidden="1"/>
    </xf>
    <xf numFmtId="0" fontId="43" fillId="3" borderId="15" xfId="0" applyFont="1" applyFill="1" applyBorder="1" applyAlignment="1" applyProtection="1">
      <alignment horizontal="center" vertical="center"/>
      <protection hidden="1"/>
    </xf>
    <xf numFmtId="0" fontId="45" fillId="3" borderId="15" xfId="5" applyFont="1" applyFill="1" applyBorder="1" applyAlignment="1" applyProtection="1">
      <alignment vertical="center"/>
      <protection hidden="1"/>
    </xf>
    <xf numFmtId="0" fontId="42" fillId="3" borderId="14" xfId="0" applyFont="1" applyFill="1" applyBorder="1" applyProtection="1">
      <protection hidden="1"/>
    </xf>
    <xf numFmtId="0" fontId="42" fillId="3" borderId="19" xfId="0" applyFont="1" applyFill="1" applyBorder="1" applyAlignment="1" applyProtection="1">
      <protection hidden="1"/>
    </xf>
    <xf numFmtId="14" fontId="42" fillId="3" borderId="0" xfId="0" applyNumberFormat="1" applyFont="1" applyFill="1" applyBorder="1" applyAlignment="1" applyProtection="1">
      <alignment horizontal="center" vertical="center"/>
      <protection hidden="1"/>
    </xf>
    <xf numFmtId="0" fontId="42" fillId="3" borderId="0" xfId="0" applyFont="1" applyFill="1" applyBorder="1" applyAlignment="1" applyProtection="1">
      <alignment horizontal="center" vertical="center"/>
      <protection hidden="1"/>
    </xf>
    <xf numFmtId="0" fontId="42" fillId="3" borderId="8" xfId="0" applyFont="1" applyFill="1" applyBorder="1" applyAlignment="1" applyProtection="1">
      <protection hidden="1"/>
    </xf>
    <xf numFmtId="164" fontId="42" fillId="0" borderId="0" xfId="0" applyNumberFormat="1" applyFont="1" applyFill="1" applyBorder="1" applyProtection="1">
      <protection hidden="1"/>
    </xf>
    <xf numFmtId="167" fontId="42" fillId="3" borderId="54" xfId="0" applyNumberFormat="1" applyFont="1" applyFill="1" applyBorder="1" applyAlignment="1" applyProtection="1">
      <alignment horizontal="center" vertical="center"/>
      <protection hidden="1"/>
    </xf>
    <xf numFmtId="164" fontId="42" fillId="3" borderId="0" xfId="0" applyNumberFormat="1" applyFont="1" applyFill="1" applyBorder="1" applyAlignment="1" applyProtection="1">
      <alignment horizontal="center" vertical="center"/>
      <protection hidden="1"/>
    </xf>
    <xf numFmtId="164" fontId="42" fillId="3" borderId="54" xfId="0" applyNumberFormat="1" applyFont="1" applyFill="1" applyBorder="1" applyAlignment="1" applyProtection="1">
      <alignment horizontal="center" vertical="center"/>
      <protection hidden="1"/>
    </xf>
    <xf numFmtId="167" fontId="47" fillId="3" borderId="1" xfId="0" applyNumberFormat="1" applyFont="1" applyFill="1" applyBorder="1" applyAlignment="1" applyProtection="1">
      <alignment horizontal="center" vertical="center"/>
      <protection hidden="1"/>
    </xf>
    <xf numFmtId="167" fontId="42" fillId="3" borderId="56" xfId="0" applyNumberFormat="1" applyFont="1" applyFill="1" applyBorder="1" applyAlignment="1" applyProtection="1">
      <alignment horizontal="center" vertical="center"/>
      <protection hidden="1"/>
    </xf>
    <xf numFmtId="167" fontId="42" fillId="3" borderId="55" xfId="0" applyNumberFormat="1" applyFont="1" applyFill="1" applyBorder="1" applyAlignment="1" applyProtection="1">
      <alignment horizontal="center" vertical="center"/>
      <protection hidden="1"/>
    </xf>
    <xf numFmtId="167" fontId="42" fillId="3" borderId="1" xfId="0" applyNumberFormat="1" applyFont="1" applyFill="1" applyBorder="1" applyAlignment="1" applyProtection="1">
      <alignment horizontal="center" vertical="center"/>
      <protection hidden="1"/>
    </xf>
    <xf numFmtId="0" fontId="42" fillId="0" borderId="0" xfId="0" applyFont="1" applyFill="1" applyBorder="1" applyAlignment="1" applyProtection="1">
      <alignment horizontal="center" wrapText="1"/>
      <protection hidden="1"/>
    </xf>
    <xf numFmtId="0" fontId="42" fillId="7" borderId="56" xfId="0" applyFont="1" applyFill="1" applyBorder="1" applyAlignment="1" applyProtection="1">
      <alignment horizontal="center" vertical="center" wrapText="1"/>
      <protection hidden="1"/>
    </xf>
    <xf numFmtId="0" fontId="42" fillId="7" borderId="54" xfId="0" applyFont="1" applyFill="1" applyBorder="1" applyAlignment="1" applyProtection="1">
      <alignment horizontal="center" vertical="center" wrapText="1"/>
      <protection hidden="1"/>
    </xf>
    <xf numFmtId="0" fontId="42" fillId="7" borderId="0" xfId="0" applyFont="1" applyFill="1" applyBorder="1" applyAlignment="1" applyProtection="1">
      <alignment horizontal="center" vertical="center" wrapText="1"/>
      <protection hidden="1"/>
    </xf>
    <xf numFmtId="1" fontId="42" fillId="3" borderId="0" xfId="0" applyNumberFormat="1" applyFont="1" applyFill="1" applyBorder="1" applyAlignment="1" applyProtection="1">
      <alignment horizontal="center" vertical="center"/>
      <protection hidden="1"/>
    </xf>
    <xf numFmtId="0" fontId="42" fillId="7" borderId="0" xfId="0" applyFont="1" applyFill="1" applyBorder="1" applyAlignment="1" applyProtection="1">
      <alignment horizontal="center" vertical="center"/>
      <protection hidden="1"/>
    </xf>
    <xf numFmtId="165" fontId="42" fillId="7" borderId="0" xfId="0" applyNumberFormat="1" applyFont="1" applyFill="1" applyBorder="1" applyAlignment="1" applyProtection="1">
      <alignment horizontal="center" vertical="center"/>
      <protection hidden="1"/>
    </xf>
    <xf numFmtId="15" fontId="42" fillId="3" borderId="0" xfId="0" applyNumberFormat="1" applyFont="1" applyFill="1" applyBorder="1" applyAlignment="1" applyProtection="1">
      <alignment horizontal="center" vertical="center" wrapText="1"/>
      <protection hidden="1"/>
    </xf>
    <xf numFmtId="0" fontId="50" fillId="3" borderId="0" xfId="0" applyFont="1" applyFill="1" applyBorder="1" applyAlignment="1" applyProtection="1">
      <alignment horizontal="center" vertical="center"/>
      <protection hidden="1"/>
    </xf>
    <xf numFmtId="0" fontId="51" fillId="3" borderId="0" xfId="0" applyFont="1" applyFill="1" applyBorder="1" applyAlignment="1" applyProtection="1">
      <alignment horizontal="center" vertical="center"/>
      <protection hidden="1"/>
    </xf>
    <xf numFmtId="0" fontId="52" fillId="3" borderId="0" xfId="0" applyFont="1" applyFill="1" applyBorder="1" applyAlignment="1" applyProtection="1">
      <alignment horizontal="left" vertical="center"/>
      <protection hidden="1"/>
    </xf>
    <xf numFmtId="0" fontId="53" fillId="3" borderId="0" xfId="0" applyFont="1" applyFill="1" applyBorder="1" applyAlignment="1" applyProtection="1">
      <alignment horizontal="left" vertical="center"/>
      <protection hidden="1"/>
    </xf>
    <xf numFmtId="0" fontId="54" fillId="3" borderId="0" xfId="0" applyFont="1" applyFill="1" applyBorder="1" applyAlignment="1" applyProtection="1">
      <alignment horizontal="left" vertical="center" indent="1"/>
      <protection hidden="1"/>
    </xf>
    <xf numFmtId="0" fontId="42" fillId="3" borderId="18" xfId="0" applyFont="1" applyFill="1" applyBorder="1" applyAlignment="1" applyProtection="1">
      <protection hidden="1"/>
    </xf>
    <xf numFmtId="0" fontId="42" fillId="3" borderId="12" xfId="0" applyFont="1" applyFill="1" applyBorder="1" applyAlignment="1" applyProtection="1">
      <protection hidden="1"/>
    </xf>
    <xf numFmtId="164" fontId="48" fillId="0" borderId="0" xfId="0" applyNumberFormat="1" applyFont="1" applyFill="1" applyBorder="1" applyProtection="1">
      <protection hidden="1"/>
    </xf>
    <xf numFmtId="0" fontId="48" fillId="3" borderId="19" xfId="0" applyFont="1" applyFill="1" applyBorder="1" applyAlignment="1" applyProtection="1">
      <protection hidden="1"/>
    </xf>
    <xf numFmtId="0" fontId="48" fillId="3" borderId="8" xfId="0" applyFont="1" applyFill="1" applyBorder="1" applyAlignment="1" applyProtection="1">
      <protection hidden="1"/>
    </xf>
    <xf numFmtId="0" fontId="42" fillId="7" borderId="55" xfId="0" applyFont="1" applyFill="1" applyBorder="1" applyAlignment="1" applyProtection="1">
      <alignment horizontal="center" vertical="center" wrapText="1"/>
      <protection hidden="1"/>
    </xf>
    <xf numFmtId="0" fontId="46" fillId="0" borderId="0" xfId="0" applyFont="1"/>
    <xf numFmtId="0" fontId="51" fillId="3" borderId="20" xfId="0" applyFont="1" applyFill="1" applyBorder="1" applyAlignment="1" applyProtection="1">
      <alignment horizontal="center" vertical="center"/>
      <protection hidden="1"/>
    </xf>
    <xf numFmtId="0" fontId="51" fillId="3" borderId="15" xfId="0" applyFont="1" applyFill="1" applyBorder="1" applyAlignment="1" applyProtection="1">
      <alignment horizontal="center" vertical="center"/>
      <protection hidden="1"/>
    </xf>
    <xf numFmtId="0" fontId="51" fillId="3" borderId="14" xfId="0" applyFont="1" applyFill="1" applyBorder="1" applyAlignment="1" applyProtection="1">
      <alignment horizontal="center" vertical="center"/>
      <protection hidden="1"/>
    </xf>
    <xf numFmtId="0" fontId="51" fillId="3" borderId="19" xfId="0" applyFont="1" applyFill="1" applyBorder="1" applyAlignment="1" applyProtection="1">
      <alignment horizontal="center" vertical="center"/>
      <protection hidden="1"/>
    </xf>
    <xf numFmtId="0" fontId="56" fillId="3" borderId="0" xfId="0" applyFont="1" applyFill="1" applyBorder="1" applyAlignment="1" applyProtection="1">
      <alignment horizontal="center" vertical="center"/>
      <protection hidden="1"/>
    </xf>
    <xf numFmtId="1" fontId="38" fillId="6" borderId="1" xfId="0" applyNumberFormat="1" applyFont="1" applyFill="1" applyBorder="1" applyAlignment="1" applyProtection="1">
      <alignment horizontal="center"/>
      <protection hidden="1"/>
    </xf>
    <xf numFmtId="0" fontId="51" fillId="3" borderId="8" xfId="0" applyFont="1" applyFill="1" applyBorder="1" applyAlignment="1" applyProtection="1">
      <alignment horizontal="left" vertical="center"/>
      <protection hidden="1"/>
    </xf>
    <xf numFmtId="0" fontId="57" fillId="3" borderId="19" xfId="0" applyFont="1" applyFill="1" applyBorder="1" applyAlignment="1" applyProtection="1">
      <alignment horizontal="center" vertical="center"/>
      <protection hidden="1"/>
    </xf>
    <xf numFmtId="0" fontId="51" fillId="3" borderId="18" xfId="0" applyFont="1" applyFill="1" applyBorder="1" applyAlignment="1" applyProtection="1">
      <alignment horizontal="center" vertical="center"/>
      <protection hidden="1"/>
    </xf>
    <xf numFmtId="0" fontId="51" fillId="3" borderId="13" xfId="0" applyFont="1" applyFill="1" applyBorder="1" applyAlignment="1" applyProtection="1">
      <alignment horizontal="center" vertical="center"/>
      <protection hidden="1"/>
    </xf>
    <xf numFmtId="0" fontId="51" fillId="3" borderId="12" xfId="0" applyFont="1" applyFill="1" applyBorder="1" applyAlignment="1" applyProtection="1">
      <alignment horizontal="center" vertical="center"/>
      <protection hidden="1"/>
    </xf>
    <xf numFmtId="164" fontId="6" fillId="0" borderId="1" xfId="0" applyNumberFormat="1" applyFont="1" applyFill="1" applyBorder="1" applyAlignment="1"/>
    <xf numFmtId="164" fontId="6" fillId="0" borderId="21" xfId="0" applyNumberFormat="1" applyFont="1" applyFill="1" applyBorder="1" applyAlignment="1"/>
    <xf numFmtId="164" fontId="6" fillId="0" borderId="22" xfId="0" applyNumberFormat="1" applyFont="1" applyFill="1" applyBorder="1" applyAlignment="1"/>
    <xf numFmtId="164" fontId="6" fillId="0" borderId="23" xfId="0" applyNumberFormat="1" applyFont="1" applyFill="1" applyBorder="1" applyAlignment="1"/>
    <xf numFmtId="165" fontId="42" fillId="0" borderId="0" xfId="0" applyNumberFormat="1" applyFont="1" applyFill="1" applyBorder="1" applyProtection="1">
      <protection hidden="1"/>
    </xf>
    <xf numFmtId="0" fontId="53" fillId="3" borderId="0" xfId="0" applyFont="1" applyFill="1" applyBorder="1" applyAlignment="1" applyProtection="1">
      <alignment vertical="center" wrapText="1"/>
      <protection hidden="1"/>
    </xf>
    <xf numFmtId="0" fontId="59" fillId="3" borderId="0" xfId="0" applyFont="1" applyFill="1" applyBorder="1" applyAlignment="1" applyProtection="1">
      <alignment vertical="center" wrapText="1"/>
      <protection hidden="1"/>
    </xf>
    <xf numFmtId="1" fontId="6" fillId="0" borderId="0" xfId="2" applyNumberFormat="1" applyFont="1" applyFill="1" applyBorder="1"/>
    <xf numFmtId="0" fontId="6" fillId="0" borderId="34" xfId="0" applyFont="1" applyBorder="1" applyAlignment="1"/>
    <xf numFmtId="0" fontId="6" fillId="0" borderId="35" xfId="0" applyFont="1" applyBorder="1" applyAlignment="1"/>
    <xf numFmtId="0" fontId="6" fillId="0" borderId="36" xfId="0" applyFont="1" applyBorder="1" applyAlignment="1"/>
    <xf numFmtId="0" fontId="6" fillId="0" borderId="37" xfId="0" applyFont="1" applyBorder="1" applyAlignment="1"/>
    <xf numFmtId="0" fontId="19" fillId="3" borderId="0" xfId="0" applyFont="1" applyFill="1" applyBorder="1" applyAlignment="1">
      <alignment horizontal="center" wrapText="1"/>
    </xf>
    <xf numFmtId="0" fontId="20" fillId="0" borderId="0" xfId="0" applyFont="1" applyBorder="1" applyAlignment="1">
      <alignment horizontal="center" wrapText="1"/>
    </xf>
    <xf numFmtId="0" fontId="8" fillId="3" borderId="0" xfId="0" applyFont="1" applyFill="1" applyBorder="1" applyAlignment="1">
      <alignment horizontal="center" vertical="center"/>
    </xf>
    <xf numFmtId="0" fontId="15" fillId="3" borderId="0" xfId="0" applyFont="1" applyFill="1" applyBorder="1" applyAlignment="1">
      <alignment horizontal="center" vertical="center"/>
    </xf>
    <xf numFmtId="0" fontId="18" fillId="3" borderId="0" xfId="0" applyFont="1" applyFill="1" applyBorder="1" applyAlignment="1">
      <alignment horizontal="center"/>
    </xf>
    <xf numFmtId="0" fontId="0" fillId="0" borderId="0" xfId="0" applyAlignment="1"/>
    <xf numFmtId="1" fontId="18" fillId="3" borderId="0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6" fillId="0" borderId="3" xfId="0" applyFont="1" applyBorder="1" applyAlignment="1"/>
    <xf numFmtId="0" fontId="6" fillId="0" borderId="7" xfId="0" applyFont="1" applyBorder="1" applyAlignment="1"/>
    <xf numFmtId="0" fontId="6" fillId="0" borderId="0" xfId="0" applyFont="1" applyAlignment="1"/>
    <xf numFmtId="0" fontId="14" fillId="0" borderId="38" xfId="0" applyFont="1" applyBorder="1" applyAlignment="1">
      <alignment horizontal="left" vertical="center" indent="3"/>
    </xf>
    <xf numFmtId="0" fontId="34" fillId="0" borderId="38" xfId="0" applyFont="1" applyBorder="1" applyAlignment="1">
      <alignment horizontal="left" vertical="center" indent="3"/>
    </xf>
    <xf numFmtId="0" fontId="6" fillId="0" borderId="15" xfId="0" applyFont="1" applyBorder="1" applyAlignment="1"/>
    <xf numFmtId="0" fontId="0" fillId="0" borderId="15" xfId="0" applyBorder="1" applyAlignment="1"/>
    <xf numFmtId="0" fontId="44" fillId="2" borderId="31" xfId="5" applyFill="1" applyBorder="1" applyAlignment="1" applyProtection="1">
      <alignment horizontal="center" vertical="center" wrapText="1"/>
    </xf>
    <xf numFmtId="0" fontId="32" fillId="0" borderId="32" xfId="0" applyFont="1" applyBorder="1" applyAlignment="1">
      <alignment horizontal="center" vertical="center" wrapText="1"/>
    </xf>
    <xf numFmtId="0" fontId="32" fillId="0" borderId="33" xfId="0" applyFont="1" applyBorder="1" applyAlignment="1">
      <alignment horizontal="center" vertical="center" wrapText="1"/>
    </xf>
    <xf numFmtId="14" fontId="6" fillId="2" borderId="0" xfId="0" applyNumberFormat="1" applyFont="1" applyFill="1" applyBorder="1" applyAlignment="1">
      <alignment horizontal="left" wrapText="1"/>
    </xf>
    <xf numFmtId="2" fontId="58" fillId="2" borderId="0" xfId="0" applyNumberFormat="1" applyFont="1" applyFill="1" applyBorder="1" applyAlignment="1">
      <alignment horizontal="center"/>
    </xf>
    <xf numFmtId="0" fontId="6" fillId="0" borderId="25" xfId="0" applyFont="1" applyBorder="1" applyAlignment="1"/>
    <xf numFmtId="0" fontId="0" fillId="0" borderId="24" xfId="0" applyBorder="1" applyAlignment="1"/>
    <xf numFmtId="0" fontId="0" fillId="0" borderId="39" xfId="0" applyBorder="1" applyAlignment="1"/>
    <xf numFmtId="0" fontId="27" fillId="0" borderId="0" xfId="0" applyFont="1" applyFill="1" applyAlignment="1"/>
    <xf numFmtId="0" fontId="2" fillId="2" borderId="31" xfId="0" applyFont="1" applyFill="1" applyBorder="1" applyAlignment="1">
      <alignment horizontal="left" vertical="center" wrapText="1" indent="1"/>
    </xf>
    <xf numFmtId="0" fontId="2" fillId="2" borderId="32" xfId="0" applyFont="1" applyFill="1" applyBorder="1" applyAlignment="1">
      <alignment horizontal="left" vertical="center" wrapText="1" indent="1"/>
    </xf>
    <xf numFmtId="0" fontId="27" fillId="2" borderId="33" xfId="0" applyFont="1" applyFill="1" applyBorder="1" applyAlignment="1">
      <alignment horizontal="left" vertical="center" wrapText="1" indent="1"/>
    </xf>
    <xf numFmtId="0" fontId="2" fillId="0" borderId="31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/>
    </xf>
    <xf numFmtId="0" fontId="2" fillId="0" borderId="33" xfId="0" applyFont="1" applyFill="1" applyBorder="1" applyAlignment="1">
      <alignment horizontal="center"/>
    </xf>
    <xf numFmtId="164" fontId="7" fillId="3" borderId="23" xfId="0" applyNumberFormat="1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7" fillId="2" borderId="31" xfId="0" applyFont="1" applyFill="1" applyBorder="1" applyAlignment="1">
      <alignment horizontal="center" vertical="center" wrapText="1"/>
    </xf>
    <xf numFmtId="0" fontId="27" fillId="2" borderId="32" xfId="0" applyFont="1" applyFill="1" applyBorder="1" applyAlignment="1">
      <alignment horizontal="center" vertical="center" wrapText="1"/>
    </xf>
    <xf numFmtId="0" fontId="27" fillId="2" borderId="33" xfId="0" applyFont="1" applyFill="1" applyBorder="1" applyAlignment="1">
      <alignment horizontal="center" vertical="center" wrapText="1"/>
    </xf>
    <xf numFmtId="0" fontId="2" fillId="2" borderId="31" xfId="0" applyFont="1" applyFill="1" applyBorder="1" applyAlignment="1">
      <alignment horizontal="center" vertical="center" wrapText="1"/>
    </xf>
    <xf numFmtId="0" fontId="28" fillId="2" borderId="31" xfId="0" applyFont="1" applyFill="1" applyBorder="1" applyAlignment="1">
      <alignment horizontal="center" vertical="center" wrapText="1"/>
    </xf>
    <xf numFmtId="0" fontId="29" fillId="2" borderId="32" xfId="0" applyFont="1" applyFill="1" applyBorder="1" applyAlignment="1">
      <alignment horizontal="center" vertical="center" wrapText="1"/>
    </xf>
    <xf numFmtId="164" fontId="7" fillId="3" borderId="21" xfId="0" applyNumberFormat="1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 wrapText="1"/>
    </xf>
    <xf numFmtId="0" fontId="5" fillId="3" borderId="23" xfId="0" applyFont="1" applyFill="1" applyBorder="1" applyAlignment="1">
      <alignment horizontal="center" vertical="center" wrapText="1"/>
    </xf>
    <xf numFmtId="164" fontId="7" fillId="3" borderId="1" xfId="0" applyNumberFormat="1" applyFont="1" applyFill="1" applyBorder="1" applyAlignment="1">
      <alignment horizontal="center" vertical="center" wrapText="1"/>
    </xf>
    <xf numFmtId="164" fontId="13" fillId="3" borderId="1" xfId="0" applyNumberFormat="1" applyFont="1" applyFill="1" applyBorder="1" applyAlignment="1">
      <alignment horizontal="center" vertical="center" wrapText="1"/>
    </xf>
    <xf numFmtId="0" fontId="24" fillId="3" borderId="1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/>
    </xf>
    <xf numFmtId="0" fontId="27" fillId="3" borderId="19" xfId="0" applyFont="1" applyFill="1" applyBorder="1" applyAlignment="1"/>
    <xf numFmtId="2" fontId="7" fillId="3" borderId="21" xfId="0" applyNumberFormat="1" applyFont="1" applyFill="1" applyBorder="1" applyAlignment="1">
      <alignment horizontal="center" vertical="center" wrapText="1"/>
    </xf>
    <xf numFmtId="2" fontId="5" fillId="3" borderId="22" xfId="0" applyNumberFormat="1" applyFont="1" applyFill="1" applyBorder="1" applyAlignment="1">
      <alignment horizontal="center" vertical="center" wrapText="1"/>
    </xf>
    <xf numFmtId="2" fontId="5" fillId="3" borderId="23" xfId="0" applyNumberFormat="1" applyFont="1" applyFill="1" applyBorder="1" applyAlignment="1">
      <alignment horizontal="center" vertical="center" wrapText="1"/>
    </xf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7" fillId="3" borderId="24" xfId="0" applyFont="1" applyFill="1" applyBorder="1" applyAlignment="1">
      <alignment horizontal="center" wrapText="1"/>
    </xf>
    <xf numFmtId="0" fontId="0" fillId="0" borderId="24" xfId="0" applyBorder="1" applyAlignment="1">
      <alignment horizontal="center" wrapText="1"/>
    </xf>
    <xf numFmtId="0" fontId="0" fillId="0" borderId="39" xfId="0" applyBorder="1" applyAlignment="1">
      <alignment horizontal="center" wrapText="1"/>
    </xf>
    <xf numFmtId="2" fontId="7" fillId="3" borderId="25" xfId="0" applyNumberFormat="1" applyFont="1" applyFill="1" applyBorder="1" applyAlignment="1">
      <alignment horizontal="center" wrapText="1"/>
    </xf>
    <xf numFmtId="2" fontId="7" fillId="3" borderId="39" xfId="0" applyNumberFormat="1" applyFont="1" applyFill="1" applyBorder="1" applyAlignment="1">
      <alignment horizontal="center" wrapText="1"/>
    </xf>
    <xf numFmtId="0" fontId="7" fillId="3" borderId="22" xfId="0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7" fillId="3" borderId="23" xfId="0" applyFont="1" applyFill="1" applyBorder="1" applyAlignment="1">
      <alignment horizontal="center" vertical="center" wrapText="1"/>
    </xf>
    <xf numFmtId="0" fontId="33" fillId="2" borderId="41" xfId="1" applyFont="1" applyFill="1" applyBorder="1" applyAlignment="1" applyProtection="1">
      <alignment horizontal="center" vertical="center" wrapText="1"/>
    </xf>
    <xf numFmtId="0" fontId="0" fillId="0" borderId="42" xfId="0" applyBorder="1" applyAlignment="1">
      <alignment horizontal="center" vertical="center" wrapText="1"/>
    </xf>
    <xf numFmtId="0" fontId="0" fillId="0" borderId="43" xfId="0" applyBorder="1" applyAlignment="1">
      <alignment horizontal="center" vertical="center" wrapText="1"/>
    </xf>
    <xf numFmtId="0" fontId="0" fillId="0" borderId="44" xfId="0" applyBorder="1" applyAlignment="1">
      <alignment horizontal="center" vertical="center" wrapText="1"/>
    </xf>
    <xf numFmtId="0" fontId="0" fillId="0" borderId="45" xfId="0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165" fontId="7" fillId="3" borderId="22" xfId="0" applyNumberFormat="1" applyFont="1" applyFill="1" applyBorder="1" applyAlignment="1">
      <alignment horizontal="center" vertical="center" wrapText="1"/>
    </xf>
    <xf numFmtId="0" fontId="0" fillId="0" borderId="22" xfId="0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0" fontId="16" fillId="2" borderId="31" xfId="0" applyFont="1" applyFill="1" applyBorder="1" applyAlignment="1">
      <alignment horizontal="center" vertical="center" wrapText="1"/>
    </xf>
    <xf numFmtId="0" fontId="14" fillId="2" borderId="31" xfId="0" applyFont="1" applyFill="1" applyBorder="1" applyAlignment="1">
      <alignment vertical="center" wrapText="1"/>
    </xf>
    <xf numFmtId="0" fontId="16" fillId="2" borderId="32" xfId="0" applyFont="1" applyFill="1" applyBorder="1" applyAlignment="1">
      <alignment vertical="center" wrapText="1"/>
    </xf>
    <xf numFmtId="0" fontId="16" fillId="2" borderId="33" xfId="0" applyFont="1" applyFill="1" applyBorder="1" applyAlignment="1">
      <alignment vertical="center" wrapText="1"/>
    </xf>
    <xf numFmtId="166" fontId="2" fillId="0" borderId="40" xfId="0" applyNumberFormat="1" applyFont="1" applyFill="1" applyBorder="1" applyAlignment="1">
      <alignment horizontal="center" vertical="center" wrapText="1"/>
    </xf>
    <xf numFmtId="166" fontId="27" fillId="0" borderId="40" xfId="0" applyNumberFormat="1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167" fontId="7" fillId="3" borderId="13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7" fillId="4" borderId="24" xfId="0" applyFont="1" applyFill="1" applyBorder="1" applyAlignment="1">
      <alignment horizontal="center" wrapText="1"/>
    </xf>
    <xf numFmtId="0" fontId="0" fillId="4" borderId="24" xfId="0" applyFill="1" applyBorder="1" applyAlignment="1">
      <alignment horizontal="center" wrapText="1"/>
    </xf>
    <xf numFmtId="0" fontId="0" fillId="4" borderId="39" xfId="0" applyFill="1" applyBorder="1" applyAlignment="1">
      <alignment horizontal="center" wrapText="1"/>
    </xf>
    <xf numFmtId="164" fontId="7" fillId="3" borderId="0" xfId="0" applyNumberFormat="1" applyFont="1" applyFill="1" applyBorder="1" applyAlignment="1">
      <alignment horizontal="center"/>
    </xf>
    <xf numFmtId="0" fontId="27" fillId="3" borderId="0" xfId="0" applyFont="1" applyFill="1" applyBorder="1" applyAlignment="1"/>
    <xf numFmtId="164" fontId="7" fillId="3" borderId="22" xfId="0" applyNumberFormat="1" applyFont="1" applyFill="1" applyBorder="1" applyAlignment="1">
      <alignment horizontal="center" vertical="center" wrapText="1"/>
    </xf>
    <xf numFmtId="0" fontId="27" fillId="3" borderId="22" xfId="0" applyFont="1" applyFill="1" applyBorder="1" applyAlignment="1">
      <alignment horizontal="center" vertical="center" wrapText="1"/>
    </xf>
    <xf numFmtId="0" fontId="27" fillId="3" borderId="23" xfId="0" applyFont="1" applyFill="1" applyBorder="1" applyAlignment="1">
      <alignment horizontal="center" vertical="center" wrapText="1"/>
    </xf>
    <xf numFmtId="167" fontId="7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horizontal="center" vertical="center" wrapText="1"/>
    </xf>
    <xf numFmtId="167" fontId="27" fillId="0" borderId="0" xfId="0" applyNumberFormat="1" applyFont="1" applyAlignment="1">
      <alignment wrapText="1"/>
    </xf>
    <xf numFmtId="164" fontId="7" fillId="3" borderId="12" xfId="0" applyNumberFormat="1" applyFont="1" applyFill="1" applyBorder="1" applyAlignment="1">
      <alignment horizontal="center" vertical="center" wrapText="1"/>
    </xf>
    <xf numFmtId="0" fontId="27" fillId="3" borderId="13" xfId="0" applyFont="1" applyFill="1" applyBorder="1" applyAlignment="1">
      <alignment horizontal="center" vertical="center" wrapText="1"/>
    </xf>
    <xf numFmtId="0" fontId="27" fillId="3" borderId="18" xfId="0" applyFont="1" applyFill="1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7" fillId="3" borderId="19" xfId="0" applyFont="1" applyFill="1" applyBorder="1" applyAlignment="1">
      <alignment horizontal="center"/>
    </xf>
    <xf numFmtId="0" fontId="16" fillId="2" borderId="33" xfId="0" applyFont="1" applyFill="1" applyBorder="1" applyAlignment="1">
      <alignment horizontal="center" vertical="center" wrapText="1"/>
    </xf>
    <xf numFmtId="0" fontId="7" fillId="2" borderId="32" xfId="0" applyFont="1" applyFill="1" applyBorder="1" applyAlignment="1">
      <alignment horizontal="center" vertical="center" wrapText="1"/>
    </xf>
    <xf numFmtId="0" fontId="7" fillId="2" borderId="33" xfId="0" applyFont="1" applyFill="1" applyBorder="1" applyAlignment="1">
      <alignment horizontal="center" vertical="center" wrapText="1"/>
    </xf>
    <xf numFmtId="0" fontId="2" fillId="2" borderId="32" xfId="0" applyFont="1" applyFill="1" applyBorder="1" applyAlignment="1">
      <alignment horizontal="center" vertical="center" wrapText="1"/>
    </xf>
    <xf numFmtId="0" fontId="2" fillId="2" borderId="33" xfId="0" applyFont="1" applyFill="1" applyBorder="1" applyAlignment="1">
      <alignment horizontal="center" vertical="center" wrapText="1"/>
    </xf>
    <xf numFmtId="0" fontId="14" fillId="2" borderId="32" xfId="0" applyFont="1" applyFill="1" applyBorder="1" applyAlignment="1">
      <alignment vertical="center" wrapText="1"/>
    </xf>
    <xf numFmtId="0" fontId="14" fillId="2" borderId="33" xfId="0" applyFont="1" applyFill="1" applyBorder="1" applyAlignment="1">
      <alignment vertical="center" wrapText="1"/>
    </xf>
    <xf numFmtId="0" fontId="22" fillId="3" borderId="47" xfId="0" applyFont="1" applyFill="1" applyBorder="1" applyAlignment="1">
      <alignment horizontal="center" vertical="center"/>
    </xf>
    <xf numFmtId="0" fontId="31" fillId="0" borderId="47" xfId="0" applyFont="1" applyBorder="1" applyAlignment="1">
      <alignment horizontal="center" vertical="center"/>
    </xf>
    <xf numFmtId="0" fontId="42" fillId="0" borderId="13" xfId="0" applyFont="1" applyFill="1" applyBorder="1" applyAlignment="1" applyProtection="1">
      <protection hidden="1"/>
    </xf>
    <xf numFmtId="164" fontId="42" fillId="7" borderId="56" xfId="0" applyNumberFormat="1" applyFont="1" applyFill="1" applyBorder="1" applyAlignment="1" applyProtection="1">
      <alignment horizontal="center" vertical="center"/>
      <protection hidden="1"/>
    </xf>
    <xf numFmtId="164" fontId="42" fillId="7" borderId="55" xfId="0" applyNumberFormat="1" applyFont="1" applyFill="1" applyBorder="1" applyAlignment="1" applyProtection="1">
      <alignment horizontal="center" vertical="center"/>
      <protection hidden="1"/>
    </xf>
    <xf numFmtId="167" fontId="42" fillId="3" borderId="54" xfId="0" applyNumberFormat="1" applyFont="1" applyFill="1" applyBorder="1" applyAlignment="1" applyProtection="1">
      <alignment horizontal="center" vertical="center"/>
      <protection hidden="1"/>
    </xf>
    <xf numFmtId="0" fontId="42" fillId="3" borderId="0" xfId="0" applyFont="1" applyFill="1" applyBorder="1" applyAlignment="1" applyProtection="1">
      <alignment horizontal="center" vertical="center"/>
      <protection hidden="1"/>
    </xf>
    <xf numFmtId="0" fontId="47" fillId="3" borderId="13" xfId="0" applyFont="1" applyFill="1" applyBorder="1" applyAlignment="1" applyProtection="1">
      <alignment horizontal="right" vertical="center"/>
      <protection hidden="1"/>
    </xf>
    <xf numFmtId="1" fontId="42" fillId="3" borderId="0" xfId="0" applyNumberFormat="1" applyFont="1" applyFill="1" applyBorder="1" applyAlignment="1" applyProtection="1">
      <alignment horizontal="center" vertical="center"/>
      <protection hidden="1"/>
    </xf>
    <xf numFmtId="164" fontId="42" fillId="3" borderId="57" xfId="0" applyNumberFormat="1" applyFont="1" applyFill="1" applyBorder="1" applyAlignment="1" applyProtection="1">
      <alignment horizontal="center"/>
      <protection hidden="1"/>
    </xf>
    <xf numFmtId="0" fontId="42" fillId="7" borderId="0" xfId="0" applyFont="1" applyFill="1" applyBorder="1" applyAlignment="1" applyProtection="1">
      <alignment horizontal="center" vertical="center"/>
      <protection hidden="1"/>
    </xf>
    <xf numFmtId="0" fontId="46" fillId="0" borderId="0" xfId="0" applyFont="1" applyBorder="1" applyAlignment="1" applyProtection="1">
      <alignment horizontal="center" vertical="center"/>
      <protection hidden="1"/>
    </xf>
    <xf numFmtId="0" fontId="47" fillId="7" borderId="56" xfId="0" applyFont="1" applyFill="1" applyBorder="1" applyAlignment="1" applyProtection="1">
      <alignment horizontal="center" vertical="center"/>
      <protection hidden="1"/>
    </xf>
    <xf numFmtId="0" fontId="46" fillId="0" borderId="57" xfId="0" applyFont="1" applyBorder="1" applyAlignment="1">
      <alignment horizontal="center" vertical="center"/>
    </xf>
    <xf numFmtId="0" fontId="42" fillId="7" borderId="1" xfId="0" applyFont="1" applyFill="1" applyBorder="1" applyAlignment="1" applyProtection="1">
      <alignment horizontal="center" vertical="center" wrapText="1"/>
      <protection hidden="1"/>
    </xf>
    <xf numFmtId="0" fontId="42" fillId="0" borderId="1" xfId="0" applyFont="1" applyBorder="1" applyAlignment="1">
      <alignment horizontal="center" vertical="center"/>
    </xf>
    <xf numFmtId="0" fontId="47" fillId="7" borderId="57" xfId="0" applyFont="1" applyFill="1" applyBorder="1" applyAlignment="1" applyProtection="1">
      <alignment horizontal="center" vertical="center"/>
      <protection hidden="1"/>
    </xf>
    <xf numFmtId="0" fontId="49" fillId="7" borderId="1" xfId="0" applyFont="1" applyFill="1" applyBorder="1" applyAlignment="1" applyProtection="1">
      <alignment horizontal="center" vertical="center" wrapText="1"/>
      <protection hidden="1"/>
    </xf>
    <xf numFmtId="0" fontId="48" fillId="7" borderId="1" xfId="0" applyFont="1" applyFill="1" applyBorder="1" applyAlignment="1" applyProtection="1">
      <alignment horizontal="center" vertical="center" wrapText="1"/>
      <protection hidden="1"/>
    </xf>
    <xf numFmtId="0" fontId="42" fillId="7" borderId="54" xfId="0" applyFont="1" applyFill="1" applyBorder="1" applyAlignment="1" applyProtection="1">
      <alignment horizontal="center" vertical="center" wrapText="1"/>
      <protection hidden="1"/>
    </xf>
    <xf numFmtId="15" fontId="42" fillId="7" borderId="0" xfId="0" applyNumberFormat="1" applyFont="1" applyFill="1" applyBorder="1" applyAlignment="1" applyProtection="1">
      <alignment horizontal="center" vertical="center" wrapText="1"/>
      <protection hidden="1"/>
    </xf>
    <xf numFmtId="0" fontId="52" fillId="3" borderId="0" xfId="0" applyFont="1" applyFill="1" applyBorder="1" applyAlignment="1" applyProtection="1">
      <alignment horizontal="left" vertical="center" indent="1"/>
      <protection hidden="1"/>
    </xf>
    <xf numFmtId="0" fontId="48" fillId="0" borderId="0" xfId="0" applyFont="1" applyAlignment="1">
      <alignment horizontal="left" vertical="center" indent="1"/>
    </xf>
    <xf numFmtId="0" fontId="52" fillId="3" borderId="0" xfId="0" applyFont="1" applyFill="1" applyBorder="1" applyAlignment="1" applyProtection="1">
      <alignment vertical="center"/>
      <protection hidden="1"/>
    </xf>
    <xf numFmtId="0" fontId="48" fillId="0" borderId="0" xfId="0" applyFont="1" applyAlignment="1"/>
    <xf numFmtId="0" fontId="53" fillId="3" borderId="13" xfId="0" applyFont="1" applyFill="1" applyBorder="1" applyAlignment="1" applyProtection="1">
      <alignment horizontal="right"/>
      <protection hidden="1"/>
    </xf>
    <xf numFmtId="0" fontId="42" fillId="0" borderId="13" xfId="0" applyFont="1" applyBorder="1" applyAlignment="1">
      <alignment horizontal="right"/>
    </xf>
    <xf numFmtId="0" fontId="53" fillId="3" borderId="13" xfId="0" applyFont="1" applyFill="1" applyBorder="1" applyAlignment="1" applyProtection="1">
      <alignment horizontal="left"/>
      <protection hidden="1"/>
    </xf>
    <xf numFmtId="0" fontId="42" fillId="0" borderId="13" xfId="0" applyFont="1" applyBorder="1" applyAlignment="1">
      <alignment horizontal="left"/>
    </xf>
    <xf numFmtId="0" fontId="51" fillId="3" borderId="0" xfId="0" applyFont="1" applyFill="1" applyBorder="1" applyAlignment="1" applyProtection="1">
      <alignment horizontal="center" vertical="center"/>
      <protection hidden="1"/>
    </xf>
    <xf numFmtId="0" fontId="42" fillId="0" borderId="0" xfId="0" applyFont="1" applyFill="1" applyBorder="1" applyAlignment="1" applyProtection="1">
      <protection hidden="1"/>
    </xf>
    <xf numFmtId="0" fontId="46" fillId="0" borderId="13" xfId="0" applyFont="1" applyBorder="1" applyAlignment="1" applyProtection="1">
      <protection hidden="1"/>
    </xf>
    <xf numFmtId="0" fontId="53" fillId="3" borderId="0" xfId="0" applyFont="1" applyFill="1" applyBorder="1" applyAlignment="1" applyProtection="1">
      <alignment horizontal="left" vertical="center"/>
      <protection hidden="1"/>
    </xf>
    <xf numFmtId="0" fontId="55" fillId="3" borderId="13" xfId="0" applyFont="1" applyFill="1" applyBorder="1" applyAlignment="1" applyProtection="1">
      <alignment horizontal="left" indent="1"/>
      <protection hidden="1"/>
    </xf>
    <xf numFmtId="0" fontId="47" fillId="7" borderId="1" xfId="0" applyFont="1" applyFill="1" applyBorder="1" applyAlignment="1" applyProtection="1">
      <alignment horizontal="center" vertical="center" wrapText="1"/>
      <protection hidden="1"/>
    </xf>
    <xf numFmtId="0" fontId="28" fillId="2" borderId="15" xfId="2" applyFont="1" applyFill="1" applyBorder="1" applyAlignment="1"/>
    <xf numFmtId="0" fontId="39" fillId="3" borderId="48" xfId="0" applyFont="1" applyFill="1" applyBorder="1" applyAlignment="1" applyProtection="1">
      <alignment horizontal="right" vertical="center"/>
    </xf>
    <xf numFmtId="0" fontId="39" fillId="3" borderId="49" xfId="0" applyFont="1" applyFill="1" applyBorder="1" applyAlignment="1" applyProtection="1">
      <alignment horizontal="right" vertical="center"/>
    </xf>
    <xf numFmtId="168" fontId="39" fillId="3" borderId="49" xfId="0" applyNumberFormat="1" applyFont="1" applyFill="1" applyBorder="1" applyAlignment="1" applyProtection="1">
      <alignment horizontal="left" vertical="center" indent="1"/>
    </xf>
    <xf numFmtId="168" fontId="0" fillId="3" borderId="50" xfId="0" applyNumberFormat="1" applyFill="1" applyBorder="1" applyAlignment="1" applyProtection="1">
      <alignment horizontal="left" vertical="center" indent="1"/>
    </xf>
    <xf numFmtId="0" fontId="39" fillId="3" borderId="25" xfId="0" applyFont="1" applyFill="1" applyBorder="1" applyAlignment="1" applyProtection="1">
      <alignment horizontal="center" vertical="center"/>
    </xf>
    <xf numFmtId="0" fontId="39" fillId="3" borderId="24" xfId="0" applyFont="1" applyFill="1" applyBorder="1" applyAlignment="1" applyProtection="1">
      <alignment horizontal="center" vertical="center"/>
    </xf>
    <xf numFmtId="0" fontId="39" fillId="3" borderId="39" xfId="0" applyFont="1" applyFill="1" applyBorder="1" applyAlignment="1" applyProtection="1">
      <alignment horizontal="center" vertical="center"/>
    </xf>
  </cellXfs>
  <cellStyles count="6">
    <cellStyle name="Hyperlink" xfId="1" builtinId="8"/>
    <cellStyle name="Hyperlink 2" xfId="5"/>
    <cellStyle name="Normal" xfId="0" builtinId="0"/>
    <cellStyle name="Normal 2" xfId="2"/>
    <cellStyle name="Normal 3" xfId="3"/>
    <cellStyle name="Normal 3 2" xfId="4"/>
  </cellStyles>
  <dxfs count="0"/>
  <tableStyles count="0" defaultTableStyle="TableStyleMedium9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iyaccounting.co.uk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diyaccounting.co.uk/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diyaccounting.co.uk/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2.bin"/><Relationship Id="rId1" Type="http://schemas.openxmlformats.org/officeDocument/2006/relationships/hyperlink" Target="http://www.diyaccounting.co.uk/" TargetMode="Externa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3.bin"/><Relationship Id="rId1" Type="http://schemas.openxmlformats.org/officeDocument/2006/relationships/hyperlink" Target="http://www.diyaccounting.co.uk/" TargetMode="Externa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yaccounting.co.uk/" TargetMode="External"/><Relationship Id="rId3" Type="http://schemas.openxmlformats.org/officeDocument/2006/relationships/hyperlink" Target="http://www.diyaccounting.co.uk/" TargetMode="External"/><Relationship Id="rId7" Type="http://schemas.openxmlformats.org/officeDocument/2006/relationships/hyperlink" Target="http://www.diyaccounting.co.uk/" TargetMode="External"/><Relationship Id="rId2" Type="http://schemas.openxmlformats.org/officeDocument/2006/relationships/hyperlink" Target="http://www.diyaccounting.co.uk/" TargetMode="External"/><Relationship Id="rId1" Type="http://schemas.openxmlformats.org/officeDocument/2006/relationships/hyperlink" Target="http://www.diyaccounting.co.uk/" TargetMode="External"/><Relationship Id="rId6" Type="http://schemas.openxmlformats.org/officeDocument/2006/relationships/hyperlink" Target="http://www.diyaccounting.co.uk/" TargetMode="External"/><Relationship Id="rId11" Type="http://schemas.openxmlformats.org/officeDocument/2006/relationships/printerSettings" Target="../printerSettings/printerSettings14.bin"/><Relationship Id="rId5" Type="http://schemas.openxmlformats.org/officeDocument/2006/relationships/hyperlink" Target="http://www.diyaccounting.co.uk/" TargetMode="External"/><Relationship Id="rId10" Type="http://schemas.openxmlformats.org/officeDocument/2006/relationships/hyperlink" Target="http://www.diyaccounting.co.uk/" TargetMode="External"/><Relationship Id="rId4" Type="http://schemas.openxmlformats.org/officeDocument/2006/relationships/hyperlink" Target="http://www.diyaccounting.co.uk/" TargetMode="External"/><Relationship Id="rId9" Type="http://schemas.openxmlformats.org/officeDocument/2006/relationships/hyperlink" Target="http://www.diyaccounting.co.uk/" TargetMode="Externa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diyaccounting.co.uk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diyaccounting.co.uk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www.diyaccounting.co.uk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www.diyaccounting.co.uk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www.diyaccounting.co.uk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www.diyaccounting.co.uk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diyaccounting.co.uk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66"/>
  <sheetViews>
    <sheetView tabSelected="1" workbookViewId="0">
      <pane ySplit="11" topLeftCell="A12" activePane="bottomLeft" state="frozen"/>
      <selection pane="bottomLeft" activeCell="D5" sqref="D5:F5"/>
    </sheetView>
  </sheetViews>
  <sheetFormatPr defaultColWidth="9.109375" defaultRowHeight="12" x14ac:dyDescent="0.25"/>
  <cols>
    <col min="1" max="1" width="0.88671875" style="6" customWidth="1"/>
    <col min="2" max="2" width="24.6640625" style="6" customWidth="1"/>
    <col min="3" max="3" width="0.88671875" style="6" customWidth="1"/>
    <col min="4" max="4" width="10.6640625" style="6" customWidth="1"/>
    <col min="5" max="5" width="2.88671875" style="6" customWidth="1"/>
    <col min="6" max="6" width="10.6640625" style="6" customWidth="1"/>
    <col min="7" max="7" width="0.88671875" style="6" customWidth="1"/>
    <col min="8" max="8" width="11.6640625" style="6" customWidth="1"/>
    <col min="9" max="10" width="0.88671875" style="6" customWidth="1"/>
    <col min="11" max="11" width="24.6640625" style="6" customWidth="1"/>
    <col min="12" max="12" width="1.33203125" style="6" customWidth="1"/>
    <col min="13" max="13" width="10.6640625" style="6" customWidth="1"/>
    <col min="14" max="14" width="1.33203125" style="6" customWidth="1"/>
    <col min="15" max="15" width="10.6640625" style="6" customWidth="1"/>
    <col min="16" max="16" width="2.6640625" style="182" customWidth="1"/>
    <col min="17" max="17" width="10.6640625" style="6" customWidth="1"/>
    <col min="18" max="18" width="0.88671875" style="5" customWidth="1"/>
    <col min="19" max="19" width="10.6640625" style="6" customWidth="1"/>
    <col min="20" max="20" width="0.88671875" style="6" customWidth="1"/>
    <col min="21" max="21" width="4.33203125" style="6" customWidth="1"/>
    <col min="22" max="24" width="10.5546875" style="6" hidden="1" customWidth="1"/>
    <col min="25" max="25" width="10.5546875" style="6" customWidth="1"/>
    <col min="26" max="16384" width="9.109375" style="6"/>
  </cols>
  <sheetData>
    <row r="1" spans="1:24" ht="6" customHeight="1" x14ac:dyDescent="0.25">
      <c r="A1" s="376"/>
      <c r="B1" s="377"/>
      <c r="C1" s="377"/>
      <c r="D1" s="377"/>
      <c r="E1" s="377"/>
      <c r="F1" s="377"/>
      <c r="G1" s="377"/>
      <c r="H1" s="377"/>
      <c r="I1" s="377"/>
      <c r="J1" s="377"/>
      <c r="K1" s="377"/>
      <c r="L1" s="377"/>
      <c r="M1" s="377"/>
      <c r="N1" s="377"/>
      <c r="O1" s="377"/>
      <c r="P1" s="377"/>
      <c r="Q1" s="377"/>
      <c r="R1" s="377"/>
      <c r="S1" s="377"/>
      <c r="T1" s="377"/>
      <c r="U1" s="373"/>
    </row>
    <row r="2" spans="1:24" ht="6" customHeight="1" thickBot="1" x14ac:dyDescent="0.3">
      <c r="A2" s="72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  <c r="O2" s="73"/>
      <c r="P2" s="173"/>
      <c r="Q2" s="73"/>
      <c r="R2" s="92"/>
      <c r="S2" s="92"/>
      <c r="T2" s="93"/>
      <c r="U2" s="373"/>
      <c r="W2" s="241">
        <f>Admin!B2</f>
        <v>42466</v>
      </c>
      <c r="X2" s="6">
        <v>1</v>
      </c>
    </row>
    <row r="3" spans="1:24" ht="17.25" customHeight="1" thickTop="1" thickBot="1" x14ac:dyDescent="0.35">
      <c r="A3" s="74"/>
      <c r="B3" s="98" t="s">
        <v>18</v>
      </c>
      <c r="C3" s="8"/>
      <c r="D3" s="8"/>
      <c r="E3" s="8"/>
      <c r="F3" s="8"/>
      <c r="G3" s="8"/>
      <c r="H3" s="382" t="s">
        <v>139</v>
      </c>
      <c r="I3" s="382"/>
      <c r="J3" s="382"/>
      <c r="K3" s="382"/>
      <c r="L3" s="382"/>
      <c r="M3" s="382"/>
      <c r="N3" s="10"/>
      <c r="O3" s="77"/>
      <c r="P3" s="174"/>
      <c r="Q3" s="378" t="s">
        <v>74</v>
      </c>
      <c r="R3" s="379"/>
      <c r="S3" s="380"/>
      <c r="T3" s="95"/>
      <c r="U3" s="373"/>
      <c r="W3" s="241">
        <f>Admin!B3</f>
        <v>42467</v>
      </c>
      <c r="X3" s="6">
        <f>X2+1</f>
        <v>2</v>
      </c>
    </row>
    <row r="4" spans="1:24" ht="3.75" customHeight="1" thickTop="1" x14ac:dyDescent="0.25">
      <c r="A4" s="74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175"/>
      <c r="Q4" s="8"/>
      <c r="R4" s="94"/>
      <c r="S4" s="94"/>
      <c r="T4" s="95"/>
      <c r="U4" s="373"/>
      <c r="W4" s="241">
        <f>Admin!B4</f>
        <v>42468</v>
      </c>
      <c r="X4" s="6">
        <f t="shared" ref="X4:X53" si="0">X3+1</f>
        <v>3</v>
      </c>
    </row>
    <row r="5" spans="1:24" ht="12" customHeight="1" x14ac:dyDescent="0.25">
      <c r="A5" s="74"/>
      <c r="B5" s="8" t="s">
        <v>19</v>
      </c>
      <c r="C5" s="9"/>
      <c r="D5" s="383"/>
      <c r="E5" s="384"/>
      <c r="F5" s="385"/>
      <c r="G5" s="9"/>
      <c r="H5" s="381" t="s">
        <v>142</v>
      </c>
      <c r="I5" s="381"/>
      <c r="J5" s="381"/>
      <c r="K5" s="381"/>
      <c r="L5" s="381"/>
      <c r="M5" s="381"/>
      <c r="N5" s="381"/>
      <c r="O5" s="381"/>
      <c r="P5" s="8"/>
      <c r="Q5" s="8"/>
      <c r="R5" s="94"/>
      <c r="S5" s="94"/>
      <c r="T5" s="95"/>
      <c r="U5" s="373"/>
      <c r="V5" s="6" t="s">
        <v>85</v>
      </c>
      <c r="W5" s="241">
        <f>Admin!B5</f>
        <v>42469</v>
      </c>
      <c r="X5" s="6">
        <f t="shared" si="0"/>
        <v>4</v>
      </c>
    </row>
    <row r="6" spans="1:24" ht="12" customHeight="1" x14ac:dyDescent="0.25">
      <c r="A6" s="74"/>
      <c r="B6" s="8" t="s">
        <v>13</v>
      </c>
      <c r="C6" s="9"/>
      <c r="D6" s="383"/>
      <c r="E6" s="384"/>
      <c r="F6" s="385"/>
      <c r="G6" s="9"/>
      <c r="H6" s="381"/>
      <c r="I6" s="381"/>
      <c r="J6" s="381"/>
      <c r="K6" s="381"/>
      <c r="L6" s="381"/>
      <c r="M6" s="381"/>
      <c r="N6" s="381"/>
      <c r="O6" s="381"/>
      <c r="P6" s="175"/>
      <c r="Q6" s="8"/>
      <c r="R6" s="94"/>
      <c r="S6" s="94"/>
      <c r="T6" s="95"/>
      <c r="U6" s="373"/>
      <c r="V6" s="6" t="s">
        <v>86</v>
      </c>
      <c r="W6" s="241">
        <f>Admin!B6</f>
        <v>42470</v>
      </c>
      <c r="X6" s="6">
        <f t="shared" si="0"/>
        <v>5</v>
      </c>
    </row>
    <row r="7" spans="1:24" ht="12" customHeight="1" x14ac:dyDescent="0.25">
      <c r="A7" s="74"/>
      <c r="B7" s="8" t="s">
        <v>14</v>
      </c>
      <c r="C7" s="9"/>
      <c r="D7" s="383"/>
      <c r="E7" s="384"/>
      <c r="F7" s="385"/>
      <c r="G7" s="9"/>
      <c r="H7" s="381"/>
      <c r="I7" s="381"/>
      <c r="J7" s="381"/>
      <c r="K7" s="381"/>
      <c r="L7" s="381"/>
      <c r="M7" s="381"/>
      <c r="N7" s="381"/>
      <c r="O7" s="381"/>
      <c r="P7" s="8"/>
      <c r="Q7" s="8"/>
      <c r="R7" s="94"/>
      <c r="S7" s="94"/>
      <c r="T7" s="95"/>
      <c r="U7" s="373"/>
      <c r="V7" s="6" t="s">
        <v>87</v>
      </c>
      <c r="W7" s="241">
        <f>Admin!B7</f>
        <v>42471</v>
      </c>
      <c r="X7" s="6">
        <f t="shared" si="0"/>
        <v>6</v>
      </c>
    </row>
    <row r="8" spans="1:24" ht="12" customHeight="1" x14ac:dyDescent="0.25">
      <c r="A8" s="74"/>
      <c r="B8" s="8"/>
      <c r="C8" s="9"/>
      <c r="D8" s="8"/>
      <c r="E8" s="8"/>
      <c r="F8" s="8"/>
      <c r="G8" s="9"/>
      <c r="H8" s="8"/>
      <c r="I8" s="8"/>
      <c r="J8" s="8"/>
      <c r="K8" s="8"/>
      <c r="L8" s="8"/>
      <c r="M8" s="8"/>
      <c r="N8" s="8"/>
      <c r="O8" s="8"/>
      <c r="P8" s="175"/>
      <c r="Q8" s="8"/>
      <c r="R8" s="94"/>
      <c r="S8" s="94"/>
      <c r="T8" s="95"/>
      <c r="U8" s="373"/>
      <c r="V8" s="6" t="s">
        <v>85</v>
      </c>
      <c r="W8" s="241">
        <f>Admin!B8</f>
        <v>42472</v>
      </c>
      <c r="X8" s="6">
        <f t="shared" si="0"/>
        <v>7</v>
      </c>
    </row>
    <row r="9" spans="1:24" ht="12" customHeight="1" x14ac:dyDescent="0.25">
      <c r="A9" s="74"/>
      <c r="B9" s="8" t="s">
        <v>15</v>
      </c>
      <c r="C9" s="9"/>
      <c r="D9" s="11"/>
      <c r="E9" s="9"/>
      <c r="F9" s="9"/>
      <c r="G9" s="9"/>
      <c r="H9" s="83"/>
      <c r="I9" s="8"/>
      <c r="J9" s="8"/>
      <c r="K9" s="84" t="s">
        <v>64</v>
      </c>
      <c r="L9" s="84"/>
      <c r="M9" s="198">
        <f>Admin!B2</f>
        <v>42466</v>
      </c>
      <c r="N9" s="10"/>
      <c r="O9" s="198">
        <f>Admin!B366</f>
        <v>42830</v>
      </c>
      <c r="P9" s="176"/>
      <c r="Q9" s="171"/>
      <c r="R9" s="172"/>
      <c r="S9" s="172"/>
      <c r="T9" s="95"/>
      <c r="U9" s="373"/>
      <c r="W9" s="241">
        <f>Admin!B9</f>
        <v>42473</v>
      </c>
      <c r="X9" s="6">
        <f t="shared" si="0"/>
        <v>8</v>
      </c>
    </row>
    <row r="10" spans="1:24" ht="6" customHeight="1" x14ac:dyDescent="0.25">
      <c r="A10" s="75"/>
      <c r="B10" s="76"/>
      <c r="C10" s="76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177"/>
      <c r="Q10" s="76"/>
      <c r="R10" s="96"/>
      <c r="S10" s="96"/>
      <c r="T10" s="97"/>
      <c r="U10" s="373"/>
      <c r="V10" s="6" t="s">
        <v>88</v>
      </c>
      <c r="W10" s="241">
        <f>Admin!B10</f>
        <v>42474</v>
      </c>
      <c r="X10" s="6">
        <f t="shared" si="0"/>
        <v>9</v>
      </c>
    </row>
    <row r="11" spans="1:24" ht="15" customHeight="1" thickBot="1" x14ac:dyDescent="0.3">
      <c r="A11" s="374"/>
      <c r="B11" s="374"/>
      <c r="C11" s="374"/>
      <c r="D11" s="374"/>
      <c r="E11" s="374"/>
      <c r="F11" s="374"/>
      <c r="G11" s="374"/>
      <c r="H11" s="374"/>
      <c r="I11" s="374"/>
      <c r="J11" s="374"/>
      <c r="K11" s="374"/>
      <c r="L11" s="374"/>
      <c r="M11" s="374"/>
      <c r="N11" s="374"/>
      <c r="O11" s="374"/>
      <c r="P11" s="374"/>
      <c r="Q11" s="374"/>
      <c r="R11" s="375"/>
      <c r="S11" s="375"/>
      <c r="T11" s="375"/>
      <c r="U11" s="373"/>
      <c r="W11" s="241">
        <f>Admin!B11</f>
        <v>42475</v>
      </c>
      <c r="X11" s="6">
        <f t="shared" si="0"/>
        <v>10</v>
      </c>
    </row>
    <row r="12" spans="1:24" ht="9" customHeight="1" thickBot="1" x14ac:dyDescent="0.3">
      <c r="A12" s="15"/>
      <c r="B12" s="16"/>
      <c r="C12" s="16"/>
      <c r="D12" s="16"/>
      <c r="E12" s="16"/>
      <c r="F12" s="16"/>
      <c r="G12" s="16"/>
      <c r="H12" s="16"/>
      <c r="I12" s="16"/>
      <c r="J12" s="78"/>
      <c r="K12" s="16"/>
      <c r="L12" s="16"/>
      <c r="M12" s="16"/>
      <c r="N12" s="16"/>
      <c r="O12" s="16"/>
      <c r="P12" s="178"/>
      <c r="Q12" s="16"/>
      <c r="R12" s="16"/>
      <c r="S12" s="16"/>
      <c r="T12" s="17"/>
      <c r="U12" s="373"/>
      <c r="V12" s="6" t="s">
        <v>89</v>
      </c>
      <c r="W12" s="241">
        <f>Admin!B12</f>
        <v>42476</v>
      </c>
      <c r="X12" s="6">
        <f t="shared" si="0"/>
        <v>11</v>
      </c>
    </row>
    <row r="13" spans="1:24" ht="15" customHeight="1" thickTop="1" thickBot="1" x14ac:dyDescent="0.3">
      <c r="A13" s="18"/>
      <c r="B13" s="98" t="s">
        <v>34</v>
      </c>
      <c r="C13" s="65"/>
      <c r="D13" s="20"/>
      <c r="E13" s="20"/>
      <c r="F13" s="20"/>
      <c r="G13" s="20"/>
      <c r="H13" s="360" t="s">
        <v>58</v>
      </c>
      <c r="I13" s="20"/>
      <c r="J13" s="29"/>
      <c r="K13" s="98" t="s">
        <v>20</v>
      </c>
      <c r="L13" s="65"/>
      <c r="M13" s="85"/>
      <c r="N13" s="19"/>
      <c r="O13" s="362"/>
      <c r="P13" s="363"/>
      <c r="Q13" s="364"/>
      <c r="R13" s="66"/>
      <c r="S13" s="366"/>
      <c r="T13" s="21"/>
      <c r="U13" s="373"/>
      <c r="V13" s="6" t="s">
        <v>90</v>
      </c>
      <c r="W13" s="241">
        <f>Admin!B13</f>
        <v>42477</v>
      </c>
      <c r="X13" s="6">
        <f t="shared" si="0"/>
        <v>12</v>
      </c>
    </row>
    <row r="14" spans="1:24" ht="6" customHeight="1" thickTop="1" thickBot="1" x14ac:dyDescent="0.3">
      <c r="A14" s="18"/>
      <c r="B14" s="65"/>
      <c r="C14" s="65"/>
      <c r="D14" s="20"/>
      <c r="E14" s="20"/>
      <c r="F14" s="20"/>
      <c r="G14" s="20"/>
      <c r="H14" s="360"/>
      <c r="I14" s="20"/>
      <c r="J14" s="29"/>
      <c r="K14" s="65"/>
      <c r="L14" s="65"/>
      <c r="M14" s="85"/>
      <c r="N14" s="19"/>
      <c r="O14" s="20"/>
      <c r="P14" s="179"/>
      <c r="Q14" s="365"/>
      <c r="R14" s="20"/>
      <c r="S14" s="367"/>
      <c r="T14" s="21"/>
      <c r="U14" s="373"/>
      <c r="W14" s="241">
        <f>Admin!B14</f>
        <v>42478</v>
      </c>
      <c r="X14" s="6">
        <f t="shared" si="0"/>
        <v>13</v>
      </c>
    </row>
    <row r="15" spans="1:24" ht="14.4" thickTop="1" thickBot="1" x14ac:dyDescent="0.3">
      <c r="A15" s="18"/>
      <c r="B15" s="20" t="s">
        <v>63</v>
      </c>
      <c r="C15" s="20"/>
      <c r="D15" s="356"/>
      <c r="E15" s="357"/>
      <c r="F15" s="358"/>
      <c r="G15" s="22"/>
      <c r="H15" s="28" t="s">
        <v>59</v>
      </c>
      <c r="I15" s="22"/>
      <c r="J15" s="64"/>
      <c r="K15" s="20" t="s">
        <v>17</v>
      </c>
      <c r="L15" s="20"/>
      <c r="M15" s="368"/>
      <c r="N15" s="369"/>
      <c r="O15" s="370"/>
      <c r="P15" s="180"/>
      <c r="Q15" s="169"/>
      <c r="R15" s="167"/>
      <c r="S15" s="170"/>
      <c r="T15" s="21"/>
      <c r="U15" s="373"/>
      <c r="W15" s="241">
        <f>Admin!B15</f>
        <v>42479</v>
      </c>
      <c r="X15" s="6">
        <f t="shared" si="0"/>
        <v>14</v>
      </c>
    </row>
    <row r="16" spans="1:24" ht="13.2" thickTop="1" thickBot="1" x14ac:dyDescent="0.3">
      <c r="A16" s="18"/>
      <c r="B16" s="20" t="s">
        <v>12</v>
      </c>
      <c r="C16" s="20"/>
      <c r="D16" s="356"/>
      <c r="E16" s="357"/>
      <c r="F16" s="358"/>
      <c r="G16" s="22"/>
      <c r="H16" s="183"/>
      <c r="I16" s="22"/>
      <c r="J16" s="29"/>
      <c r="K16" s="20"/>
      <c r="L16" s="20"/>
      <c r="M16" s="63"/>
      <c r="N16" s="63"/>
      <c r="O16" s="186"/>
      <c r="P16" s="179"/>
      <c r="Q16" s="37"/>
      <c r="R16" s="66"/>
      <c r="S16" s="37"/>
      <c r="T16" s="21"/>
      <c r="U16" s="373"/>
      <c r="W16" s="241">
        <f>Admin!B16</f>
        <v>42480</v>
      </c>
      <c r="X16" s="6">
        <f t="shared" si="0"/>
        <v>15</v>
      </c>
    </row>
    <row r="17" spans="1:24" ht="13.5" customHeight="1" thickTop="1" x14ac:dyDescent="0.25">
      <c r="A17" s="18"/>
      <c r="B17" s="20"/>
      <c r="C17" s="20"/>
      <c r="D17" s="20"/>
      <c r="E17" s="20"/>
      <c r="F17" s="20"/>
      <c r="G17" s="22"/>
      <c r="H17" s="34" t="s">
        <v>60</v>
      </c>
      <c r="I17" s="22"/>
      <c r="J17" s="29"/>
      <c r="K17" s="22"/>
      <c r="L17" s="22"/>
      <c r="M17" s="245"/>
      <c r="N17" s="245"/>
      <c r="O17" s="245"/>
      <c r="P17" s="245"/>
      <c r="Q17" s="245"/>
      <c r="R17" s="20"/>
      <c r="S17" s="100"/>
      <c r="T17" s="21"/>
      <c r="U17" s="373"/>
      <c r="W17" s="241">
        <f>Admin!B17</f>
        <v>42481</v>
      </c>
      <c r="X17" s="6">
        <f t="shared" si="0"/>
        <v>16</v>
      </c>
    </row>
    <row r="18" spans="1:24" x14ac:dyDescent="0.25">
      <c r="A18" s="18"/>
      <c r="B18" s="20"/>
      <c r="C18" s="20"/>
      <c r="D18" s="20"/>
      <c r="E18" s="20"/>
      <c r="F18" s="20"/>
      <c r="G18" s="22"/>
      <c r="H18" s="184"/>
      <c r="I18" s="22"/>
      <c r="J18" s="29"/>
      <c r="K18" s="22"/>
      <c r="L18" s="22"/>
      <c r="M18" s="245"/>
      <c r="N18" s="245"/>
      <c r="O18" s="245"/>
      <c r="P18" s="245"/>
      <c r="Q18" s="245"/>
      <c r="R18" s="35"/>
      <c r="S18" s="100"/>
      <c r="T18" s="21"/>
      <c r="U18" s="373"/>
      <c r="W18" s="241">
        <f>Admin!B18</f>
        <v>42482</v>
      </c>
      <c r="X18" s="6">
        <f t="shared" si="0"/>
        <v>17</v>
      </c>
    </row>
    <row r="19" spans="1:24" x14ac:dyDescent="0.25">
      <c r="A19" s="18"/>
      <c r="B19" s="20"/>
      <c r="C19" s="20"/>
      <c r="D19" s="20"/>
      <c r="E19" s="20"/>
      <c r="F19" s="20"/>
      <c r="G19" s="22"/>
      <c r="H19" s="34" t="s">
        <v>61</v>
      </c>
      <c r="I19" s="22"/>
      <c r="J19" s="29"/>
      <c r="K19" s="22"/>
      <c r="L19" s="22"/>
      <c r="M19" s="245"/>
      <c r="N19" s="245"/>
      <c r="O19" s="245"/>
      <c r="P19" s="245"/>
      <c r="Q19" s="245"/>
      <c r="R19" s="36"/>
      <c r="S19" s="100"/>
      <c r="T19" s="21"/>
      <c r="U19" s="373"/>
      <c r="W19" s="241">
        <f>Admin!B19</f>
        <v>42483</v>
      </c>
      <c r="X19" s="6">
        <f t="shared" si="0"/>
        <v>18</v>
      </c>
    </row>
    <row r="20" spans="1:24" x14ac:dyDescent="0.25">
      <c r="A20" s="18"/>
      <c r="B20" s="20"/>
      <c r="C20" s="20"/>
      <c r="D20" s="20"/>
      <c r="E20" s="20"/>
      <c r="F20" s="20"/>
      <c r="G20" s="22"/>
      <c r="H20" s="183"/>
      <c r="I20" s="22"/>
      <c r="J20" s="29"/>
      <c r="K20" s="69"/>
      <c r="L20" s="69"/>
      <c r="M20" s="245"/>
      <c r="N20" s="245"/>
      <c r="O20" s="245"/>
      <c r="P20" s="245"/>
      <c r="Q20" s="245"/>
      <c r="R20" s="20"/>
      <c r="S20" s="20"/>
      <c r="T20" s="21"/>
      <c r="U20" s="373"/>
      <c r="W20" s="241">
        <f>Admin!B20</f>
        <v>42484</v>
      </c>
      <c r="X20" s="6">
        <f t="shared" si="0"/>
        <v>19</v>
      </c>
    </row>
    <row r="21" spans="1:24" ht="12" customHeight="1" x14ac:dyDescent="0.25">
      <c r="A21" s="18"/>
      <c r="B21" s="20"/>
      <c r="C21" s="20"/>
      <c r="D21" s="20"/>
      <c r="E21" s="20"/>
      <c r="F21" s="20"/>
      <c r="G21" s="22"/>
      <c r="H21" s="28" t="s">
        <v>62</v>
      </c>
      <c r="I21" s="22"/>
      <c r="J21" s="29"/>
      <c r="K21" s="20"/>
      <c r="L21" s="20"/>
      <c r="M21" s="245"/>
      <c r="N21" s="245"/>
      <c r="O21" s="245"/>
      <c r="P21" s="245"/>
      <c r="Q21" s="245"/>
      <c r="R21" s="20"/>
      <c r="S21" s="20"/>
      <c r="T21" s="79"/>
      <c r="U21" s="373"/>
      <c r="W21" s="241">
        <f>Admin!B21</f>
        <v>42485</v>
      </c>
      <c r="X21" s="6">
        <f t="shared" si="0"/>
        <v>20</v>
      </c>
    </row>
    <row r="22" spans="1:24" ht="15" customHeight="1" x14ac:dyDescent="0.25">
      <c r="A22" s="18"/>
      <c r="B22" s="214"/>
      <c r="C22" s="20"/>
      <c r="D22" s="20"/>
      <c r="E22" s="20"/>
      <c r="F22" s="20"/>
      <c r="G22" s="20"/>
      <c r="H22" s="185"/>
      <c r="I22" s="20"/>
      <c r="J22" s="29"/>
      <c r="K22" s="69"/>
      <c r="L22" s="65"/>
      <c r="M22" s="245"/>
      <c r="N22" s="245"/>
      <c r="O22" s="245"/>
      <c r="P22" s="245"/>
      <c r="Q22" s="245"/>
      <c r="R22" s="66"/>
      <c r="S22" s="67"/>
      <c r="T22" s="21"/>
      <c r="U22" s="373"/>
      <c r="W22" s="241">
        <f>Admin!B22</f>
        <v>42486</v>
      </c>
      <c r="X22" s="6">
        <f t="shared" si="0"/>
        <v>21</v>
      </c>
    </row>
    <row r="23" spans="1:24" ht="12.6" thickBot="1" x14ac:dyDescent="0.3">
      <c r="A23" s="18"/>
      <c r="B23" s="20"/>
      <c r="C23" s="20"/>
      <c r="D23" s="62"/>
      <c r="E23" s="20"/>
      <c r="F23" s="37" t="s">
        <v>31</v>
      </c>
      <c r="G23" s="66"/>
      <c r="H23" s="20"/>
      <c r="I23" s="22"/>
      <c r="J23" s="29"/>
      <c r="K23" s="69"/>
      <c r="L23" s="69"/>
      <c r="M23" s="245"/>
      <c r="N23" s="245"/>
      <c r="O23" s="245"/>
      <c r="P23" s="245"/>
      <c r="Q23" s="245"/>
      <c r="R23" s="20"/>
      <c r="S23" s="100"/>
      <c r="T23" s="21"/>
      <c r="U23" s="373"/>
      <c r="W23" s="241">
        <f>Admin!B23</f>
        <v>42487</v>
      </c>
      <c r="X23" s="6">
        <f t="shared" si="0"/>
        <v>22</v>
      </c>
    </row>
    <row r="24" spans="1:24" ht="13.2" thickTop="1" thickBot="1" x14ac:dyDescent="0.3">
      <c r="A24" s="18"/>
      <c r="B24" s="20" t="str">
        <f>"Starting date (existing = " &amp; TEXT(M9,"dd/mm/yy") &amp; ")"</f>
        <v>Starting date (existing = 06/04/16)</v>
      </c>
      <c r="C24" s="20"/>
      <c r="D24" s="162"/>
      <c r="E24" s="20"/>
      <c r="F24" s="99" t="str">
        <f>IF(D24=0," ",IF(D28="W",LOOKUP(D24,Admin!B:B,Admin!C:C),IF(D28="M",LOOKUP(D24,Admin!B:B,Admin!D:D),LOOKUP(D24,Admin!B:B,Admin!C:C))))</f>
        <v xml:space="preserve"> </v>
      </c>
      <c r="G24" s="68"/>
      <c r="H24" s="20"/>
      <c r="I24" s="20"/>
      <c r="J24" s="29"/>
      <c r="K24" s="69"/>
      <c r="L24" s="69"/>
      <c r="M24" s="245"/>
      <c r="N24" s="245"/>
      <c r="O24" s="245"/>
      <c r="P24" s="245"/>
      <c r="Q24" s="245"/>
      <c r="R24" s="24"/>
      <c r="S24" s="100"/>
      <c r="T24" s="21"/>
      <c r="U24" s="373"/>
      <c r="W24" s="241">
        <f>Admin!B24</f>
        <v>42488</v>
      </c>
      <c r="X24" s="6">
        <f t="shared" si="0"/>
        <v>23</v>
      </c>
    </row>
    <row r="25" spans="1:24" ht="6" customHeight="1" thickTop="1" thickBot="1" x14ac:dyDescent="0.3">
      <c r="A25" s="18"/>
      <c r="B25" s="20"/>
      <c r="C25" s="20"/>
      <c r="D25" s="62"/>
      <c r="E25" s="20"/>
      <c r="F25" s="99"/>
      <c r="G25" s="68"/>
      <c r="H25" s="20"/>
      <c r="I25" s="20"/>
      <c r="J25" s="29"/>
      <c r="K25" s="69"/>
      <c r="L25" s="69"/>
      <c r="M25" s="245"/>
      <c r="N25" s="245"/>
      <c r="O25" s="245"/>
      <c r="P25" s="245"/>
      <c r="Q25" s="245"/>
      <c r="R25" s="24"/>
      <c r="S25" s="100"/>
      <c r="T25" s="21"/>
      <c r="U25" s="373"/>
      <c r="W25" s="241">
        <f>Admin!B25</f>
        <v>42489</v>
      </c>
      <c r="X25" s="6">
        <f t="shared" si="0"/>
        <v>24</v>
      </c>
    </row>
    <row r="26" spans="1:24" ht="13.2" thickTop="1" thickBot="1" x14ac:dyDescent="0.3">
      <c r="A26" s="18"/>
      <c r="B26" s="20" t="s">
        <v>77</v>
      </c>
      <c r="C26" s="20"/>
      <c r="D26" s="162"/>
      <c r="E26" s="20"/>
      <c r="F26" s="99" t="str">
        <f>IF(D24=0," ",IF(D26=0," ",IF(D28="W",LOOKUP(D26,Admin!B:B,Admin!C:C),IF(D28="M",LOOKUP(D26,Admin!B:B,Admin!D:D),LOOKUP(D26,Admin!B:B,Admin!C:C)))))</f>
        <v xml:space="preserve"> </v>
      </c>
      <c r="G26" s="68"/>
      <c r="H26" s="20"/>
      <c r="I26" s="20"/>
      <c r="J26" s="29"/>
      <c r="K26" s="69"/>
      <c r="L26" s="20"/>
      <c r="M26" s="245"/>
      <c r="N26" s="245"/>
      <c r="O26" s="245"/>
      <c r="P26" s="245"/>
      <c r="Q26" s="245"/>
      <c r="R26" s="66"/>
      <c r="S26" s="67"/>
      <c r="T26" s="21"/>
      <c r="U26" s="373"/>
      <c r="W26" s="241">
        <f>Admin!B26</f>
        <v>42490</v>
      </c>
      <c r="X26" s="6">
        <f t="shared" si="0"/>
        <v>25</v>
      </c>
    </row>
    <row r="27" spans="1:24" ht="13.2" thickTop="1" thickBot="1" x14ac:dyDescent="0.3">
      <c r="A27" s="18"/>
      <c r="B27" s="20"/>
      <c r="C27" s="20"/>
      <c r="D27" s="62"/>
      <c r="E27" s="20"/>
      <c r="F27" s="33"/>
      <c r="G27" s="33"/>
      <c r="H27" s="20"/>
      <c r="I27" s="20"/>
      <c r="J27" s="29"/>
      <c r="K27" s="69"/>
      <c r="L27" s="22"/>
      <c r="M27" s="245"/>
      <c r="N27" s="245"/>
      <c r="O27" s="245"/>
      <c r="P27" s="245"/>
      <c r="Q27" s="245"/>
      <c r="R27" s="24"/>
      <c r="S27" s="100"/>
      <c r="T27" s="21"/>
      <c r="U27" s="373"/>
      <c r="W27" s="241">
        <f>Admin!B27</f>
        <v>42491</v>
      </c>
      <c r="X27" s="6">
        <f t="shared" si="0"/>
        <v>26</v>
      </c>
    </row>
    <row r="28" spans="1:24" ht="13.2" thickTop="1" thickBot="1" x14ac:dyDescent="0.3">
      <c r="A28" s="18"/>
      <c r="B28" s="22" t="s">
        <v>21</v>
      </c>
      <c r="C28" s="22"/>
      <c r="D28" s="86"/>
      <c r="E28" s="28" t="s">
        <v>30</v>
      </c>
      <c r="F28" s="212" t="str">
        <f>IF(D30="D","Enter M for Director","Enter M or W for Employee")</f>
        <v>Enter M or W for Employee</v>
      </c>
      <c r="G28" s="20"/>
      <c r="H28" s="23"/>
      <c r="I28" s="23"/>
      <c r="J28" s="29"/>
      <c r="K28" s="69"/>
      <c r="L28" s="20"/>
      <c r="M28" s="245"/>
      <c r="N28" s="245"/>
      <c r="O28" s="245"/>
      <c r="P28" s="245"/>
      <c r="Q28" s="245"/>
      <c r="R28" s="24"/>
      <c r="S28" s="100"/>
      <c r="T28" s="21"/>
      <c r="U28" s="373"/>
      <c r="W28" s="241">
        <f>Admin!B28</f>
        <v>42492</v>
      </c>
      <c r="X28" s="6">
        <f t="shared" si="0"/>
        <v>27</v>
      </c>
    </row>
    <row r="29" spans="1:24" ht="12.6" thickTop="1" x14ac:dyDescent="0.25">
      <c r="A29" s="18"/>
      <c r="B29" s="22" t="s">
        <v>16</v>
      </c>
      <c r="C29" s="22"/>
      <c r="D29" s="168">
        <v>1</v>
      </c>
      <c r="E29" s="25"/>
      <c r="F29" s="213"/>
      <c r="G29" s="34"/>
      <c r="H29" s="20"/>
      <c r="I29" s="20"/>
      <c r="J29" s="29"/>
      <c r="K29" s="69"/>
      <c r="L29" s="20"/>
      <c r="M29" s="245"/>
      <c r="N29" s="245"/>
      <c r="O29" s="245"/>
      <c r="P29" s="245"/>
      <c r="Q29" s="245"/>
      <c r="R29" s="24"/>
      <c r="S29" s="100"/>
      <c r="T29" s="21"/>
      <c r="U29" s="373"/>
      <c r="W29" s="241">
        <f>Admin!B29</f>
        <v>42493</v>
      </c>
      <c r="X29" s="6">
        <f t="shared" si="0"/>
        <v>28</v>
      </c>
    </row>
    <row r="30" spans="1:24" ht="13.5" customHeight="1" x14ac:dyDescent="0.25">
      <c r="A30" s="18"/>
      <c r="B30" s="22" t="s">
        <v>75</v>
      </c>
      <c r="C30" s="22"/>
      <c r="D30" s="237"/>
      <c r="E30" s="20"/>
      <c r="F30" s="215" t="s">
        <v>76</v>
      </c>
      <c r="G30" s="34"/>
      <c r="H30" s="20"/>
      <c r="I30" s="20"/>
      <c r="J30" s="29"/>
      <c r="K30" s="69"/>
      <c r="L30" s="20"/>
      <c r="M30" s="245"/>
      <c r="N30" s="245"/>
      <c r="O30" s="245"/>
      <c r="P30" s="245"/>
      <c r="Q30" s="245"/>
      <c r="R30" s="24"/>
      <c r="S30" s="100"/>
      <c r="T30" s="21"/>
      <c r="U30" s="373"/>
      <c r="W30" s="241">
        <f>Admin!B30</f>
        <v>42494</v>
      </c>
      <c r="X30" s="6">
        <f t="shared" si="0"/>
        <v>29</v>
      </c>
    </row>
    <row r="31" spans="1:24" ht="12" customHeight="1" x14ac:dyDescent="0.25">
      <c r="A31" s="18"/>
      <c r="B31" s="20"/>
      <c r="C31" s="20"/>
      <c r="D31" s="20"/>
      <c r="E31" s="20"/>
      <c r="F31" s="242"/>
      <c r="G31" s="242"/>
      <c r="H31" s="242"/>
      <c r="I31" s="20"/>
      <c r="J31" s="29"/>
      <c r="K31" s="69"/>
      <c r="L31" s="69"/>
      <c r="M31" s="245"/>
      <c r="N31" s="245"/>
      <c r="O31" s="245"/>
      <c r="P31" s="245"/>
      <c r="Q31" s="245"/>
      <c r="R31" s="20"/>
      <c r="S31" s="37"/>
      <c r="T31" s="21"/>
      <c r="U31" s="373"/>
      <c r="W31" s="241">
        <f>Admin!B31</f>
        <v>42495</v>
      </c>
      <c r="X31" s="6">
        <f t="shared" si="0"/>
        <v>30</v>
      </c>
    </row>
    <row r="32" spans="1:24" ht="6" customHeight="1" x14ac:dyDescent="0.25">
      <c r="A32" s="18"/>
      <c r="B32" s="20"/>
      <c r="C32" s="20"/>
      <c r="D32" s="20"/>
      <c r="E32" s="20"/>
      <c r="F32" s="243"/>
      <c r="G32" s="243"/>
      <c r="H32" s="243"/>
      <c r="I32" s="20"/>
      <c r="J32" s="29"/>
      <c r="K32" s="69"/>
      <c r="L32" s="69"/>
      <c r="M32" s="245"/>
      <c r="N32" s="245"/>
      <c r="O32" s="245"/>
      <c r="P32" s="245"/>
      <c r="Q32" s="245"/>
      <c r="R32" s="20"/>
      <c r="S32" s="37"/>
      <c r="T32" s="21"/>
      <c r="U32" s="373"/>
      <c r="W32" s="241">
        <f>Admin!B32</f>
        <v>42496</v>
      </c>
      <c r="X32" s="6">
        <f t="shared" si="0"/>
        <v>31</v>
      </c>
    </row>
    <row r="33" spans="1:24" ht="12" customHeight="1" x14ac:dyDescent="0.25">
      <c r="A33" s="18"/>
      <c r="B33" s="20"/>
      <c r="C33" s="20"/>
      <c r="D33" s="20"/>
      <c r="E33" s="20"/>
      <c r="F33" s="20"/>
      <c r="G33" s="20"/>
      <c r="H33" s="20"/>
      <c r="I33" s="20"/>
      <c r="J33" s="29"/>
      <c r="K33" s="69"/>
      <c r="L33" s="65"/>
      <c r="M33" s="245"/>
      <c r="N33" s="245"/>
      <c r="O33" s="245"/>
      <c r="P33" s="245"/>
      <c r="Q33" s="245"/>
      <c r="R33" s="66"/>
      <c r="S33" s="67"/>
      <c r="T33" s="21"/>
      <c r="U33" s="373"/>
      <c r="W33" s="241">
        <f>Admin!B33</f>
        <v>42497</v>
      </c>
      <c r="X33" s="6">
        <f t="shared" si="0"/>
        <v>32</v>
      </c>
    </row>
    <row r="34" spans="1:24" x14ac:dyDescent="0.25">
      <c r="A34" s="18"/>
      <c r="B34" s="20"/>
      <c r="C34" s="20"/>
      <c r="D34" s="20"/>
      <c r="E34" s="20"/>
      <c r="F34" s="20"/>
      <c r="G34" s="20"/>
      <c r="H34" s="20"/>
      <c r="I34" s="20"/>
      <c r="J34" s="29"/>
      <c r="K34" s="20"/>
      <c r="L34" s="20"/>
      <c r="M34" s="245"/>
      <c r="N34" s="245"/>
      <c r="O34" s="245"/>
      <c r="P34" s="245"/>
      <c r="Q34" s="245"/>
      <c r="R34" s="35"/>
      <c r="S34" s="100"/>
      <c r="T34" s="21"/>
      <c r="U34" s="373"/>
      <c r="W34" s="241">
        <f>Admin!B34</f>
        <v>42498</v>
      </c>
      <c r="X34" s="6">
        <f t="shared" si="0"/>
        <v>33</v>
      </c>
    </row>
    <row r="35" spans="1:24" ht="13.5" customHeight="1" x14ac:dyDescent="0.25">
      <c r="A35" s="18"/>
      <c r="B35" s="20"/>
      <c r="C35" s="20"/>
      <c r="D35" s="20"/>
      <c r="E35" s="20"/>
      <c r="F35" s="20"/>
      <c r="G35" s="20"/>
      <c r="H35" s="20"/>
      <c r="I35" s="20"/>
      <c r="J35" s="29"/>
      <c r="K35" s="360"/>
      <c r="L35" s="360"/>
      <c r="M35" s="361"/>
      <c r="N35" s="361"/>
      <c r="O35" s="361"/>
      <c r="P35" s="361"/>
      <c r="Q35" s="361"/>
      <c r="R35" s="361"/>
      <c r="S35" s="361"/>
      <c r="T35" s="21"/>
      <c r="U35" s="373"/>
      <c r="W35" s="241">
        <f>Admin!B35</f>
        <v>42499</v>
      </c>
      <c r="X35" s="6">
        <f t="shared" si="0"/>
        <v>34</v>
      </c>
    </row>
    <row r="36" spans="1:24" ht="9" customHeight="1" thickBot="1" x14ac:dyDescent="0.3">
      <c r="A36" s="80"/>
      <c r="B36" s="26"/>
      <c r="C36" s="26"/>
      <c r="D36" s="26"/>
      <c r="E36" s="26"/>
      <c r="F36" s="26"/>
      <c r="G36" s="26"/>
      <c r="H36" s="26"/>
      <c r="I36" s="26"/>
      <c r="J36" s="30"/>
      <c r="K36" s="26"/>
      <c r="L36" s="26"/>
      <c r="M36" s="26"/>
      <c r="N36" s="26"/>
      <c r="O36" s="26"/>
      <c r="P36" s="181"/>
      <c r="Q36" s="26"/>
      <c r="R36" s="26"/>
      <c r="S36" s="26"/>
      <c r="T36" s="32"/>
      <c r="U36" s="373"/>
      <c r="W36" s="241">
        <f>Admin!B36</f>
        <v>42500</v>
      </c>
      <c r="X36" s="6">
        <f t="shared" si="0"/>
        <v>35</v>
      </c>
    </row>
    <row r="37" spans="1:24" ht="22.5" customHeight="1" thickBot="1" x14ac:dyDescent="0.3">
      <c r="A37" s="359"/>
      <c r="B37" s="359"/>
      <c r="C37" s="359"/>
      <c r="D37" s="359"/>
      <c r="E37" s="359"/>
      <c r="F37" s="359"/>
      <c r="G37" s="359"/>
      <c r="H37" s="359"/>
      <c r="I37" s="359"/>
      <c r="J37" s="359"/>
      <c r="K37" s="359"/>
      <c r="L37" s="359"/>
      <c r="M37" s="359"/>
      <c r="N37" s="359"/>
      <c r="O37" s="359"/>
      <c r="P37" s="359"/>
      <c r="Q37" s="359"/>
      <c r="R37" s="359"/>
      <c r="S37" s="359"/>
      <c r="T37" s="359"/>
      <c r="U37" s="365"/>
      <c r="W37" s="241">
        <f>Admin!B37</f>
        <v>42501</v>
      </c>
      <c r="X37" s="6">
        <f t="shared" si="0"/>
        <v>36</v>
      </c>
    </row>
    <row r="38" spans="1:24" ht="9" customHeight="1" thickBot="1" x14ac:dyDescent="0.3">
      <c r="A38" s="15"/>
      <c r="B38" s="16"/>
      <c r="C38" s="16"/>
      <c r="D38" s="16"/>
      <c r="E38" s="16"/>
      <c r="F38" s="16"/>
      <c r="G38" s="16"/>
      <c r="H38" s="16"/>
      <c r="I38" s="16"/>
      <c r="J38" s="78"/>
      <c r="K38" s="16"/>
      <c r="L38" s="16"/>
      <c r="M38" s="16"/>
      <c r="N38" s="16"/>
      <c r="O38" s="16"/>
      <c r="P38" s="178"/>
      <c r="Q38" s="16"/>
      <c r="R38" s="16"/>
      <c r="S38" s="16"/>
      <c r="T38" s="17"/>
      <c r="U38" s="365"/>
      <c r="W38" s="241">
        <f>Admin!B38</f>
        <v>42502</v>
      </c>
      <c r="X38" s="6">
        <f t="shared" si="0"/>
        <v>37</v>
      </c>
    </row>
    <row r="39" spans="1:24" ht="15" customHeight="1" thickTop="1" thickBot="1" x14ac:dyDescent="0.3">
      <c r="A39" s="18"/>
      <c r="B39" s="98" t="s">
        <v>35</v>
      </c>
      <c r="C39" s="65"/>
      <c r="D39" s="20"/>
      <c r="E39" s="20"/>
      <c r="F39" s="20"/>
      <c r="G39" s="20"/>
      <c r="H39" s="360" t="s">
        <v>58</v>
      </c>
      <c r="I39" s="20"/>
      <c r="J39" s="29"/>
      <c r="K39" s="98" t="s">
        <v>20</v>
      </c>
      <c r="L39" s="65"/>
      <c r="M39" s="85"/>
      <c r="N39" s="19"/>
      <c r="O39" s="362"/>
      <c r="P39" s="363"/>
      <c r="Q39" s="364"/>
      <c r="R39" s="66"/>
      <c r="S39" s="366"/>
      <c r="T39" s="21"/>
      <c r="U39" s="365"/>
      <c r="W39" s="241">
        <f>Admin!B39</f>
        <v>42503</v>
      </c>
      <c r="X39" s="6">
        <f t="shared" si="0"/>
        <v>38</v>
      </c>
    </row>
    <row r="40" spans="1:24" ht="6" customHeight="1" thickTop="1" thickBot="1" x14ac:dyDescent="0.3">
      <c r="A40" s="18"/>
      <c r="B40" s="65"/>
      <c r="C40" s="65"/>
      <c r="D40" s="20"/>
      <c r="E40" s="20"/>
      <c r="F40" s="20"/>
      <c r="G40" s="20"/>
      <c r="H40" s="360"/>
      <c r="I40" s="20"/>
      <c r="J40" s="29"/>
      <c r="K40" s="65"/>
      <c r="L40" s="65"/>
      <c r="M40" s="85"/>
      <c r="N40" s="19"/>
      <c r="O40" s="20"/>
      <c r="P40" s="179"/>
      <c r="Q40" s="365"/>
      <c r="R40" s="20"/>
      <c r="S40" s="367"/>
      <c r="T40" s="21"/>
      <c r="U40" s="365"/>
      <c r="W40" s="241">
        <f>Admin!B40</f>
        <v>42504</v>
      </c>
      <c r="X40" s="6">
        <f t="shared" si="0"/>
        <v>39</v>
      </c>
    </row>
    <row r="41" spans="1:24" ht="14.4" thickTop="1" thickBot="1" x14ac:dyDescent="0.3">
      <c r="A41" s="18"/>
      <c r="B41" s="20" t="s">
        <v>11</v>
      </c>
      <c r="C41" s="20"/>
      <c r="D41" s="356"/>
      <c r="E41" s="357"/>
      <c r="F41" s="358"/>
      <c r="G41" s="22"/>
      <c r="H41" s="28" t="s">
        <v>59</v>
      </c>
      <c r="I41" s="22"/>
      <c r="J41" s="64"/>
      <c r="K41" s="20" t="s">
        <v>17</v>
      </c>
      <c r="L41" s="20"/>
      <c r="M41" s="368"/>
      <c r="N41" s="369"/>
      <c r="O41" s="370"/>
      <c r="P41" s="180"/>
      <c r="Q41" s="169"/>
      <c r="R41" s="167"/>
      <c r="S41" s="170"/>
      <c r="T41" s="21"/>
      <c r="U41" s="365"/>
      <c r="W41" s="241">
        <f>Admin!B41</f>
        <v>42505</v>
      </c>
      <c r="X41" s="6">
        <f t="shared" si="0"/>
        <v>40</v>
      </c>
    </row>
    <row r="42" spans="1:24" ht="13.2" thickTop="1" thickBot="1" x14ac:dyDescent="0.3">
      <c r="A42" s="18"/>
      <c r="B42" s="20" t="s">
        <v>12</v>
      </c>
      <c r="C42" s="20"/>
      <c r="D42" s="356"/>
      <c r="E42" s="357"/>
      <c r="F42" s="358"/>
      <c r="G42" s="22"/>
      <c r="H42" s="183"/>
      <c r="I42" s="22"/>
      <c r="J42" s="29"/>
      <c r="K42" s="20"/>
      <c r="L42" s="20"/>
      <c r="M42" s="63"/>
      <c r="N42" s="63"/>
      <c r="O42" s="186"/>
      <c r="P42" s="187"/>
      <c r="Q42" s="37"/>
      <c r="R42" s="28"/>
      <c r="S42" s="37"/>
      <c r="T42" s="21"/>
      <c r="U42" s="365"/>
      <c r="W42" s="241">
        <f>Admin!B42</f>
        <v>42506</v>
      </c>
      <c r="X42" s="6">
        <f t="shared" si="0"/>
        <v>41</v>
      </c>
    </row>
    <row r="43" spans="1:24" ht="12.6" thickTop="1" x14ac:dyDescent="0.25">
      <c r="A43" s="18"/>
      <c r="B43" s="20"/>
      <c r="C43" s="20"/>
      <c r="D43" s="20"/>
      <c r="E43" s="20"/>
      <c r="F43" s="20"/>
      <c r="G43" s="22"/>
      <c r="H43" s="34" t="s">
        <v>60</v>
      </c>
      <c r="I43" s="22"/>
      <c r="J43" s="29"/>
      <c r="K43" s="245"/>
      <c r="L43" s="245"/>
      <c r="M43" s="245"/>
      <c r="N43" s="245"/>
      <c r="O43" s="245"/>
      <c r="P43" s="245"/>
      <c r="Q43" s="245"/>
      <c r="R43" s="20"/>
      <c r="S43" s="100"/>
      <c r="T43" s="21"/>
      <c r="U43" s="365"/>
      <c r="W43" s="241">
        <f>Admin!B43</f>
        <v>42507</v>
      </c>
      <c r="X43" s="6">
        <f t="shared" si="0"/>
        <v>42</v>
      </c>
    </row>
    <row r="44" spans="1:24" x14ac:dyDescent="0.25">
      <c r="A44" s="18"/>
      <c r="B44" s="20"/>
      <c r="C44" s="20"/>
      <c r="D44" s="20"/>
      <c r="E44" s="20"/>
      <c r="F44" s="20"/>
      <c r="G44" s="22"/>
      <c r="H44" s="184"/>
      <c r="I44" s="22"/>
      <c r="J44" s="29"/>
      <c r="K44" s="245"/>
      <c r="L44" s="245"/>
      <c r="M44" s="245"/>
      <c r="N44" s="245"/>
      <c r="O44" s="245"/>
      <c r="P44" s="245"/>
      <c r="Q44" s="245"/>
      <c r="R44" s="35"/>
      <c r="S44" s="100"/>
      <c r="T44" s="21"/>
      <c r="U44" s="365"/>
      <c r="W44" s="241">
        <f>Admin!B44</f>
        <v>42508</v>
      </c>
      <c r="X44" s="6">
        <f t="shared" si="0"/>
        <v>43</v>
      </c>
    </row>
    <row r="45" spans="1:24" x14ac:dyDescent="0.25">
      <c r="A45" s="18"/>
      <c r="B45" s="20"/>
      <c r="C45" s="20"/>
      <c r="D45" s="20"/>
      <c r="E45" s="20"/>
      <c r="F45" s="20"/>
      <c r="G45" s="22"/>
      <c r="H45" s="34" t="s">
        <v>61</v>
      </c>
      <c r="I45" s="22"/>
      <c r="J45" s="29"/>
      <c r="K45" s="245"/>
      <c r="L45" s="245"/>
      <c r="M45" s="245"/>
      <c r="N45" s="245"/>
      <c r="O45" s="245"/>
      <c r="P45" s="245"/>
      <c r="Q45" s="245"/>
      <c r="R45" s="36"/>
      <c r="S45" s="100"/>
      <c r="T45" s="21"/>
      <c r="U45" s="365"/>
      <c r="W45" s="241">
        <f>Admin!B45</f>
        <v>42509</v>
      </c>
      <c r="X45" s="6">
        <f t="shared" si="0"/>
        <v>44</v>
      </c>
    </row>
    <row r="46" spans="1:24" x14ac:dyDescent="0.25">
      <c r="A46" s="18"/>
      <c r="B46" s="20"/>
      <c r="C46" s="20"/>
      <c r="D46" s="20"/>
      <c r="E46" s="20"/>
      <c r="F46" s="20"/>
      <c r="G46" s="22"/>
      <c r="H46" s="183"/>
      <c r="I46" s="22"/>
      <c r="J46" s="29"/>
      <c r="K46" s="245"/>
      <c r="L46" s="245"/>
      <c r="M46" s="245"/>
      <c r="N46" s="245"/>
      <c r="O46" s="245"/>
      <c r="P46" s="245"/>
      <c r="Q46" s="245"/>
      <c r="R46" s="20"/>
      <c r="S46" s="20"/>
      <c r="T46" s="21"/>
      <c r="U46" s="365"/>
      <c r="W46" s="241">
        <f>Admin!B46</f>
        <v>42510</v>
      </c>
      <c r="X46" s="6">
        <f t="shared" si="0"/>
        <v>45</v>
      </c>
    </row>
    <row r="47" spans="1:24" ht="12" customHeight="1" x14ac:dyDescent="0.25">
      <c r="A47" s="18"/>
      <c r="B47" s="20"/>
      <c r="C47" s="20"/>
      <c r="D47" s="20"/>
      <c r="E47" s="20"/>
      <c r="F47" s="20"/>
      <c r="G47" s="22"/>
      <c r="H47" s="28" t="s">
        <v>62</v>
      </c>
      <c r="I47" s="22"/>
      <c r="J47" s="29"/>
      <c r="K47" s="245"/>
      <c r="L47" s="245"/>
      <c r="M47" s="245"/>
      <c r="N47" s="245"/>
      <c r="O47" s="245"/>
      <c r="P47" s="245"/>
      <c r="Q47" s="245"/>
      <c r="R47" s="20"/>
      <c r="S47" s="20"/>
      <c r="T47" s="79"/>
      <c r="U47" s="365"/>
      <c r="W47" s="241">
        <f>Admin!B47</f>
        <v>42511</v>
      </c>
      <c r="X47" s="6">
        <f t="shared" si="0"/>
        <v>46</v>
      </c>
    </row>
    <row r="48" spans="1:24" ht="15" customHeight="1" x14ac:dyDescent="0.25">
      <c r="A48" s="18"/>
      <c r="B48" s="20"/>
      <c r="C48" s="20"/>
      <c r="D48" s="20"/>
      <c r="E48" s="20"/>
      <c r="F48" s="20"/>
      <c r="G48" s="20"/>
      <c r="H48" s="185"/>
      <c r="I48" s="20"/>
      <c r="J48" s="29"/>
      <c r="K48" s="245"/>
      <c r="L48" s="245"/>
      <c r="M48" s="245"/>
      <c r="N48" s="245"/>
      <c r="O48" s="245"/>
      <c r="P48" s="245"/>
      <c r="Q48" s="245"/>
      <c r="R48" s="66"/>
      <c r="S48" s="67"/>
      <c r="T48" s="21"/>
      <c r="U48" s="365"/>
      <c r="W48" s="241">
        <f>Admin!B48</f>
        <v>42512</v>
      </c>
      <c r="X48" s="6">
        <f t="shared" si="0"/>
        <v>47</v>
      </c>
    </row>
    <row r="49" spans="1:24" ht="12.6" thickBot="1" x14ac:dyDescent="0.3">
      <c r="A49" s="18"/>
      <c r="B49" s="20"/>
      <c r="C49" s="20"/>
      <c r="D49" s="62"/>
      <c r="E49" s="20"/>
      <c r="F49" s="37" t="s">
        <v>31</v>
      </c>
      <c r="G49" s="66"/>
      <c r="H49" s="20"/>
      <c r="I49" s="22"/>
      <c r="J49" s="29"/>
      <c r="K49" s="245"/>
      <c r="L49" s="245"/>
      <c r="M49" s="245"/>
      <c r="N49" s="245"/>
      <c r="O49" s="245"/>
      <c r="P49" s="245"/>
      <c r="Q49" s="245"/>
      <c r="R49" s="20"/>
      <c r="S49" s="100"/>
      <c r="T49" s="21"/>
      <c r="U49" s="365"/>
      <c r="W49" s="241">
        <f>Admin!B49</f>
        <v>42513</v>
      </c>
      <c r="X49" s="6">
        <f t="shared" si="0"/>
        <v>48</v>
      </c>
    </row>
    <row r="50" spans="1:24" ht="13.2" thickTop="1" thickBot="1" x14ac:dyDescent="0.3">
      <c r="A50" s="18"/>
      <c r="B50" s="20" t="str">
        <f>B$24</f>
        <v>Starting date (existing = 06/04/16)</v>
      </c>
      <c r="C50" s="20"/>
      <c r="D50" s="162"/>
      <c r="E50" s="20"/>
      <c r="F50" s="99" t="str">
        <f>IF(D50=0," ",IF(D54="W",LOOKUP(D50,Admin!B:B,Admin!C:C),IF(D54="M",LOOKUP(D50,Admin!B:B,Admin!D:D),LOOKUP(D50,Admin!B:B,Admin!C:C))))</f>
        <v xml:space="preserve"> </v>
      </c>
      <c r="G50" s="68"/>
      <c r="H50" s="20"/>
      <c r="I50" s="20"/>
      <c r="J50" s="29"/>
      <c r="K50" s="245"/>
      <c r="L50" s="245"/>
      <c r="M50" s="245"/>
      <c r="N50" s="245"/>
      <c r="O50" s="245"/>
      <c r="P50" s="245"/>
      <c r="Q50" s="245"/>
      <c r="R50" s="24"/>
      <c r="S50" s="100"/>
      <c r="T50" s="21"/>
      <c r="U50" s="365"/>
      <c r="W50" s="241">
        <f>Admin!B50</f>
        <v>42514</v>
      </c>
      <c r="X50" s="6">
        <f t="shared" si="0"/>
        <v>49</v>
      </c>
    </row>
    <row r="51" spans="1:24" ht="6" customHeight="1" thickTop="1" thickBot="1" x14ac:dyDescent="0.3">
      <c r="A51" s="18"/>
      <c r="B51" s="20"/>
      <c r="C51" s="20"/>
      <c r="D51" s="62"/>
      <c r="E51" s="20"/>
      <c r="F51" s="99"/>
      <c r="G51" s="68"/>
      <c r="H51" s="20"/>
      <c r="I51" s="20"/>
      <c r="J51" s="29"/>
      <c r="K51" s="245"/>
      <c r="L51" s="245"/>
      <c r="M51" s="245"/>
      <c r="N51" s="245"/>
      <c r="O51" s="245"/>
      <c r="P51" s="245"/>
      <c r="Q51" s="245"/>
      <c r="R51" s="24"/>
      <c r="S51" s="100"/>
      <c r="T51" s="21"/>
      <c r="U51" s="365"/>
      <c r="W51" s="241">
        <f>Admin!B51</f>
        <v>42515</v>
      </c>
      <c r="X51" s="6">
        <f t="shared" si="0"/>
        <v>50</v>
      </c>
    </row>
    <row r="52" spans="1:24" ht="14.25" customHeight="1" thickTop="1" thickBot="1" x14ac:dyDescent="0.3">
      <c r="A52" s="18"/>
      <c r="B52" s="20" t="s">
        <v>29</v>
      </c>
      <c r="C52" s="20"/>
      <c r="D52" s="162"/>
      <c r="E52" s="20"/>
      <c r="F52" s="99" t="str">
        <f>IF(D50=0," ",IF(D52=0," ",IF(D54="W",LOOKUP(D52,Admin!B:B,Admin!C:C),IF(D54="M",LOOKUP(D52,Admin!B:B,Admin!D:D),LOOKUP(D52,Admin!B:B,Admin!C:C)))))</f>
        <v xml:space="preserve"> </v>
      </c>
      <c r="G52" s="68"/>
      <c r="H52" s="20"/>
      <c r="I52" s="20"/>
      <c r="J52" s="29"/>
      <c r="K52" s="245"/>
      <c r="L52" s="245"/>
      <c r="M52" s="245"/>
      <c r="N52" s="245"/>
      <c r="O52" s="245"/>
      <c r="P52" s="245"/>
      <c r="Q52" s="245"/>
      <c r="R52" s="66"/>
      <c r="S52" s="67"/>
      <c r="T52" s="21"/>
      <c r="U52" s="365"/>
      <c r="W52" s="241">
        <f>Admin!B52</f>
        <v>42516</v>
      </c>
      <c r="X52" s="6">
        <f t="shared" si="0"/>
        <v>51</v>
      </c>
    </row>
    <row r="53" spans="1:24" ht="13.2" thickTop="1" thickBot="1" x14ac:dyDescent="0.3">
      <c r="A53" s="18"/>
      <c r="B53" s="20"/>
      <c r="C53" s="20"/>
      <c r="D53" s="62"/>
      <c r="E53" s="20"/>
      <c r="F53" s="33"/>
      <c r="G53" s="33"/>
      <c r="H53" s="20"/>
      <c r="I53" s="20"/>
      <c r="J53" s="29"/>
      <c r="K53" s="245"/>
      <c r="L53" s="245"/>
      <c r="M53" s="245"/>
      <c r="N53" s="245"/>
      <c r="O53" s="245"/>
      <c r="P53" s="245"/>
      <c r="Q53" s="245"/>
      <c r="R53" s="24"/>
      <c r="S53" s="100"/>
      <c r="T53" s="21"/>
      <c r="U53" s="365"/>
      <c r="W53" s="241">
        <f>Admin!B53</f>
        <v>42517</v>
      </c>
      <c r="X53" s="6">
        <f t="shared" si="0"/>
        <v>52</v>
      </c>
    </row>
    <row r="54" spans="1:24" ht="13.2" thickTop="1" thickBot="1" x14ac:dyDescent="0.3">
      <c r="A54" s="18"/>
      <c r="B54" s="22" t="s">
        <v>21</v>
      </c>
      <c r="C54" s="22"/>
      <c r="D54" s="86"/>
      <c r="E54" s="28" t="s">
        <v>30</v>
      </c>
      <c r="F54" s="212" t="str">
        <f>IF(D56="D","Enter M for Director","Enter M or W for Employee")</f>
        <v>Enter M or W for Employee</v>
      </c>
      <c r="G54" s="20"/>
      <c r="H54" s="23"/>
      <c r="I54" s="23"/>
      <c r="J54" s="29"/>
      <c r="K54" s="245"/>
      <c r="L54" s="245"/>
      <c r="M54" s="245"/>
      <c r="N54" s="245"/>
      <c r="O54" s="245"/>
      <c r="P54" s="245"/>
      <c r="Q54" s="245"/>
      <c r="R54" s="24"/>
      <c r="S54" s="100"/>
      <c r="T54" s="21"/>
      <c r="U54" s="365"/>
      <c r="W54" s="241">
        <f>Admin!B54</f>
        <v>42518</v>
      </c>
      <c r="X54" s="6">
        <v>53</v>
      </c>
    </row>
    <row r="55" spans="1:24" ht="12.6" thickTop="1" x14ac:dyDescent="0.25">
      <c r="A55" s="18"/>
      <c r="B55" s="22" t="s">
        <v>16</v>
      </c>
      <c r="C55" s="22"/>
      <c r="D55" s="168">
        <v>2</v>
      </c>
      <c r="E55" s="25"/>
      <c r="F55" s="71"/>
      <c r="G55" s="34"/>
      <c r="H55" s="20"/>
      <c r="I55" s="20"/>
      <c r="J55" s="29"/>
      <c r="K55" s="245"/>
      <c r="L55" s="245"/>
      <c r="M55" s="245"/>
      <c r="N55" s="245"/>
      <c r="O55" s="245"/>
      <c r="P55" s="245"/>
      <c r="Q55" s="245"/>
      <c r="R55" s="24"/>
      <c r="S55" s="100"/>
      <c r="T55" s="21"/>
      <c r="U55" s="365"/>
      <c r="W55" s="241">
        <f>Admin!B55</f>
        <v>42519</v>
      </c>
    </row>
    <row r="56" spans="1:24" x14ac:dyDescent="0.25">
      <c r="A56" s="18"/>
      <c r="B56" s="22" t="s">
        <v>75</v>
      </c>
      <c r="C56" s="22"/>
      <c r="D56" s="237"/>
      <c r="E56" s="20"/>
      <c r="F56" s="215" t="s">
        <v>76</v>
      </c>
      <c r="G56" s="34"/>
      <c r="H56" s="20"/>
      <c r="I56" s="20"/>
      <c r="J56" s="29"/>
      <c r="K56" s="245"/>
      <c r="L56" s="245"/>
      <c r="M56" s="245"/>
      <c r="N56" s="245"/>
      <c r="O56" s="245"/>
      <c r="P56" s="245"/>
      <c r="Q56" s="245"/>
      <c r="R56" s="24"/>
      <c r="S56" s="100"/>
      <c r="T56" s="21"/>
      <c r="U56" s="365"/>
      <c r="W56" s="241">
        <f>Admin!B56</f>
        <v>42520</v>
      </c>
    </row>
    <row r="57" spans="1:24" ht="12" customHeight="1" x14ac:dyDescent="0.25">
      <c r="A57" s="18"/>
      <c r="B57" s="20"/>
      <c r="C57" s="20"/>
      <c r="D57" s="20"/>
      <c r="E57" s="20"/>
      <c r="F57" s="242"/>
      <c r="G57" s="242"/>
      <c r="H57" s="242"/>
      <c r="I57" s="20"/>
      <c r="J57" s="29"/>
      <c r="K57" s="245"/>
      <c r="L57" s="245"/>
      <c r="M57" s="245"/>
      <c r="N57" s="245"/>
      <c r="O57" s="245"/>
      <c r="P57" s="245"/>
      <c r="Q57" s="245"/>
      <c r="R57" s="20"/>
      <c r="S57" s="37"/>
      <c r="T57" s="21"/>
      <c r="U57" s="365"/>
      <c r="W57" s="241">
        <f>Admin!B57</f>
        <v>42521</v>
      </c>
    </row>
    <row r="58" spans="1:24" ht="6" customHeight="1" x14ac:dyDescent="0.25">
      <c r="A58" s="18"/>
      <c r="B58" s="20"/>
      <c r="C58" s="20"/>
      <c r="D58" s="20"/>
      <c r="E58" s="20"/>
      <c r="F58" s="243"/>
      <c r="G58" s="243"/>
      <c r="H58" s="243"/>
      <c r="I58" s="20"/>
      <c r="J58" s="29"/>
      <c r="K58" s="245"/>
      <c r="L58" s="245"/>
      <c r="M58" s="245"/>
      <c r="N58" s="245"/>
      <c r="O58" s="245"/>
      <c r="P58" s="245"/>
      <c r="Q58" s="245"/>
      <c r="R58" s="20"/>
      <c r="S58" s="37"/>
      <c r="T58" s="21"/>
      <c r="U58" s="365"/>
      <c r="W58" s="241">
        <f>Admin!B58</f>
        <v>42522</v>
      </c>
    </row>
    <row r="59" spans="1:24" ht="12" customHeight="1" x14ac:dyDescent="0.25">
      <c r="A59" s="18"/>
      <c r="B59" s="20"/>
      <c r="C59" s="20"/>
      <c r="D59" s="20"/>
      <c r="E59" s="20"/>
      <c r="F59" s="20"/>
      <c r="G59" s="20"/>
      <c r="H59" s="20"/>
      <c r="I59" s="20"/>
      <c r="J59" s="29"/>
      <c r="K59" s="245"/>
      <c r="L59" s="245"/>
      <c r="M59" s="245"/>
      <c r="N59" s="245"/>
      <c r="O59" s="245"/>
      <c r="P59" s="245"/>
      <c r="Q59" s="245"/>
      <c r="R59" s="28"/>
      <c r="S59" s="67"/>
      <c r="T59" s="21"/>
      <c r="U59" s="365"/>
      <c r="W59" s="241">
        <f>Admin!B59</f>
        <v>42523</v>
      </c>
    </row>
    <row r="60" spans="1:24" x14ac:dyDescent="0.25">
      <c r="A60" s="18"/>
      <c r="B60" s="20"/>
      <c r="C60" s="20"/>
      <c r="D60" s="20"/>
      <c r="E60" s="20"/>
      <c r="F60" s="20"/>
      <c r="G60" s="20"/>
      <c r="H60" s="20"/>
      <c r="I60" s="20"/>
      <c r="J60" s="29"/>
      <c r="K60" s="245"/>
      <c r="L60" s="245"/>
      <c r="M60" s="245"/>
      <c r="N60" s="245"/>
      <c r="O60" s="245"/>
      <c r="P60" s="245"/>
      <c r="Q60" s="245"/>
      <c r="R60" s="35"/>
      <c r="S60" s="100"/>
      <c r="T60" s="21"/>
      <c r="U60" s="365"/>
      <c r="W60" s="241">
        <f>Admin!B60</f>
        <v>42524</v>
      </c>
    </row>
    <row r="61" spans="1:24" ht="13.5" customHeight="1" x14ac:dyDescent="0.25">
      <c r="A61" s="18"/>
      <c r="B61" s="20"/>
      <c r="C61" s="20"/>
      <c r="D61" s="20"/>
      <c r="E61" s="20"/>
      <c r="F61" s="20"/>
      <c r="G61" s="20"/>
      <c r="H61" s="20"/>
      <c r="I61" s="20"/>
      <c r="J61" s="29"/>
      <c r="K61" s="360"/>
      <c r="L61" s="360"/>
      <c r="M61" s="361"/>
      <c r="N61" s="361"/>
      <c r="O61" s="361"/>
      <c r="P61" s="361"/>
      <c r="Q61" s="361"/>
      <c r="R61" s="361"/>
      <c r="S61" s="361"/>
      <c r="T61" s="21"/>
      <c r="U61" s="365"/>
      <c r="W61" s="241">
        <f>Admin!B61</f>
        <v>42525</v>
      </c>
    </row>
    <row r="62" spans="1:24" ht="9" customHeight="1" thickBot="1" x14ac:dyDescent="0.3">
      <c r="A62" s="80"/>
      <c r="B62" s="26"/>
      <c r="C62" s="26"/>
      <c r="D62" s="26"/>
      <c r="E62" s="26"/>
      <c r="F62" s="26"/>
      <c r="G62" s="26"/>
      <c r="H62" s="26"/>
      <c r="I62" s="26"/>
      <c r="J62" s="30"/>
      <c r="K62" s="26"/>
      <c r="L62" s="26"/>
      <c r="M62" s="26"/>
      <c r="N62" s="26"/>
      <c r="O62" s="26"/>
      <c r="P62" s="181"/>
      <c r="Q62" s="26"/>
      <c r="R62" s="26"/>
      <c r="S62" s="26"/>
      <c r="T62" s="32"/>
      <c r="U62" s="365"/>
      <c r="W62" s="241">
        <f>Admin!B62</f>
        <v>42526</v>
      </c>
    </row>
    <row r="63" spans="1:24" ht="22.5" customHeight="1" thickBot="1" x14ac:dyDescent="0.3">
      <c r="A63" s="359"/>
      <c r="B63" s="359"/>
      <c r="C63" s="359"/>
      <c r="D63" s="359"/>
      <c r="E63" s="359"/>
      <c r="F63" s="359"/>
      <c r="G63" s="359"/>
      <c r="H63" s="359"/>
      <c r="I63" s="359"/>
      <c r="J63" s="359"/>
      <c r="K63" s="359"/>
      <c r="L63" s="359"/>
      <c r="M63" s="359"/>
      <c r="N63" s="359"/>
      <c r="O63" s="359"/>
      <c r="P63" s="359"/>
      <c r="Q63" s="359"/>
      <c r="R63" s="359"/>
      <c r="S63" s="359"/>
      <c r="T63" s="359"/>
      <c r="U63" s="365"/>
      <c r="W63" s="241">
        <f>Admin!B63</f>
        <v>42527</v>
      </c>
    </row>
    <row r="64" spans="1:24" ht="9" customHeight="1" thickBot="1" x14ac:dyDescent="0.3">
      <c r="A64" s="15"/>
      <c r="B64" s="16"/>
      <c r="C64" s="16"/>
      <c r="D64" s="16"/>
      <c r="E64" s="16"/>
      <c r="F64" s="16"/>
      <c r="G64" s="16"/>
      <c r="H64" s="16"/>
      <c r="I64" s="16"/>
      <c r="J64" s="78"/>
      <c r="K64" s="16"/>
      <c r="L64" s="16"/>
      <c r="M64" s="16"/>
      <c r="N64" s="16"/>
      <c r="O64" s="16"/>
      <c r="P64" s="178"/>
      <c r="Q64" s="16"/>
      <c r="R64" s="16"/>
      <c r="S64" s="16"/>
      <c r="T64" s="17"/>
      <c r="U64" s="365"/>
      <c r="W64" s="241">
        <f>Admin!B64</f>
        <v>42528</v>
      </c>
    </row>
    <row r="65" spans="1:23" ht="15" customHeight="1" thickTop="1" thickBot="1" x14ac:dyDescent="0.3">
      <c r="A65" s="18"/>
      <c r="B65" s="98" t="s">
        <v>36</v>
      </c>
      <c r="C65" s="65"/>
      <c r="D65" s="20"/>
      <c r="E65" s="20"/>
      <c r="F65" s="20"/>
      <c r="G65" s="20"/>
      <c r="H65" s="360" t="s">
        <v>58</v>
      </c>
      <c r="I65" s="20"/>
      <c r="J65" s="29"/>
      <c r="K65" s="98" t="s">
        <v>20</v>
      </c>
      <c r="L65" s="65"/>
      <c r="M65" s="85"/>
      <c r="N65" s="19"/>
      <c r="O65" s="362"/>
      <c r="P65" s="363"/>
      <c r="Q65" s="364"/>
      <c r="R65" s="66"/>
      <c r="S65" s="366"/>
      <c r="T65" s="21"/>
      <c r="U65" s="365"/>
      <c r="W65" s="241">
        <f>Admin!B65</f>
        <v>42529</v>
      </c>
    </row>
    <row r="66" spans="1:23" ht="6" customHeight="1" thickTop="1" thickBot="1" x14ac:dyDescent="0.3">
      <c r="A66" s="18"/>
      <c r="B66" s="65"/>
      <c r="C66" s="65"/>
      <c r="D66" s="20"/>
      <c r="E66" s="20"/>
      <c r="F66" s="20"/>
      <c r="G66" s="20"/>
      <c r="H66" s="360"/>
      <c r="I66" s="20"/>
      <c r="J66" s="29"/>
      <c r="K66" s="65"/>
      <c r="L66" s="65"/>
      <c r="M66" s="85"/>
      <c r="N66" s="19"/>
      <c r="O66" s="20"/>
      <c r="P66" s="179"/>
      <c r="Q66" s="365"/>
      <c r="R66" s="20"/>
      <c r="S66" s="367"/>
      <c r="T66" s="21"/>
      <c r="U66" s="365"/>
      <c r="W66" s="241">
        <f>Admin!B66</f>
        <v>42530</v>
      </c>
    </row>
    <row r="67" spans="1:23" ht="14.4" thickTop="1" thickBot="1" x14ac:dyDescent="0.3">
      <c r="A67" s="18"/>
      <c r="B67" s="20" t="s">
        <v>11</v>
      </c>
      <c r="C67" s="20"/>
      <c r="D67" s="356"/>
      <c r="E67" s="357"/>
      <c r="F67" s="358"/>
      <c r="G67" s="22"/>
      <c r="H67" s="28" t="s">
        <v>59</v>
      </c>
      <c r="I67" s="22"/>
      <c r="J67" s="64"/>
      <c r="K67" s="20" t="s">
        <v>17</v>
      </c>
      <c r="L67" s="20"/>
      <c r="M67" s="368"/>
      <c r="N67" s="369"/>
      <c r="O67" s="370"/>
      <c r="P67" s="180"/>
      <c r="Q67" s="169"/>
      <c r="R67" s="167"/>
      <c r="S67" s="170"/>
      <c r="T67" s="21"/>
      <c r="U67" s="365"/>
      <c r="W67" s="241">
        <f>Admin!B67</f>
        <v>42531</v>
      </c>
    </row>
    <row r="68" spans="1:23" ht="13.2" thickTop="1" thickBot="1" x14ac:dyDescent="0.3">
      <c r="A68" s="18"/>
      <c r="B68" s="20" t="s">
        <v>12</v>
      </c>
      <c r="C68" s="20"/>
      <c r="D68" s="356"/>
      <c r="E68" s="357"/>
      <c r="F68" s="358"/>
      <c r="G68" s="22"/>
      <c r="H68" s="183"/>
      <c r="I68" s="22"/>
      <c r="J68" s="29"/>
      <c r="K68" s="20"/>
      <c r="L68" s="20"/>
      <c r="M68" s="63"/>
      <c r="N68" s="63"/>
      <c r="O68" s="186"/>
      <c r="P68" s="187"/>
      <c r="Q68" s="37"/>
      <c r="R68" s="28"/>
      <c r="S68" s="37"/>
      <c r="T68" s="21"/>
      <c r="U68" s="365"/>
      <c r="W68" s="241">
        <f>Admin!B68</f>
        <v>42532</v>
      </c>
    </row>
    <row r="69" spans="1:23" ht="12.6" thickTop="1" x14ac:dyDescent="0.25">
      <c r="A69" s="18"/>
      <c r="B69" s="20"/>
      <c r="C69" s="20"/>
      <c r="D69" s="20"/>
      <c r="E69" s="20"/>
      <c r="F69" s="20"/>
      <c r="G69" s="22"/>
      <c r="H69" s="34" t="s">
        <v>60</v>
      </c>
      <c r="I69" s="22"/>
      <c r="J69" s="29"/>
      <c r="K69" s="245"/>
      <c r="L69" s="245"/>
      <c r="M69" s="245"/>
      <c r="N69" s="245"/>
      <c r="O69" s="245"/>
      <c r="P69" s="245"/>
      <c r="Q69" s="245"/>
      <c r="R69" s="20"/>
      <c r="S69" s="100"/>
      <c r="T69" s="21"/>
      <c r="U69" s="365"/>
      <c r="W69" s="241">
        <f>Admin!B69</f>
        <v>42533</v>
      </c>
    </row>
    <row r="70" spans="1:23" x14ac:dyDescent="0.25">
      <c r="A70" s="18"/>
      <c r="B70" s="20"/>
      <c r="C70" s="20"/>
      <c r="D70" s="20"/>
      <c r="E70" s="20"/>
      <c r="F70" s="20"/>
      <c r="G70" s="22"/>
      <c r="H70" s="184"/>
      <c r="I70" s="22"/>
      <c r="J70" s="29"/>
      <c r="K70" s="245"/>
      <c r="L70" s="245"/>
      <c r="M70" s="245"/>
      <c r="N70" s="245"/>
      <c r="O70" s="245"/>
      <c r="P70" s="245"/>
      <c r="Q70" s="245"/>
      <c r="R70" s="35"/>
      <c r="S70" s="100"/>
      <c r="T70" s="21"/>
      <c r="U70" s="365"/>
      <c r="W70" s="241">
        <f>Admin!B70</f>
        <v>42534</v>
      </c>
    </row>
    <row r="71" spans="1:23" x14ac:dyDescent="0.25">
      <c r="A71" s="18"/>
      <c r="B71" s="20"/>
      <c r="C71" s="20"/>
      <c r="D71" s="20"/>
      <c r="E71" s="20"/>
      <c r="F71" s="20"/>
      <c r="G71" s="22"/>
      <c r="H71" s="34" t="s">
        <v>61</v>
      </c>
      <c r="I71" s="22"/>
      <c r="J71" s="29"/>
      <c r="K71" s="245"/>
      <c r="L71" s="245"/>
      <c r="M71" s="245"/>
      <c r="N71" s="245"/>
      <c r="O71" s="245"/>
      <c r="P71" s="245"/>
      <c r="Q71" s="245"/>
      <c r="R71" s="36"/>
      <c r="S71" s="100"/>
      <c r="T71" s="21"/>
      <c r="U71" s="365"/>
      <c r="W71" s="241">
        <f>Admin!B71</f>
        <v>42535</v>
      </c>
    </row>
    <row r="72" spans="1:23" x14ac:dyDescent="0.25">
      <c r="A72" s="18"/>
      <c r="B72" s="20"/>
      <c r="C72" s="20"/>
      <c r="D72" s="20"/>
      <c r="E72" s="20"/>
      <c r="F72" s="20"/>
      <c r="G72" s="22"/>
      <c r="H72" s="183"/>
      <c r="I72" s="22"/>
      <c r="J72" s="29"/>
      <c r="K72" s="245"/>
      <c r="L72" s="245"/>
      <c r="M72" s="245"/>
      <c r="N72" s="245"/>
      <c r="O72" s="245"/>
      <c r="P72" s="245"/>
      <c r="Q72" s="245"/>
      <c r="R72" s="20"/>
      <c r="S72" s="20"/>
      <c r="T72" s="21"/>
      <c r="U72" s="365"/>
      <c r="W72" s="241">
        <f>Admin!B72</f>
        <v>42536</v>
      </c>
    </row>
    <row r="73" spans="1:23" ht="12" customHeight="1" x14ac:dyDescent="0.25">
      <c r="A73" s="18"/>
      <c r="B73" s="20"/>
      <c r="C73" s="20"/>
      <c r="D73" s="20"/>
      <c r="E73" s="20"/>
      <c r="F73" s="20"/>
      <c r="G73" s="22"/>
      <c r="H73" s="28" t="s">
        <v>62</v>
      </c>
      <c r="I73" s="22"/>
      <c r="J73" s="29"/>
      <c r="K73" s="245"/>
      <c r="L73" s="245"/>
      <c r="M73" s="245"/>
      <c r="N73" s="245"/>
      <c r="O73" s="245"/>
      <c r="P73" s="245"/>
      <c r="Q73" s="245"/>
      <c r="R73" s="20"/>
      <c r="S73" s="20"/>
      <c r="T73" s="79"/>
      <c r="U73" s="365"/>
      <c r="W73" s="241">
        <f>Admin!B73</f>
        <v>42537</v>
      </c>
    </row>
    <row r="74" spans="1:23" ht="15" customHeight="1" x14ac:dyDescent="0.25">
      <c r="A74" s="18"/>
      <c r="B74" s="20"/>
      <c r="C74" s="20"/>
      <c r="D74" s="20"/>
      <c r="E74" s="20"/>
      <c r="F74" s="20"/>
      <c r="G74" s="20"/>
      <c r="H74" s="185"/>
      <c r="I74" s="20"/>
      <c r="J74" s="29"/>
      <c r="K74" s="245"/>
      <c r="L74" s="245"/>
      <c r="M74" s="245"/>
      <c r="N74" s="245"/>
      <c r="O74" s="245"/>
      <c r="P74" s="245"/>
      <c r="Q74" s="245"/>
      <c r="R74" s="66"/>
      <c r="S74" s="67"/>
      <c r="T74" s="21"/>
      <c r="U74" s="365"/>
      <c r="W74" s="241">
        <f>Admin!B74</f>
        <v>42538</v>
      </c>
    </row>
    <row r="75" spans="1:23" ht="12.6" thickBot="1" x14ac:dyDescent="0.3">
      <c r="A75" s="18"/>
      <c r="B75" s="20"/>
      <c r="C75" s="20"/>
      <c r="D75" s="62"/>
      <c r="E75" s="20"/>
      <c r="F75" s="37" t="s">
        <v>31</v>
      </c>
      <c r="G75" s="66"/>
      <c r="H75" s="20"/>
      <c r="I75" s="22"/>
      <c r="J75" s="29"/>
      <c r="K75" s="245"/>
      <c r="L75" s="245"/>
      <c r="M75" s="245"/>
      <c r="N75" s="245"/>
      <c r="O75" s="245"/>
      <c r="P75" s="245"/>
      <c r="Q75" s="245"/>
      <c r="R75" s="20"/>
      <c r="S75" s="100"/>
      <c r="T75" s="21"/>
      <c r="U75" s="365"/>
      <c r="W75" s="241">
        <f>Admin!B75</f>
        <v>42539</v>
      </c>
    </row>
    <row r="76" spans="1:23" ht="13.2" thickTop="1" thickBot="1" x14ac:dyDescent="0.3">
      <c r="A76" s="18"/>
      <c r="B76" s="20" t="str">
        <f>B$24</f>
        <v>Starting date (existing = 06/04/16)</v>
      </c>
      <c r="C76" s="20"/>
      <c r="D76" s="162"/>
      <c r="E76" s="20"/>
      <c r="F76" s="99" t="str">
        <f>IF(D76=0," ",IF(D80="W",LOOKUP(D76,Admin!B:B,Admin!C:C),IF(D80="M",LOOKUP(D76,Admin!B:B,Admin!D:D),LOOKUP(D76,Admin!B:B,Admin!C:C))))</f>
        <v xml:space="preserve"> </v>
      </c>
      <c r="G76" s="68"/>
      <c r="H76" s="20"/>
      <c r="I76" s="20"/>
      <c r="J76" s="29"/>
      <c r="K76" s="245"/>
      <c r="L76" s="245"/>
      <c r="M76" s="245"/>
      <c r="N76" s="245"/>
      <c r="O76" s="245"/>
      <c r="P76" s="245"/>
      <c r="Q76" s="245"/>
      <c r="R76" s="24"/>
      <c r="S76" s="100"/>
      <c r="T76" s="21"/>
      <c r="U76" s="365"/>
      <c r="W76" s="241">
        <f>Admin!B76</f>
        <v>42540</v>
      </c>
    </row>
    <row r="77" spans="1:23" ht="6" customHeight="1" thickTop="1" thickBot="1" x14ac:dyDescent="0.3">
      <c r="A77" s="18"/>
      <c r="B77" s="20"/>
      <c r="C77" s="20"/>
      <c r="D77" s="62"/>
      <c r="E77" s="20"/>
      <c r="F77" s="99"/>
      <c r="G77" s="68"/>
      <c r="H77" s="20"/>
      <c r="I77" s="20"/>
      <c r="J77" s="29"/>
      <c r="K77" s="245"/>
      <c r="L77" s="245"/>
      <c r="M77" s="245"/>
      <c r="N77" s="245"/>
      <c r="O77" s="245"/>
      <c r="P77" s="245"/>
      <c r="Q77" s="245"/>
      <c r="R77" s="24"/>
      <c r="S77" s="100"/>
      <c r="T77" s="21"/>
      <c r="U77" s="365"/>
      <c r="W77" s="241">
        <f>Admin!B77</f>
        <v>42541</v>
      </c>
    </row>
    <row r="78" spans="1:23" ht="13.5" customHeight="1" thickTop="1" thickBot="1" x14ac:dyDescent="0.3">
      <c r="A78" s="18"/>
      <c r="B78" s="20" t="s">
        <v>29</v>
      </c>
      <c r="C78" s="20"/>
      <c r="D78" s="162"/>
      <c r="E78" s="20"/>
      <c r="F78" s="99" t="str">
        <f>IF(D76=0," ",IF(D78=0," ",IF(D80="W",LOOKUP(D78,Admin!B:B,Admin!C:C),IF(D80="M",LOOKUP(D78,Admin!B:B,Admin!D:D),LOOKUP(D78,Admin!B:B,Admin!C:C)))))</f>
        <v xml:space="preserve"> </v>
      </c>
      <c r="G78" s="68"/>
      <c r="H78" s="20"/>
      <c r="I78" s="20"/>
      <c r="J78" s="29"/>
      <c r="K78" s="245"/>
      <c r="L78" s="245"/>
      <c r="M78" s="245"/>
      <c r="N78" s="245"/>
      <c r="O78" s="245"/>
      <c r="P78" s="245"/>
      <c r="Q78" s="245"/>
      <c r="R78" s="66"/>
      <c r="S78" s="67"/>
      <c r="T78" s="21"/>
      <c r="U78" s="365"/>
      <c r="W78" s="241">
        <f>Admin!B78</f>
        <v>42542</v>
      </c>
    </row>
    <row r="79" spans="1:23" ht="13.2" thickTop="1" thickBot="1" x14ac:dyDescent="0.3">
      <c r="A79" s="18"/>
      <c r="B79" s="20"/>
      <c r="C79" s="20"/>
      <c r="D79" s="62"/>
      <c r="E79" s="20"/>
      <c r="F79" s="33"/>
      <c r="G79" s="33"/>
      <c r="H79" s="20"/>
      <c r="I79" s="20"/>
      <c r="J79" s="29"/>
      <c r="K79" s="245"/>
      <c r="L79" s="245"/>
      <c r="M79" s="245"/>
      <c r="N79" s="245"/>
      <c r="O79" s="245"/>
      <c r="P79" s="245"/>
      <c r="Q79" s="245"/>
      <c r="R79" s="24"/>
      <c r="S79" s="100"/>
      <c r="T79" s="21"/>
      <c r="U79" s="365"/>
      <c r="W79" s="241">
        <f>Admin!B79</f>
        <v>42543</v>
      </c>
    </row>
    <row r="80" spans="1:23" ht="13.2" thickTop="1" thickBot="1" x14ac:dyDescent="0.3">
      <c r="A80" s="18"/>
      <c r="B80" s="22" t="s">
        <v>21</v>
      </c>
      <c r="C80" s="22"/>
      <c r="D80" s="86"/>
      <c r="E80" s="28" t="s">
        <v>30</v>
      </c>
      <c r="F80" s="212" t="str">
        <f>IF(D82="D","Enter M for Director","Enter M or W for Employee")</f>
        <v>Enter M or W for Employee</v>
      </c>
      <c r="G80" s="20"/>
      <c r="H80" s="23"/>
      <c r="I80" s="23"/>
      <c r="J80" s="29"/>
      <c r="K80" s="245"/>
      <c r="L80" s="245"/>
      <c r="M80" s="245"/>
      <c r="N80" s="245"/>
      <c r="O80" s="245"/>
      <c r="P80" s="245"/>
      <c r="Q80" s="245"/>
      <c r="R80" s="24"/>
      <c r="S80" s="100"/>
      <c r="T80" s="21"/>
      <c r="U80" s="365"/>
      <c r="W80" s="241">
        <f>Admin!B80</f>
        <v>42544</v>
      </c>
    </row>
    <row r="81" spans="1:23" ht="12.6" thickTop="1" x14ac:dyDescent="0.25">
      <c r="A81" s="18"/>
      <c r="B81" s="22" t="s">
        <v>16</v>
      </c>
      <c r="C81" s="22"/>
      <c r="D81" s="168">
        <v>3</v>
      </c>
      <c r="E81" s="25"/>
      <c r="F81" s="71"/>
      <c r="G81" s="34"/>
      <c r="H81" s="20"/>
      <c r="I81" s="20"/>
      <c r="J81" s="29"/>
      <c r="K81" s="245"/>
      <c r="L81" s="245"/>
      <c r="M81" s="245"/>
      <c r="N81" s="245"/>
      <c r="O81" s="245"/>
      <c r="P81" s="245"/>
      <c r="Q81" s="245"/>
      <c r="R81" s="24"/>
      <c r="S81" s="100"/>
      <c r="T81" s="21"/>
      <c r="U81" s="365"/>
      <c r="W81" s="241">
        <f>Admin!B81</f>
        <v>42545</v>
      </c>
    </row>
    <row r="82" spans="1:23" x14ac:dyDescent="0.25">
      <c r="A82" s="18"/>
      <c r="B82" s="22" t="s">
        <v>75</v>
      </c>
      <c r="C82" s="22"/>
      <c r="D82" s="237"/>
      <c r="E82" s="20"/>
      <c r="F82" s="215" t="s">
        <v>76</v>
      </c>
      <c r="G82" s="34"/>
      <c r="H82" s="20"/>
      <c r="I82" s="20"/>
      <c r="J82" s="29"/>
      <c r="K82" s="245"/>
      <c r="L82" s="245"/>
      <c r="M82" s="245"/>
      <c r="N82" s="245"/>
      <c r="O82" s="245"/>
      <c r="P82" s="245"/>
      <c r="Q82" s="245"/>
      <c r="R82" s="24"/>
      <c r="S82" s="100"/>
      <c r="T82" s="21"/>
      <c r="U82" s="365"/>
      <c r="W82" s="241">
        <f>Admin!B82</f>
        <v>42546</v>
      </c>
    </row>
    <row r="83" spans="1:23" ht="12" customHeight="1" x14ac:dyDescent="0.25">
      <c r="A83" s="18"/>
      <c r="B83" s="20"/>
      <c r="C83" s="20"/>
      <c r="D83" s="20"/>
      <c r="E83" s="20"/>
      <c r="F83" s="242"/>
      <c r="G83" s="242"/>
      <c r="H83" s="242"/>
      <c r="I83" s="20"/>
      <c r="J83" s="29"/>
      <c r="K83" s="245"/>
      <c r="L83" s="245"/>
      <c r="M83" s="245"/>
      <c r="N83" s="245"/>
      <c r="O83" s="245"/>
      <c r="P83" s="245"/>
      <c r="Q83" s="245"/>
      <c r="R83" s="20"/>
      <c r="S83" s="37"/>
      <c r="T83" s="21"/>
      <c r="U83" s="365"/>
      <c r="W83" s="241">
        <f>Admin!B83</f>
        <v>42547</v>
      </c>
    </row>
    <row r="84" spans="1:23" ht="6" customHeight="1" x14ac:dyDescent="0.25">
      <c r="A84" s="18"/>
      <c r="B84" s="20"/>
      <c r="C84" s="20"/>
      <c r="D84" s="20"/>
      <c r="E84" s="20"/>
      <c r="F84" s="243"/>
      <c r="G84" s="243"/>
      <c r="H84" s="243"/>
      <c r="I84" s="20"/>
      <c r="J84" s="29"/>
      <c r="K84" s="245"/>
      <c r="L84" s="245"/>
      <c r="M84" s="245"/>
      <c r="N84" s="245"/>
      <c r="O84" s="245"/>
      <c r="P84" s="245"/>
      <c r="Q84" s="245"/>
      <c r="R84" s="20"/>
      <c r="S84" s="37"/>
      <c r="T84" s="21"/>
      <c r="U84" s="365"/>
      <c r="W84" s="241">
        <f>Admin!B84</f>
        <v>42548</v>
      </c>
    </row>
    <row r="85" spans="1:23" ht="12" customHeight="1" x14ac:dyDescent="0.25">
      <c r="A85" s="18"/>
      <c r="B85" s="20"/>
      <c r="C85" s="20"/>
      <c r="D85" s="20"/>
      <c r="E85" s="20"/>
      <c r="F85" s="20"/>
      <c r="G85" s="20"/>
      <c r="H85" s="20"/>
      <c r="I85" s="20"/>
      <c r="J85" s="29"/>
      <c r="K85" s="245"/>
      <c r="L85" s="245"/>
      <c r="M85" s="245"/>
      <c r="N85" s="245"/>
      <c r="O85" s="245"/>
      <c r="P85" s="245"/>
      <c r="Q85" s="245"/>
      <c r="R85" s="66"/>
      <c r="S85" s="67"/>
      <c r="T85" s="21"/>
      <c r="U85" s="365"/>
      <c r="W85" s="241">
        <f>Admin!B85</f>
        <v>42549</v>
      </c>
    </row>
    <row r="86" spans="1:23" x14ac:dyDescent="0.25">
      <c r="A86" s="18"/>
      <c r="B86" s="20"/>
      <c r="C86" s="20"/>
      <c r="D86" s="20"/>
      <c r="E86" s="20"/>
      <c r="F86" s="20"/>
      <c r="G86" s="20"/>
      <c r="H86" s="20"/>
      <c r="I86" s="20"/>
      <c r="J86" s="29"/>
      <c r="K86" s="20"/>
      <c r="L86" s="20"/>
      <c r="M86" s="70"/>
      <c r="N86" s="20"/>
      <c r="O86" s="245"/>
      <c r="P86" s="245"/>
      <c r="Q86" s="245"/>
      <c r="R86" s="35"/>
      <c r="S86" s="100"/>
      <c r="T86" s="21"/>
      <c r="U86" s="365"/>
      <c r="W86" s="241">
        <f>Admin!B86</f>
        <v>42550</v>
      </c>
    </row>
    <row r="87" spans="1:23" ht="13.5" customHeight="1" x14ac:dyDescent="0.25">
      <c r="A87" s="18"/>
      <c r="B87" s="20"/>
      <c r="C87" s="20"/>
      <c r="D87" s="20"/>
      <c r="E87" s="20"/>
      <c r="F87" s="20"/>
      <c r="G87" s="20"/>
      <c r="H87" s="20"/>
      <c r="I87" s="20"/>
      <c r="J87" s="29"/>
      <c r="K87" s="360"/>
      <c r="L87" s="360"/>
      <c r="M87" s="361"/>
      <c r="N87" s="361"/>
      <c r="O87" s="361"/>
      <c r="P87" s="361"/>
      <c r="Q87" s="361"/>
      <c r="R87" s="361"/>
      <c r="S87" s="361"/>
      <c r="T87" s="21"/>
      <c r="U87" s="365"/>
      <c r="W87" s="241">
        <f>Admin!B87</f>
        <v>42551</v>
      </c>
    </row>
    <row r="88" spans="1:23" ht="9" customHeight="1" thickBot="1" x14ac:dyDescent="0.3">
      <c r="A88" s="80"/>
      <c r="B88" s="26"/>
      <c r="C88" s="26"/>
      <c r="D88" s="26"/>
      <c r="E88" s="26"/>
      <c r="F88" s="26"/>
      <c r="G88" s="26"/>
      <c r="H88" s="26"/>
      <c r="I88" s="26"/>
      <c r="J88" s="30"/>
      <c r="K88" s="26"/>
      <c r="L88" s="26"/>
      <c r="M88" s="26"/>
      <c r="N88" s="26"/>
      <c r="O88" s="26"/>
      <c r="P88" s="181"/>
      <c r="Q88" s="26"/>
      <c r="R88" s="26"/>
      <c r="S88" s="26"/>
      <c r="T88" s="32"/>
      <c r="U88" s="365"/>
      <c r="W88" s="241">
        <f>Admin!B88</f>
        <v>42552</v>
      </c>
    </row>
    <row r="89" spans="1:23" ht="22.5" customHeight="1" thickBot="1" x14ac:dyDescent="0.3">
      <c r="A89" s="359"/>
      <c r="B89" s="359"/>
      <c r="C89" s="359"/>
      <c r="D89" s="359"/>
      <c r="E89" s="359"/>
      <c r="F89" s="359"/>
      <c r="G89" s="359"/>
      <c r="H89" s="359"/>
      <c r="I89" s="359"/>
      <c r="J89" s="359"/>
      <c r="K89" s="359"/>
      <c r="L89" s="359"/>
      <c r="M89" s="359"/>
      <c r="N89" s="359"/>
      <c r="O89" s="359"/>
      <c r="P89" s="359"/>
      <c r="Q89" s="359"/>
      <c r="R89" s="359"/>
      <c r="S89" s="359"/>
      <c r="T89" s="359"/>
      <c r="U89" s="365"/>
      <c r="W89" s="241">
        <f>Admin!B89</f>
        <v>42553</v>
      </c>
    </row>
    <row r="90" spans="1:23" ht="9" customHeight="1" thickBot="1" x14ac:dyDescent="0.3">
      <c r="A90" s="15"/>
      <c r="B90" s="16"/>
      <c r="C90" s="16"/>
      <c r="D90" s="16"/>
      <c r="E90" s="16"/>
      <c r="F90" s="16"/>
      <c r="G90" s="16"/>
      <c r="H90" s="16"/>
      <c r="I90" s="16"/>
      <c r="J90" s="78"/>
      <c r="K90" s="16"/>
      <c r="L90" s="16"/>
      <c r="M90" s="16"/>
      <c r="N90" s="16"/>
      <c r="O90" s="16"/>
      <c r="P90" s="178"/>
      <c r="Q90" s="16"/>
      <c r="R90" s="16"/>
      <c r="S90" s="16"/>
      <c r="T90" s="17"/>
      <c r="U90" s="365"/>
      <c r="W90" s="241">
        <f>Admin!B90</f>
        <v>42554</v>
      </c>
    </row>
    <row r="91" spans="1:23" ht="15" customHeight="1" thickTop="1" thickBot="1" x14ac:dyDescent="0.3">
      <c r="A91" s="18"/>
      <c r="B91" s="98" t="s">
        <v>37</v>
      </c>
      <c r="C91" s="65"/>
      <c r="D91" s="20"/>
      <c r="E91" s="20"/>
      <c r="F91" s="20"/>
      <c r="G91" s="20"/>
      <c r="H91" s="360" t="s">
        <v>58</v>
      </c>
      <c r="I91" s="20"/>
      <c r="J91" s="29"/>
      <c r="K91" s="98" t="s">
        <v>20</v>
      </c>
      <c r="L91" s="65"/>
      <c r="M91" s="85"/>
      <c r="N91" s="19"/>
      <c r="O91" s="362"/>
      <c r="P91" s="363"/>
      <c r="Q91" s="364"/>
      <c r="R91" s="66"/>
      <c r="S91" s="366"/>
      <c r="T91" s="21"/>
      <c r="U91" s="365"/>
      <c r="W91" s="241">
        <f>Admin!B91</f>
        <v>42555</v>
      </c>
    </row>
    <row r="92" spans="1:23" ht="6" customHeight="1" thickTop="1" thickBot="1" x14ac:dyDescent="0.3">
      <c r="A92" s="18"/>
      <c r="B92" s="65"/>
      <c r="C92" s="65"/>
      <c r="D92" s="20"/>
      <c r="E92" s="20"/>
      <c r="F92" s="20"/>
      <c r="G92" s="20"/>
      <c r="H92" s="360"/>
      <c r="I92" s="20"/>
      <c r="J92" s="29"/>
      <c r="K92" s="65"/>
      <c r="L92" s="65"/>
      <c r="M92" s="85"/>
      <c r="N92" s="19"/>
      <c r="O92" s="20"/>
      <c r="P92" s="179"/>
      <c r="Q92" s="365"/>
      <c r="R92" s="20"/>
      <c r="S92" s="367"/>
      <c r="T92" s="21"/>
      <c r="U92" s="365"/>
      <c r="W92" s="241">
        <f>Admin!B92</f>
        <v>42556</v>
      </c>
    </row>
    <row r="93" spans="1:23" ht="14.4" thickTop="1" thickBot="1" x14ac:dyDescent="0.3">
      <c r="A93" s="18"/>
      <c r="B93" s="20" t="s">
        <v>11</v>
      </c>
      <c r="C93" s="20"/>
      <c r="D93" s="356"/>
      <c r="E93" s="357"/>
      <c r="F93" s="358"/>
      <c r="G93" s="22"/>
      <c r="H93" s="28" t="s">
        <v>59</v>
      </c>
      <c r="I93" s="22"/>
      <c r="J93" s="64"/>
      <c r="K93" s="20" t="s">
        <v>17</v>
      </c>
      <c r="L93" s="20"/>
      <c r="M93" s="368"/>
      <c r="N93" s="369"/>
      <c r="O93" s="370"/>
      <c r="P93" s="180"/>
      <c r="Q93" s="169"/>
      <c r="R93" s="167"/>
      <c r="S93" s="170"/>
      <c r="T93" s="21"/>
      <c r="U93" s="365"/>
      <c r="W93" s="241">
        <f>Admin!B93</f>
        <v>42557</v>
      </c>
    </row>
    <row r="94" spans="1:23" ht="13.2" thickTop="1" thickBot="1" x14ac:dyDescent="0.3">
      <c r="A94" s="18"/>
      <c r="B94" s="20" t="s">
        <v>12</v>
      </c>
      <c r="C94" s="20"/>
      <c r="D94" s="356"/>
      <c r="E94" s="357"/>
      <c r="F94" s="358"/>
      <c r="G94" s="22"/>
      <c r="H94" s="183"/>
      <c r="I94" s="22"/>
      <c r="J94" s="29"/>
      <c r="K94" s="20"/>
      <c r="L94" s="20"/>
      <c r="M94" s="63"/>
      <c r="N94" s="63"/>
      <c r="O94" s="186"/>
      <c r="P94" s="187"/>
      <c r="Q94" s="37"/>
      <c r="R94" s="28"/>
      <c r="S94" s="37"/>
      <c r="T94" s="21"/>
      <c r="U94" s="365"/>
      <c r="W94" s="241">
        <f>Admin!B94</f>
        <v>42558</v>
      </c>
    </row>
    <row r="95" spans="1:23" ht="12.6" thickTop="1" x14ac:dyDescent="0.25">
      <c r="A95" s="18"/>
      <c r="B95" s="20"/>
      <c r="C95" s="20"/>
      <c r="D95" s="20"/>
      <c r="E95" s="20"/>
      <c r="F95" s="20"/>
      <c r="G95" s="22"/>
      <c r="H95" s="34" t="s">
        <v>60</v>
      </c>
      <c r="I95" s="22"/>
      <c r="J95" s="29"/>
      <c r="K95" s="245"/>
      <c r="L95" s="245"/>
      <c r="M95" s="245"/>
      <c r="N95" s="245"/>
      <c r="O95" s="245"/>
      <c r="P95" s="245"/>
      <c r="Q95" s="245"/>
      <c r="R95" s="20"/>
      <c r="S95" s="100"/>
      <c r="T95" s="21"/>
      <c r="U95" s="365"/>
      <c r="W95" s="241">
        <f>Admin!B95</f>
        <v>42559</v>
      </c>
    </row>
    <row r="96" spans="1:23" x14ac:dyDescent="0.25">
      <c r="A96" s="18"/>
      <c r="B96" s="20"/>
      <c r="C96" s="20"/>
      <c r="D96" s="20"/>
      <c r="E96" s="20"/>
      <c r="F96" s="20"/>
      <c r="G96" s="22"/>
      <c r="H96" s="184"/>
      <c r="I96" s="22"/>
      <c r="J96" s="29"/>
      <c r="K96" s="245"/>
      <c r="L96" s="245"/>
      <c r="M96" s="245"/>
      <c r="N96" s="245"/>
      <c r="O96" s="245"/>
      <c r="P96" s="245"/>
      <c r="Q96" s="245"/>
      <c r="R96" s="35"/>
      <c r="S96" s="100"/>
      <c r="T96" s="21"/>
      <c r="U96" s="365"/>
      <c r="W96" s="241">
        <f>Admin!B96</f>
        <v>42560</v>
      </c>
    </row>
    <row r="97" spans="1:23" x14ac:dyDescent="0.25">
      <c r="A97" s="18"/>
      <c r="B97" s="20"/>
      <c r="C97" s="20"/>
      <c r="D97" s="20"/>
      <c r="E97" s="20"/>
      <c r="F97" s="20"/>
      <c r="G97" s="22"/>
      <c r="H97" s="34" t="s">
        <v>61</v>
      </c>
      <c r="I97" s="22"/>
      <c r="J97" s="29"/>
      <c r="K97" s="245"/>
      <c r="L97" s="245"/>
      <c r="M97" s="245"/>
      <c r="N97" s="245"/>
      <c r="O97" s="245"/>
      <c r="P97" s="245"/>
      <c r="Q97" s="245"/>
      <c r="R97" s="36"/>
      <c r="S97" s="100"/>
      <c r="T97" s="21"/>
      <c r="U97" s="365"/>
      <c r="W97" s="241">
        <f>Admin!B97</f>
        <v>42561</v>
      </c>
    </row>
    <row r="98" spans="1:23" x14ac:dyDescent="0.25">
      <c r="A98" s="18"/>
      <c r="B98" s="20"/>
      <c r="C98" s="20"/>
      <c r="D98" s="20"/>
      <c r="E98" s="20"/>
      <c r="F98" s="20"/>
      <c r="G98" s="22"/>
      <c r="H98" s="183"/>
      <c r="I98" s="22"/>
      <c r="J98" s="29"/>
      <c r="K98" s="245"/>
      <c r="L98" s="245"/>
      <c r="M98" s="245"/>
      <c r="N98" s="245"/>
      <c r="O98" s="245"/>
      <c r="P98" s="245"/>
      <c r="Q98" s="245"/>
      <c r="R98" s="20"/>
      <c r="S98" s="20"/>
      <c r="T98" s="21"/>
      <c r="U98" s="365"/>
      <c r="W98" s="241">
        <f>Admin!B98</f>
        <v>42562</v>
      </c>
    </row>
    <row r="99" spans="1:23" ht="12" customHeight="1" x14ac:dyDescent="0.25">
      <c r="A99" s="18"/>
      <c r="B99" s="20"/>
      <c r="C99" s="20"/>
      <c r="D99" s="20"/>
      <c r="E99" s="20"/>
      <c r="F99" s="20"/>
      <c r="G99" s="22"/>
      <c r="H99" s="28" t="s">
        <v>62</v>
      </c>
      <c r="I99" s="22"/>
      <c r="J99" s="29"/>
      <c r="K99" s="245"/>
      <c r="L99" s="245"/>
      <c r="M99" s="245"/>
      <c r="N99" s="245"/>
      <c r="O99" s="245"/>
      <c r="P99" s="245"/>
      <c r="Q99" s="245"/>
      <c r="R99" s="20"/>
      <c r="S99" s="20"/>
      <c r="T99" s="79"/>
      <c r="U99" s="365"/>
      <c r="W99" s="241">
        <f>Admin!B99</f>
        <v>42563</v>
      </c>
    </row>
    <row r="100" spans="1:23" ht="15" customHeight="1" x14ac:dyDescent="0.25">
      <c r="A100" s="18"/>
      <c r="B100" s="20"/>
      <c r="C100" s="20"/>
      <c r="D100" s="20"/>
      <c r="E100" s="20"/>
      <c r="F100" s="20"/>
      <c r="G100" s="20"/>
      <c r="H100" s="185"/>
      <c r="I100" s="20"/>
      <c r="J100" s="29"/>
      <c r="K100" s="245"/>
      <c r="L100" s="245"/>
      <c r="M100" s="245"/>
      <c r="N100" s="245"/>
      <c r="O100" s="245"/>
      <c r="P100" s="245"/>
      <c r="Q100" s="245"/>
      <c r="R100" s="66"/>
      <c r="S100" s="67"/>
      <c r="T100" s="21"/>
      <c r="U100" s="365"/>
      <c r="W100" s="241">
        <f>Admin!B100</f>
        <v>42564</v>
      </c>
    </row>
    <row r="101" spans="1:23" ht="12.6" thickBot="1" x14ac:dyDescent="0.3">
      <c r="A101" s="18"/>
      <c r="B101" s="20"/>
      <c r="C101" s="20"/>
      <c r="D101" s="62"/>
      <c r="E101" s="20"/>
      <c r="F101" s="37" t="s">
        <v>31</v>
      </c>
      <c r="G101" s="66"/>
      <c r="H101" s="20"/>
      <c r="I101" s="22"/>
      <c r="J101" s="29"/>
      <c r="K101" s="245"/>
      <c r="L101" s="245"/>
      <c r="M101" s="245"/>
      <c r="N101" s="245"/>
      <c r="O101" s="245"/>
      <c r="P101" s="245"/>
      <c r="Q101" s="245"/>
      <c r="R101" s="20"/>
      <c r="S101" s="100"/>
      <c r="T101" s="21"/>
      <c r="U101" s="365"/>
      <c r="W101" s="241">
        <f>Admin!B101</f>
        <v>42565</v>
      </c>
    </row>
    <row r="102" spans="1:23" ht="13.2" thickTop="1" thickBot="1" x14ac:dyDescent="0.3">
      <c r="A102" s="18"/>
      <c r="B102" s="20" t="str">
        <f>B$24</f>
        <v>Starting date (existing = 06/04/16)</v>
      </c>
      <c r="C102" s="20"/>
      <c r="D102" s="162"/>
      <c r="E102" s="20"/>
      <c r="F102" s="99" t="str">
        <f>IF(D102=0," ",IF(D106="W",LOOKUP(D102,Admin!B:B,Admin!C:C),IF(D106="M",LOOKUP(D102,Admin!B:B,Admin!D:D),LOOKUP(D102,Admin!B:B,Admin!C:C))))</f>
        <v xml:space="preserve"> </v>
      </c>
      <c r="G102" s="68"/>
      <c r="H102" s="20"/>
      <c r="I102" s="20"/>
      <c r="J102" s="29"/>
      <c r="K102" s="245"/>
      <c r="L102" s="245"/>
      <c r="M102" s="245"/>
      <c r="N102" s="245"/>
      <c r="O102" s="245"/>
      <c r="P102" s="245"/>
      <c r="Q102" s="245"/>
      <c r="R102" s="24"/>
      <c r="S102" s="100"/>
      <c r="T102" s="21"/>
      <c r="U102" s="365"/>
      <c r="W102" s="241">
        <f>Admin!B102</f>
        <v>42566</v>
      </c>
    </row>
    <row r="103" spans="1:23" ht="6" customHeight="1" thickTop="1" thickBot="1" x14ac:dyDescent="0.3">
      <c r="A103" s="18"/>
      <c r="B103" s="20"/>
      <c r="C103" s="20"/>
      <c r="D103" s="62"/>
      <c r="E103" s="20"/>
      <c r="F103" s="99"/>
      <c r="G103" s="68"/>
      <c r="H103" s="20"/>
      <c r="I103" s="20"/>
      <c r="J103" s="29"/>
      <c r="K103" s="245"/>
      <c r="L103" s="245"/>
      <c r="M103" s="245"/>
      <c r="N103" s="245"/>
      <c r="O103" s="245"/>
      <c r="P103" s="245"/>
      <c r="Q103" s="245"/>
      <c r="R103" s="24"/>
      <c r="S103" s="100"/>
      <c r="T103" s="21"/>
      <c r="U103" s="365"/>
      <c r="W103" s="241">
        <f>Admin!B103</f>
        <v>42567</v>
      </c>
    </row>
    <row r="104" spans="1:23" ht="13.5" customHeight="1" thickTop="1" thickBot="1" x14ac:dyDescent="0.3">
      <c r="A104" s="18"/>
      <c r="B104" s="20" t="s">
        <v>29</v>
      </c>
      <c r="C104" s="20"/>
      <c r="D104" s="162"/>
      <c r="E104" s="20"/>
      <c r="F104" s="99" t="str">
        <f>IF(D102=0," ",IF(D104=0," ",IF(D106="W",LOOKUP(D104,Admin!B:B,Admin!C:C),IF(D106="M",LOOKUP(D104,Admin!B:B,Admin!D:D),LOOKUP(D104,Admin!B:B,Admin!C:C)))))</f>
        <v xml:space="preserve"> </v>
      </c>
      <c r="G104" s="68"/>
      <c r="H104" s="20"/>
      <c r="I104" s="20"/>
      <c r="J104" s="29"/>
      <c r="K104" s="245"/>
      <c r="L104" s="245"/>
      <c r="M104" s="245"/>
      <c r="N104" s="245"/>
      <c r="O104" s="245"/>
      <c r="P104" s="245"/>
      <c r="Q104" s="245"/>
      <c r="R104" s="66"/>
      <c r="S104" s="67"/>
      <c r="T104" s="21"/>
      <c r="U104" s="365"/>
      <c r="W104" s="241">
        <f>Admin!B104</f>
        <v>42568</v>
      </c>
    </row>
    <row r="105" spans="1:23" ht="13.2" thickTop="1" thickBot="1" x14ac:dyDescent="0.3">
      <c r="A105" s="18"/>
      <c r="B105" s="20"/>
      <c r="C105" s="20"/>
      <c r="D105" s="62"/>
      <c r="E105" s="20"/>
      <c r="F105" s="33"/>
      <c r="G105" s="33"/>
      <c r="H105" s="20"/>
      <c r="I105" s="20"/>
      <c r="J105" s="29"/>
      <c r="K105" s="245"/>
      <c r="L105" s="245"/>
      <c r="M105" s="245"/>
      <c r="N105" s="245"/>
      <c r="O105" s="245"/>
      <c r="P105" s="245"/>
      <c r="Q105" s="245"/>
      <c r="R105" s="24"/>
      <c r="S105" s="100"/>
      <c r="T105" s="21"/>
      <c r="U105" s="365"/>
      <c r="W105" s="241">
        <f>Admin!B105</f>
        <v>42569</v>
      </c>
    </row>
    <row r="106" spans="1:23" ht="13.2" thickTop="1" thickBot="1" x14ac:dyDescent="0.3">
      <c r="A106" s="18"/>
      <c r="B106" s="22" t="s">
        <v>21</v>
      </c>
      <c r="C106" s="22"/>
      <c r="D106" s="86"/>
      <c r="E106" s="28" t="s">
        <v>30</v>
      </c>
      <c r="F106" s="212" t="str">
        <f>IF(D108="D","Enter M for Director","Enter M or W for Employee")</f>
        <v>Enter M or W for Employee</v>
      </c>
      <c r="G106" s="20"/>
      <c r="H106" s="23"/>
      <c r="I106" s="23"/>
      <c r="J106" s="29"/>
      <c r="K106" s="245"/>
      <c r="L106" s="245"/>
      <c r="M106" s="245"/>
      <c r="N106" s="245"/>
      <c r="O106" s="245"/>
      <c r="P106" s="245"/>
      <c r="Q106" s="245"/>
      <c r="R106" s="24"/>
      <c r="S106" s="100"/>
      <c r="T106" s="21"/>
      <c r="U106" s="365"/>
      <c r="W106" s="241">
        <f>Admin!B106</f>
        <v>42570</v>
      </c>
    </row>
    <row r="107" spans="1:23" ht="12.6" thickTop="1" x14ac:dyDescent="0.25">
      <c r="A107" s="18"/>
      <c r="B107" s="22" t="s">
        <v>16</v>
      </c>
      <c r="C107" s="22"/>
      <c r="D107" s="168">
        <v>4</v>
      </c>
      <c r="E107" s="25"/>
      <c r="F107" s="71"/>
      <c r="G107" s="34"/>
      <c r="H107" s="20"/>
      <c r="I107" s="20"/>
      <c r="J107" s="29"/>
      <c r="K107" s="245"/>
      <c r="L107" s="245"/>
      <c r="M107" s="245"/>
      <c r="N107" s="245"/>
      <c r="O107" s="245"/>
      <c r="P107" s="245"/>
      <c r="Q107" s="245"/>
      <c r="R107" s="24"/>
      <c r="S107" s="100"/>
      <c r="T107" s="21"/>
      <c r="U107" s="365"/>
      <c r="W107" s="241">
        <f>Admin!B107</f>
        <v>42571</v>
      </c>
    </row>
    <row r="108" spans="1:23" x14ac:dyDescent="0.25">
      <c r="A108" s="18"/>
      <c r="B108" s="22" t="s">
        <v>75</v>
      </c>
      <c r="C108" s="22"/>
      <c r="D108" s="237"/>
      <c r="E108" s="20"/>
      <c r="F108" s="215" t="s">
        <v>76</v>
      </c>
      <c r="G108" s="34"/>
      <c r="H108" s="20"/>
      <c r="I108" s="20"/>
      <c r="J108" s="29"/>
      <c r="K108" s="245"/>
      <c r="L108" s="245"/>
      <c r="M108" s="245"/>
      <c r="N108" s="245"/>
      <c r="O108" s="245"/>
      <c r="P108" s="245"/>
      <c r="Q108" s="245"/>
      <c r="R108" s="24"/>
      <c r="S108" s="100"/>
      <c r="T108" s="21"/>
      <c r="U108" s="365"/>
      <c r="W108" s="241">
        <f>Admin!B108</f>
        <v>42572</v>
      </c>
    </row>
    <row r="109" spans="1:23" ht="12" customHeight="1" x14ac:dyDescent="0.25">
      <c r="A109" s="18"/>
      <c r="B109" s="20"/>
      <c r="C109" s="20"/>
      <c r="D109" s="20"/>
      <c r="E109" s="20"/>
      <c r="F109" s="242"/>
      <c r="G109" s="242"/>
      <c r="H109" s="242"/>
      <c r="I109" s="20"/>
      <c r="J109" s="29"/>
      <c r="K109" s="245"/>
      <c r="L109" s="245"/>
      <c r="M109" s="245"/>
      <c r="N109" s="245"/>
      <c r="O109" s="245"/>
      <c r="P109" s="245"/>
      <c r="Q109" s="245"/>
      <c r="R109" s="20"/>
      <c r="S109" s="37"/>
      <c r="T109" s="21"/>
      <c r="U109" s="365"/>
      <c r="W109" s="241">
        <f>Admin!B109</f>
        <v>42573</v>
      </c>
    </row>
    <row r="110" spans="1:23" ht="6" customHeight="1" x14ac:dyDescent="0.25">
      <c r="A110" s="18"/>
      <c r="B110" s="20"/>
      <c r="C110" s="20"/>
      <c r="D110" s="20"/>
      <c r="E110" s="20"/>
      <c r="F110" s="243"/>
      <c r="G110" s="243"/>
      <c r="H110" s="243"/>
      <c r="I110" s="20"/>
      <c r="J110" s="29"/>
      <c r="K110" s="245"/>
      <c r="L110" s="245"/>
      <c r="M110" s="245"/>
      <c r="N110" s="245"/>
      <c r="O110" s="245"/>
      <c r="P110" s="245"/>
      <c r="Q110" s="245"/>
      <c r="R110" s="20"/>
      <c r="S110" s="37"/>
      <c r="T110" s="21"/>
      <c r="U110" s="365"/>
      <c r="W110" s="241">
        <f>Admin!B110</f>
        <v>42574</v>
      </c>
    </row>
    <row r="111" spans="1:23" ht="12" customHeight="1" x14ac:dyDescent="0.25">
      <c r="A111" s="18"/>
      <c r="B111" s="20"/>
      <c r="C111" s="65"/>
      <c r="D111" s="244"/>
      <c r="E111" s="20"/>
      <c r="F111" s="243"/>
      <c r="G111" s="243"/>
      <c r="H111" s="243"/>
      <c r="I111" s="20"/>
      <c r="J111" s="29"/>
      <c r="K111" s="245"/>
      <c r="L111" s="245"/>
      <c r="M111" s="245"/>
      <c r="N111" s="245"/>
      <c r="O111" s="245"/>
      <c r="P111" s="245"/>
      <c r="Q111" s="245"/>
      <c r="R111" s="66"/>
      <c r="S111" s="67"/>
      <c r="T111" s="21"/>
      <c r="U111" s="365"/>
      <c r="W111" s="241">
        <f>Admin!B111</f>
        <v>42575</v>
      </c>
    </row>
    <row r="112" spans="1:23" x14ac:dyDescent="0.25">
      <c r="A112" s="18"/>
      <c r="B112" s="20"/>
      <c r="C112" s="20"/>
      <c r="D112" s="20"/>
      <c r="E112" s="20"/>
      <c r="F112" s="20"/>
      <c r="G112" s="20"/>
      <c r="H112" s="20"/>
      <c r="I112" s="20"/>
      <c r="J112" s="29"/>
      <c r="K112" s="245"/>
      <c r="L112" s="245"/>
      <c r="M112" s="245"/>
      <c r="N112" s="245"/>
      <c r="O112" s="245"/>
      <c r="P112" s="245"/>
      <c r="Q112" s="245"/>
      <c r="R112" s="35"/>
      <c r="S112" s="100"/>
      <c r="T112" s="21"/>
      <c r="U112" s="365"/>
      <c r="W112" s="241">
        <f>Admin!B112</f>
        <v>42576</v>
      </c>
    </row>
    <row r="113" spans="1:23" ht="13.5" customHeight="1" x14ac:dyDescent="0.25">
      <c r="A113" s="18"/>
      <c r="B113" s="20"/>
      <c r="C113" s="20"/>
      <c r="D113" s="20"/>
      <c r="E113" s="20"/>
      <c r="F113" s="20"/>
      <c r="G113" s="20"/>
      <c r="H113" s="20"/>
      <c r="I113" s="20"/>
      <c r="J113" s="29"/>
      <c r="K113" s="360"/>
      <c r="L113" s="360"/>
      <c r="M113" s="361"/>
      <c r="N113" s="361"/>
      <c r="O113" s="361"/>
      <c r="P113" s="361"/>
      <c r="Q113" s="361"/>
      <c r="R113" s="361"/>
      <c r="S113" s="361"/>
      <c r="T113" s="21"/>
      <c r="U113" s="365"/>
      <c r="W113" s="241">
        <f>Admin!B113</f>
        <v>42577</v>
      </c>
    </row>
    <row r="114" spans="1:23" ht="9" customHeight="1" thickBot="1" x14ac:dyDescent="0.3">
      <c r="A114" s="80"/>
      <c r="B114" s="26"/>
      <c r="C114" s="26"/>
      <c r="D114" s="26"/>
      <c r="E114" s="26"/>
      <c r="F114" s="26"/>
      <c r="G114" s="26"/>
      <c r="H114" s="26"/>
      <c r="I114" s="26"/>
      <c r="J114" s="30"/>
      <c r="K114" s="26"/>
      <c r="L114" s="26"/>
      <c r="M114" s="26"/>
      <c r="N114" s="26"/>
      <c r="O114" s="26"/>
      <c r="P114" s="181"/>
      <c r="Q114" s="26"/>
      <c r="R114" s="26"/>
      <c r="S114" s="26"/>
      <c r="T114" s="32"/>
      <c r="U114" s="365"/>
      <c r="W114" s="241">
        <f>Admin!B114</f>
        <v>42578</v>
      </c>
    </row>
    <row r="115" spans="1:23" ht="22.5" customHeight="1" thickBot="1" x14ac:dyDescent="0.3">
      <c r="A115" s="359"/>
      <c r="B115" s="359"/>
      <c r="C115" s="359"/>
      <c r="D115" s="359"/>
      <c r="E115" s="359"/>
      <c r="F115" s="359"/>
      <c r="G115" s="359"/>
      <c r="H115" s="359"/>
      <c r="I115" s="359"/>
      <c r="J115" s="359"/>
      <c r="K115" s="359"/>
      <c r="L115" s="359"/>
      <c r="M115" s="359"/>
      <c r="N115" s="359"/>
      <c r="O115" s="359"/>
      <c r="P115" s="359"/>
      <c r="Q115" s="359"/>
      <c r="R115" s="359"/>
      <c r="S115" s="359"/>
      <c r="T115" s="359"/>
      <c r="U115" s="365"/>
      <c r="W115" s="241">
        <f>Admin!B115</f>
        <v>42579</v>
      </c>
    </row>
    <row r="116" spans="1:23" ht="9" customHeight="1" thickBot="1" x14ac:dyDescent="0.3">
      <c r="A116" s="15"/>
      <c r="B116" s="16"/>
      <c r="C116" s="16"/>
      <c r="D116" s="16"/>
      <c r="E116" s="16"/>
      <c r="F116" s="16"/>
      <c r="G116" s="16"/>
      <c r="H116" s="16"/>
      <c r="I116" s="16"/>
      <c r="J116" s="78"/>
      <c r="K116" s="16"/>
      <c r="L116" s="16"/>
      <c r="M116" s="16"/>
      <c r="N116" s="16"/>
      <c r="O116" s="16"/>
      <c r="P116" s="178"/>
      <c r="Q116" s="16"/>
      <c r="R116" s="16"/>
      <c r="S116" s="16"/>
      <c r="T116" s="17"/>
      <c r="U116" s="365"/>
      <c r="W116" s="241">
        <f>Admin!B116</f>
        <v>42580</v>
      </c>
    </row>
    <row r="117" spans="1:23" ht="15" customHeight="1" thickTop="1" thickBot="1" x14ac:dyDescent="0.3">
      <c r="A117" s="18"/>
      <c r="B117" s="98" t="s">
        <v>38</v>
      </c>
      <c r="C117" s="65"/>
      <c r="D117" s="20"/>
      <c r="E117" s="20"/>
      <c r="F117" s="20"/>
      <c r="G117" s="20"/>
      <c r="H117" s="360" t="s">
        <v>58</v>
      </c>
      <c r="I117" s="20"/>
      <c r="J117" s="29"/>
      <c r="K117" s="98" t="s">
        <v>20</v>
      </c>
      <c r="L117" s="65"/>
      <c r="M117" s="85"/>
      <c r="N117" s="19"/>
      <c r="O117" s="362"/>
      <c r="P117" s="363"/>
      <c r="Q117" s="364"/>
      <c r="R117" s="66"/>
      <c r="S117" s="366"/>
      <c r="T117" s="21"/>
      <c r="U117" s="365"/>
      <c r="W117" s="241">
        <f>Admin!B117</f>
        <v>42581</v>
      </c>
    </row>
    <row r="118" spans="1:23" ht="6" customHeight="1" thickTop="1" thickBot="1" x14ac:dyDescent="0.3">
      <c r="A118" s="18"/>
      <c r="B118" s="65"/>
      <c r="C118" s="65"/>
      <c r="D118" s="20"/>
      <c r="E118" s="20"/>
      <c r="F118" s="20"/>
      <c r="G118" s="20"/>
      <c r="H118" s="360"/>
      <c r="I118" s="20"/>
      <c r="J118" s="29"/>
      <c r="K118" s="65"/>
      <c r="L118" s="65"/>
      <c r="M118" s="85"/>
      <c r="N118" s="19"/>
      <c r="O118" s="20"/>
      <c r="P118" s="179"/>
      <c r="Q118" s="365"/>
      <c r="R118" s="20"/>
      <c r="S118" s="367"/>
      <c r="T118" s="21"/>
      <c r="U118" s="365"/>
      <c r="W118" s="241">
        <f>Admin!B118</f>
        <v>42582</v>
      </c>
    </row>
    <row r="119" spans="1:23" ht="14.4" thickTop="1" thickBot="1" x14ac:dyDescent="0.3">
      <c r="A119" s="18"/>
      <c r="B119" s="20" t="s">
        <v>11</v>
      </c>
      <c r="C119" s="20"/>
      <c r="D119" s="356"/>
      <c r="E119" s="357"/>
      <c r="F119" s="358"/>
      <c r="G119" s="22"/>
      <c r="H119" s="28" t="s">
        <v>59</v>
      </c>
      <c r="I119" s="22"/>
      <c r="J119" s="64"/>
      <c r="K119" s="20" t="s">
        <v>17</v>
      </c>
      <c r="L119" s="20"/>
      <c r="M119" s="368"/>
      <c r="N119" s="369"/>
      <c r="O119" s="370"/>
      <c r="P119" s="180"/>
      <c r="Q119" s="169"/>
      <c r="R119" s="167"/>
      <c r="S119" s="170"/>
      <c r="T119" s="21"/>
      <c r="U119" s="365"/>
      <c r="W119" s="241">
        <f>Admin!B119</f>
        <v>42583</v>
      </c>
    </row>
    <row r="120" spans="1:23" ht="13.2" thickTop="1" thickBot="1" x14ac:dyDescent="0.3">
      <c r="A120" s="18"/>
      <c r="B120" s="20" t="s">
        <v>12</v>
      </c>
      <c r="C120" s="20"/>
      <c r="D120" s="356"/>
      <c r="E120" s="357"/>
      <c r="F120" s="358"/>
      <c r="G120" s="22"/>
      <c r="H120" s="183"/>
      <c r="I120" s="22"/>
      <c r="J120" s="29"/>
      <c r="K120" s="20"/>
      <c r="L120" s="20"/>
      <c r="M120" s="63"/>
      <c r="N120" s="63"/>
      <c r="O120" s="186"/>
      <c r="P120" s="187"/>
      <c r="Q120" s="37"/>
      <c r="R120" s="28"/>
      <c r="S120" s="37"/>
      <c r="T120" s="21"/>
      <c r="U120" s="365"/>
      <c r="W120" s="241">
        <f>Admin!B120</f>
        <v>42584</v>
      </c>
    </row>
    <row r="121" spans="1:23" ht="12.6" thickTop="1" x14ac:dyDescent="0.25">
      <c r="A121" s="18"/>
      <c r="B121" s="20"/>
      <c r="C121" s="20"/>
      <c r="D121" s="20"/>
      <c r="E121" s="20"/>
      <c r="F121" s="20"/>
      <c r="G121" s="22"/>
      <c r="H121" s="34" t="s">
        <v>60</v>
      </c>
      <c r="I121" s="22"/>
      <c r="J121" s="29"/>
      <c r="K121" s="245"/>
      <c r="L121" s="245"/>
      <c r="M121" s="245"/>
      <c r="N121" s="245"/>
      <c r="O121" s="245"/>
      <c r="P121" s="245"/>
      <c r="Q121" s="245"/>
      <c r="R121" s="20"/>
      <c r="S121" s="100"/>
      <c r="T121" s="21"/>
      <c r="U121" s="365"/>
      <c r="W121" s="241">
        <f>Admin!B121</f>
        <v>42585</v>
      </c>
    </row>
    <row r="122" spans="1:23" x14ac:dyDescent="0.25">
      <c r="A122" s="18"/>
      <c r="B122" s="20"/>
      <c r="C122" s="20"/>
      <c r="D122" s="20"/>
      <c r="E122" s="20"/>
      <c r="F122" s="20"/>
      <c r="G122" s="22"/>
      <c r="H122" s="184"/>
      <c r="I122" s="22"/>
      <c r="J122" s="29"/>
      <c r="K122" s="245"/>
      <c r="L122" s="245"/>
      <c r="M122" s="245"/>
      <c r="N122" s="245"/>
      <c r="O122" s="245"/>
      <c r="P122" s="245"/>
      <c r="Q122" s="245"/>
      <c r="R122" s="35"/>
      <c r="S122" s="100"/>
      <c r="T122" s="21"/>
      <c r="U122" s="365"/>
      <c r="W122" s="241">
        <f>Admin!B122</f>
        <v>42586</v>
      </c>
    </row>
    <row r="123" spans="1:23" x14ac:dyDescent="0.25">
      <c r="A123" s="18"/>
      <c r="B123" s="20"/>
      <c r="C123" s="20"/>
      <c r="D123" s="20"/>
      <c r="E123" s="20"/>
      <c r="F123" s="20"/>
      <c r="G123" s="22"/>
      <c r="H123" s="34" t="s">
        <v>61</v>
      </c>
      <c r="I123" s="22"/>
      <c r="J123" s="29"/>
      <c r="K123" s="245"/>
      <c r="L123" s="245"/>
      <c r="M123" s="245"/>
      <c r="N123" s="245"/>
      <c r="O123" s="245"/>
      <c r="P123" s="245"/>
      <c r="Q123" s="245"/>
      <c r="R123" s="36"/>
      <c r="S123" s="100"/>
      <c r="T123" s="21"/>
      <c r="U123" s="365"/>
      <c r="W123" s="241">
        <f>Admin!B123</f>
        <v>42587</v>
      </c>
    </row>
    <row r="124" spans="1:23" x14ac:dyDescent="0.25">
      <c r="A124" s="18"/>
      <c r="B124" s="20"/>
      <c r="C124" s="20"/>
      <c r="D124" s="20"/>
      <c r="E124" s="20"/>
      <c r="F124" s="20"/>
      <c r="G124" s="22"/>
      <c r="H124" s="183"/>
      <c r="I124" s="22"/>
      <c r="J124" s="29"/>
      <c r="K124" s="245"/>
      <c r="L124" s="245"/>
      <c r="M124" s="245"/>
      <c r="N124" s="245"/>
      <c r="O124" s="245"/>
      <c r="P124" s="245"/>
      <c r="Q124" s="245"/>
      <c r="R124" s="20"/>
      <c r="S124" s="20"/>
      <c r="T124" s="21"/>
      <c r="U124" s="365"/>
      <c r="W124" s="241">
        <f>Admin!B124</f>
        <v>42588</v>
      </c>
    </row>
    <row r="125" spans="1:23" ht="12" customHeight="1" x14ac:dyDescent="0.25">
      <c r="A125" s="18"/>
      <c r="B125" s="20"/>
      <c r="C125" s="20"/>
      <c r="D125" s="20"/>
      <c r="E125" s="20"/>
      <c r="F125" s="20"/>
      <c r="G125" s="22"/>
      <c r="H125" s="28" t="s">
        <v>62</v>
      </c>
      <c r="I125" s="22"/>
      <c r="J125" s="29"/>
      <c r="K125" s="245"/>
      <c r="L125" s="245"/>
      <c r="M125" s="245"/>
      <c r="N125" s="245"/>
      <c r="O125" s="245"/>
      <c r="P125" s="245"/>
      <c r="Q125" s="245"/>
      <c r="R125" s="20"/>
      <c r="S125" s="20"/>
      <c r="T125" s="79"/>
      <c r="U125" s="365"/>
      <c r="W125" s="241">
        <f>Admin!B125</f>
        <v>42589</v>
      </c>
    </row>
    <row r="126" spans="1:23" ht="14.25" customHeight="1" x14ac:dyDescent="0.25">
      <c r="A126" s="18"/>
      <c r="B126" s="20"/>
      <c r="C126" s="20"/>
      <c r="D126" s="20"/>
      <c r="E126" s="20"/>
      <c r="F126" s="20"/>
      <c r="G126" s="20"/>
      <c r="H126" s="185"/>
      <c r="I126" s="20"/>
      <c r="J126" s="29"/>
      <c r="K126" s="245"/>
      <c r="L126" s="245"/>
      <c r="M126" s="245"/>
      <c r="N126" s="245"/>
      <c r="O126" s="245"/>
      <c r="P126" s="245"/>
      <c r="Q126" s="245"/>
      <c r="R126" s="66"/>
      <c r="S126" s="67"/>
      <c r="T126" s="21"/>
      <c r="U126" s="365"/>
      <c r="W126" s="241">
        <f>Admin!B126</f>
        <v>42590</v>
      </c>
    </row>
    <row r="127" spans="1:23" ht="12.6" thickBot="1" x14ac:dyDescent="0.3">
      <c r="A127" s="18"/>
      <c r="B127" s="20"/>
      <c r="C127" s="20"/>
      <c r="D127" s="62"/>
      <c r="E127" s="20"/>
      <c r="F127" s="37" t="s">
        <v>31</v>
      </c>
      <c r="G127" s="66"/>
      <c r="H127" s="20"/>
      <c r="I127" s="22"/>
      <c r="J127" s="29"/>
      <c r="K127" s="245"/>
      <c r="L127" s="245"/>
      <c r="M127" s="245"/>
      <c r="N127" s="245"/>
      <c r="O127" s="245"/>
      <c r="P127" s="245"/>
      <c r="Q127" s="245"/>
      <c r="R127" s="20"/>
      <c r="S127" s="100"/>
      <c r="T127" s="21"/>
      <c r="U127" s="365"/>
      <c r="W127" s="241">
        <f>Admin!B127</f>
        <v>42591</v>
      </c>
    </row>
    <row r="128" spans="1:23" ht="13.2" thickTop="1" thickBot="1" x14ac:dyDescent="0.3">
      <c r="A128" s="18"/>
      <c r="B128" s="20" t="str">
        <f>B$24</f>
        <v>Starting date (existing = 06/04/16)</v>
      </c>
      <c r="C128" s="20"/>
      <c r="D128" s="162"/>
      <c r="E128" s="20"/>
      <c r="F128" s="99" t="str">
        <f>IF(D128=0," ",IF(D132="W",LOOKUP(D128,Admin!B:B,Admin!C:C),IF(D132="M",LOOKUP(D128,Admin!B:B,Admin!D:D),LOOKUP(D128,Admin!B:B,Admin!C:C))))</f>
        <v xml:space="preserve"> </v>
      </c>
      <c r="G128" s="68"/>
      <c r="H128" s="20"/>
      <c r="I128" s="20"/>
      <c r="J128" s="29"/>
      <c r="K128" s="245"/>
      <c r="L128" s="245"/>
      <c r="M128" s="245"/>
      <c r="N128" s="245"/>
      <c r="O128" s="245"/>
      <c r="P128" s="245"/>
      <c r="Q128" s="245"/>
      <c r="R128" s="24"/>
      <c r="S128" s="100"/>
      <c r="T128" s="21"/>
      <c r="U128" s="365"/>
      <c r="W128" s="241">
        <f>Admin!B128</f>
        <v>42592</v>
      </c>
    </row>
    <row r="129" spans="1:23" ht="6" customHeight="1" thickTop="1" thickBot="1" x14ac:dyDescent="0.3">
      <c r="A129" s="18"/>
      <c r="B129" s="20"/>
      <c r="C129" s="20"/>
      <c r="D129" s="62"/>
      <c r="E129" s="20"/>
      <c r="F129" s="99"/>
      <c r="G129" s="68"/>
      <c r="H129" s="20"/>
      <c r="I129" s="20"/>
      <c r="J129" s="29"/>
      <c r="K129" s="245"/>
      <c r="L129" s="245"/>
      <c r="M129" s="245"/>
      <c r="N129" s="245"/>
      <c r="O129" s="245"/>
      <c r="P129" s="245"/>
      <c r="Q129" s="245"/>
      <c r="R129" s="24"/>
      <c r="S129" s="100"/>
      <c r="T129" s="21"/>
      <c r="U129" s="365"/>
      <c r="W129" s="241">
        <f>Admin!B129</f>
        <v>42593</v>
      </c>
    </row>
    <row r="130" spans="1:23" ht="13.5" customHeight="1" thickTop="1" thickBot="1" x14ac:dyDescent="0.3">
      <c r="A130" s="18"/>
      <c r="B130" s="20" t="s">
        <v>29</v>
      </c>
      <c r="C130" s="20"/>
      <c r="D130" s="162"/>
      <c r="E130" s="20"/>
      <c r="F130" s="99" t="str">
        <f>IF(D128=0," ",IF(D130=0," ",IF(D132="W",LOOKUP(D130,Admin!B:B,Admin!C:C),IF(D132="M",LOOKUP(D130,Admin!B:B,Admin!D:D),LOOKUP(D130,Admin!B:B,Admin!C:C)))))</f>
        <v xml:space="preserve"> </v>
      </c>
      <c r="G130" s="68"/>
      <c r="H130" s="20"/>
      <c r="I130" s="20"/>
      <c r="J130" s="29"/>
      <c r="K130" s="245"/>
      <c r="L130" s="245"/>
      <c r="M130" s="245"/>
      <c r="N130" s="245"/>
      <c r="O130" s="245"/>
      <c r="P130" s="245"/>
      <c r="Q130" s="245"/>
      <c r="R130" s="66"/>
      <c r="S130" s="67"/>
      <c r="T130" s="21"/>
      <c r="U130" s="365"/>
      <c r="W130" s="241">
        <f>Admin!B130</f>
        <v>42594</v>
      </c>
    </row>
    <row r="131" spans="1:23" ht="13.2" thickTop="1" thickBot="1" x14ac:dyDescent="0.3">
      <c r="A131" s="18"/>
      <c r="B131" s="20"/>
      <c r="C131" s="20"/>
      <c r="D131" s="62"/>
      <c r="E131" s="20"/>
      <c r="F131" s="33"/>
      <c r="G131" s="33"/>
      <c r="H131" s="20"/>
      <c r="I131" s="20"/>
      <c r="J131" s="29"/>
      <c r="K131" s="245"/>
      <c r="L131" s="245"/>
      <c r="M131" s="245"/>
      <c r="N131" s="245"/>
      <c r="O131" s="245"/>
      <c r="P131" s="245"/>
      <c r="Q131" s="245"/>
      <c r="R131" s="24"/>
      <c r="S131" s="100"/>
      <c r="T131" s="21"/>
      <c r="U131" s="365"/>
      <c r="W131" s="241">
        <f>Admin!B131</f>
        <v>42595</v>
      </c>
    </row>
    <row r="132" spans="1:23" ht="13.2" thickTop="1" thickBot="1" x14ac:dyDescent="0.3">
      <c r="A132" s="18"/>
      <c r="B132" s="22" t="s">
        <v>21</v>
      </c>
      <c r="C132" s="22"/>
      <c r="D132" s="86"/>
      <c r="E132" s="28" t="s">
        <v>30</v>
      </c>
      <c r="F132" s="212" t="str">
        <f>IF(D134="D","Enter M for Director","Enter M or W for Employee")</f>
        <v>Enter M or W for Employee</v>
      </c>
      <c r="G132" s="20"/>
      <c r="H132" s="23"/>
      <c r="I132" s="23"/>
      <c r="J132" s="29"/>
      <c r="K132" s="245"/>
      <c r="L132" s="245"/>
      <c r="M132" s="245"/>
      <c r="N132" s="245"/>
      <c r="O132" s="245"/>
      <c r="P132" s="245"/>
      <c r="Q132" s="245"/>
      <c r="R132" s="24"/>
      <c r="S132" s="100"/>
      <c r="T132" s="21"/>
      <c r="U132" s="365"/>
      <c r="W132" s="241">
        <f>Admin!B132</f>
        <v>42596</v>
      </c>
    </row>
    <row r="133" spans="1:23" ht="12.6" thickTop="1" x14ac:dyDescent="0.25">
      <c r="A133" s="18"/>
      <c r="B133" s="22" t="s">
        <v>16</v>
      </c>
      <c r="C133" s="22"/>
      <c r="D133" s="168">
        <v>5</v>
      </c>
      <c r="E133" s="25"/>
      <c r="F133" s="71"/>
      <c r="G133" s="34"/>
      <c r="H133" s="20"/>
      <c r="I133" s="20"/>
      <c r="J133" s="29"/>
      <c r="K133" s="245"/>
      <c r="L133" s="245"/>
      <c r="M133" s="245"/>
      <c r="N133" s="245"/>
      <c r="O133" s="245"/>
      <c r="P133" s="245"/>
      <c r="Q133" s="245"/>
      <c r="R133" s="24"/>
      <c r="S133" s="100"/>
      <c r="T133" s="21"/>
      <c r="U133" s="365"/>
      <c r="W133" s="241">
        <f>Admin!B133</f>
        <v>42597</v>
      </c>
    </row>
    <row r="134" spans="1:23" x14ac:dyDescent="0.25">
      <c r="A134" s="18"/>
      <c r="B134" s="22" t="s">
        <v>75</v>
      </c>
      <c r="C134" s="22"/>
      <c r="D134" s="237"/>
      <c r="E134" s="20"/>
      <c r="F134" s="215" t="s">
        <v>76</v>
      </c>
      <c r="G134" s="34"/>
      <c r="H134" s="20"/>
      <c r="I134" s="20"/>
      <c r="J134" s="29"/>
      <c r="K134" s="245"/>
      <c r="L134" s="245"/>
      <c r="M134" s="245"/>
      <c r="N134" s="245"/>
      <c r="O134" s="245"/>
      <c r="P134" s="245"/>
      <c r="Q134" s="245"/>
      <c r="R134" s="24"/>
      <c r="S134" s="100"/>
      <c r="T134" s="21"/>
      <c r="U134" s="365"/>
      <c r="W134" s="241">
        <f>Admin!B134</f>
        <v>42598</v>
      </c>
    </row>
    <row r="135" spans="1:23" ht="12" customHeight="1" x14ac:dyDescent="0.25">
      <c r="A135" s="18"/>
      <c r="B135" s="20"/>
      <c r="C135" s="20"/>
      <c r="D135" s="20"/>
      <c r="E135" s="20"/>
      <c r="F135" s="242"/>
      <c r="G135" s="242"/>
      <c r="H135" s="242"/>
      <c r="I135" s="20"/>
      <c r="J135" s="29"/>
      <c r="K135" s="245"/>
      <c r="L135" s="245"/>
      <c r="M135" s="245"/>
      <c r="N135" s="245"/>
      <c r="O135" s="245"/>
      <c r="P135" s="245"/>
      <c r="Q135" s="245"/>
      <c r="R135" s="20"/>
      <c r="S135" s="37"/>
      <c r="T135" s="21"/>
      <c r="U135" s="365"/>
      <c r="W135" s="241">
        <f>Admin!B135</f>
        <v>42599</v>
      </c>
    </row>
    <row r="136" spans="1:23" ht="6" customHeight="1" x14ac:dyDescent="0.25">
      <c r="A136" s="18"/>
      <c r="B136" s="20"/>
      <c r="C136" s="20"/>
      <c r="D136" s="20"/>
      <c r="E136" s="20"/>
      <c r="F136" s="243"/>
      <c r="G136" s="243"/>
      <c r="H136" s="243"/>
      <c r="I136" s="20"/>
      <c r="J136" s="29"/>
      <c r="K136" s="245"/>
      <c r="L136" s="245"/>
      <c r="M136" s="245"/>
      <c r="N136" s="245"/>
      <c r="O136" s="245"/>
      <c r="P136" s="245"/>
      <c r="Q136" s="245"/>
      <c r="R136" s="20"/>
      <c r="S136" s="37"/>
      <c r="T136" s="21"/>
      <c r="U136" s="365"/>
      <c r="W136" s="241">
        <f>Admin!B136</f>
        <v>42600</v>
      </c>
    </row>
    <row r="137" spans="1:23" ht="12" customHeight="1" x14ac:dyDescent="0.25">
      <c r="A137" s="18"/>
      <c r="B137" s="20"/>
      <c r="C137" s="20"/>
      <c r="D137" s="20"/>
      <c r="E137" s="20"/>
      <c r="F137" s="20"/>
      <c r="G137" s="20"/>
      <c r="H137" s="20"/>
      <c r="I137" s="20"/>
      <c r="J137" s="29"/>
      <c r="K137" s="245"/>
      <c r="L137" s="245"/>
      <c r="M137" s="245"/>
      <c r="N137" s="245"/>
      <c r="O137" s="245"/>
      <c r="P137" s="245"/>
      <c r="Q137" s="245"/>
      <c r="R137" s="66"/>
      <c r="S137" s="67"/>
      <c r="T137" s="21"/>
      <c r="U137" s="365"/>
      <c r="W137" s="241">
        <f>Admin!B137</f>
        <v>42601</v>
      </c>
    </row>
    <row r="138" spans="1:23" x14ac:dyDescent="0.25">
      <c r="A138" s="18"/>
      <c r="B138" s="20"/>
      <c r="C138" s="20"/>
      <c r="D138" s="20"/>
      <c r="E138" s="20"/>
      <c r="F138" s="20"/>
      <c r="G138" s="20"/>
      <c r="H138" s="20"/>
      <c r="I138" s="20"/>
      <c r="J138" s="29"/>
      <c r="K138" s="245"/>
      <c r="L138" s="245"/>
      <c r="M138" s="245"/>
      <c r="N138" s="245"/>
      <c r="O138" s="245"/>
      <c r="P138" s="245"/>
      <c r="Q138" s="245"/>
      <c r="R138" s="35"/>
      <c r="S138" s="100"/>
      <c r="T138" s="21"/>
      <c r="U138" s="365"/>
      <c r="W138" s="241">
        <f>Admin!B138</f>
        <v>42602</v>
      </c>
    </row>
    <row r="139" spans="1:23" ht="13.5" customHeight="1" x14ac:dyDescent="0.25">
      <c r="A139" s="18"/>
      <c r="B139" s="20"/>
      <c r="C139" s="20"/>
      <c r="D139" s="20"/>
      <c r="E139" s="20"/>
      <c r="F139" s="20"/>
      <c r="G139" s="20"/>
      <c r="H139" s="20"/>
      <c r="I139" s="20"/>
      <c r="J139" s="29"/>
      <c r="K139" s="360"/>
      <c r="L139" s="360"/>
      <c r="M139" s="361"/>
      <c r="N139" s="361"/>
      <c r="O139" s="361"/>
      <c r="P139" s="361"/>
      <c r="Q139" s="361"/>
      <c r="R139" s="361"/>
      <c r="S139" s="361"/>
      <c r="T139" s="21"/>
      <c r="U139" s="365"/>
      <c r="W139" s="241">
        <f>Admin!B139</f>
        <v>42603</v>
      </c>
    </row>
    <row r="140" spans="1:23" ht="9" customHeight="1" thickBot="1" x14ac:dyDescent="0.3">
      <c r="A140" s="80"/>
      <c r="B140" s="26"/>
      <c r="C140" s="26"/>
      <c r="D140" s="26"/>
      <c r="E140" s="26"/>
      <c r="F140" s="26"/>
      <c r="G140" s="26"/>
      <c r="H140" s="26"/>
      <c r="I140" s="26"/>
      <c r="J140" s="30"/>
      <c r="K140" s="26"/>
      <c r="L140" s="26"/>
      <c r="M140" s="26"/>
      <c r="N140" s="26"/>
      <c r="O140" s="26"/>
      <c r="P140" s="181"/>
      <c r="Q140" s="26"/>
      <c r="R140" s="26"/>
      <c r="S140" s="26"/>
      <c r="T140" s="32"/>
      <c r="U140" s="365"/>
      <c r="W140" s="241">
        <f>Admin!B140</f>
        <v>42604</v>
      </c>
    </row>
    <row r="141" spans="1:23" ht="22.5" customHeight="1" thickBot="1" x14ac:dyDescent="0.3">
      <c r="A141" s="359"/>
      <c r="B141" s="359"/>
      <c r="C141" s="359"/>
      <c r="D141" s="359"/>
      <c r="E141" s="359"/>
      <c r="F141" s="359"/>
      <c r="G141" s="359"/>
      <c r="H141" s="359"/>
      <c r="I141" s="359"/>
      <c r="J141" s="359"/>
      <c r="K141" s="359"/>
      <c r="L141" s="359"/>
      <c r="M141" s="359"/>
      <c r="N141" s="359"/>
      <c r="O141" s="359"/>
      <c r="P141" s="359"/>
      <c r="Q141" s="359"/>
      <c r="R141" s="359"/>
      <c r="S141" s="359"/>
      <c r="T141" s="359"/>
      <c r="U141" s="365"/>
      <c r="W141" s="241">
        <f>Admin!B141</f>
        <v>42605</v>
      </c>
    </row>
    <row r="142" spans="1:23" ht="9" customHeight="1" thickBot="1" x14ac:dyDescent="0.3">
      <c r="A142" s="15"/>
      <c r="B142" s="16"/>
      <c r="C142" s="16"/>
      <c r="D142" s="16"/>
      <c r="E142" s="16"/>
      <c r="F142" s="16"/>
      <c r="G142" s="16"/>
      <c r="H142" s="16"/>
      <c r="I142" s="16"/>
      <c r="J142" s="78"/>
      <c r="K142" s="16"/>
      <c r="L142" s="16"/>
      <c r="M142" s="16"/>
      <c r="N142" s="16"/>
      <c r="O142" s="16"/>
      <c r="P142" s="178"/>
      <c r="Q142" s="16"/>
      <c r="R142" s="16"/>
      <c r="S142" s="16"/>
      <c r="T142" s="17"/>
      <c r="U142" s="365"/>
      <c r="W142" s="241">
        <f>Admin!B142</f>
        <v>42606</v>
      </c>
    </row>
    <row r="143" spans="1:23" ht="15" customHeight="1" thickTop="1" thickBot="1" x14ac:dyDescent="0.3">
      <c r="A143" s="18"/>
      <c r="B143" s="98" t="s">
        <v>39</v>
      </c>
      <c r="C143" s="65"/>
      <c r="D143" s="20"/>
      <c r="E143" s="20"/>
      <c r="F143" s="20"/>
      <c r="G143" s="20"/>
      <c r="H143" s="360" t="s">
        <v>58</v>
      </c>
      <c r="I143" s="20"/>
      <c r="J143" s="29"/>
      <c r="K143" s="98" t="s">
        <v>20</v>
      </c>
      <c r="L143" s="65"/>
      <c r="M143" s="85"/>
      <c r="N143" s="19"/>
      <c r="O143" s="362"/>
      <c r="P143" s="363"/>
      <c r="Q143" s="364"/>
      <c r="R143" s="66"/>
      <c r="S143" s="366"/>
      <c r="T143" s="21"/>
      <c r="U143" s="365"/>
      <c r="W143" s="241">
        <f>Admin!B143</f>
        <v>42607</v>
      </c>
    </row>
    <row r="144" spans="1:23" ht="6" customHeight="1" thickTop="1" thickBot="1" x14ac:dyDescent="0.3">
      <c r="A144" s="18"/>
      <c r="B144" s="65"/>
      <c r="C144" s="65"/>
      <c r="D144" s="20"/>
      <c r="E144" s="20"/>
      <c r="F144" s="20"/>
      <c r="G144" s="20"/>
      <c r="H144" s="360"/>
      <c r="I144" s="20"/>
      <c r="J144" s="29"/>
      <c r="K144" s="65"/>
      <c r="L144" s="65"/>
      <c r="M144" s="85"/>
      <c r="N144" s="19"/>
      <c r="O144" s="20"/>
      <c r="P144" s="179"/>
      <c r="Q144" s="365"/>
      <c r="R144" s="20"/>
      <c r="S144" s="367"/>
      <c r="T144" s="21"/>
      <c r="U144" s="365"/>
      <c r="W144" s="241">
        <f>Admin!B144</f>
        <v>42608</v>
      </c>
    </row>
    <row r="145" spans="1:23" ht="14.4" thickTop="1" thickBot="1" x14ac:dyDescent="0.3">
      <c r="A145" s="18"/>
      <c r="B145" s="20" t="s">
        <v>11</v>
      </c>
      <c r="C145" s="20"/>
      <c r="D145" s="356"/>
      <c r="E145" s="357"/>
      <c r="F145" s="358"/>
      <c r="G145" s="22"/>
      <c r="H145" s="28" t="s">
        <v>59</v>
      </c>
      <c r="I145" s="22"/>
      <c r="J145" s="64"/>
      <c r="K145" s="20" t="s">
        <v>17</v>
      </c>
      <c r="L145" s="20"/>
      <c r="M145" s="368"/>
      <c r="N145" s="369"/>
      <c r="O145" s="370"/>
      <c r="P145" s="180"/>
      <c r="Q145" s="169"/>
      <c r="R145" s="167"/>
      <c r="S145" s="170"/>
      <c r="T145" s="21"/>
      <c r="U145" s="365"/>
      <c r="W145" s="241">
        <f>Admin!B145</f>
        <v>42609</v>
      </c>
    </row>
    <row r="146" spans="1:23" ht="13.2" thickTop="1" thickBot="1" x14ac:dyDescent="0.3">
      <c r="A146" s="18"/>
      <c r="B146" s="20" t="s">
        <v>12</v>
      </c>
      <c r="C146" s="20"/>
      <c r="D146" s="356"/>
      <c r="E146" s="357"/>
      <c r="F146" s="358"/>
      <c r="G146" s="22"/>
      <c r="H146" s="183"/>
      <c r="I146" s="22"/>
      <c r="J146" s="29"/>
      <c r="K146" s="20"/>
      <c r="L146" s="20"/>
      <c r="M146" s="63"/>
      <c r="N146" s="63"/>
      <c r="O146" s="186"/>
      <c r="P146" s="187"/>
      <c r="Q146" s="37"/>
      <c r="R146" s="28"/>
      <c r="S146" s="37"/>
      <c r="T146" s="21"/>
      <c r="U146" s="365"/>
      <c r="W146" s="241">
        <f>Admin!B146</f>
        <v>42610</v>
      </c>
    </row>
    <row r="147" spans="1:23" ht="12.6" thickTop="1" x14ac:dyDescent="0.25">
      <c r="A147" s="18"/>
      <c r="B147" s="20"/>
      <c r="C147" s="20"/>
      <c r="D147" s="20"/>
      <c r="E147" s="20"/>
      <c r="F147" s="20"/>
      <c r="G147" s="22"/>
      <c r="H147" s="34" t="s">
        <v>60</v>
      </c>
      <c r="I147" s="22"/>
      <c r="J147" s="29"/>
      <c r="K147" s="245"/>
      <c r="L147" s="245"/>
      <c r="M147" s="245"/>
      <c r="N147" s="245"/>
      <c r="O147" s="245"/>
      <c r="P147" s="245"/>
      <c r="Q147" s="245"/>
      <c r="R147" s="20"/>
      <c r="S147" s="100"/>
      <c r="T147" s="21"/>
      <c r="U147" s="365"/>
      <c r="W147" s="241">
        <f>Admin!B147</f>
        <v>42611</v>
      </c>
    </row>
    <row r="148" spans="1:23" x14ac:dyDescent="0.25">
      <c r="A148" s="18"/>
      <c r="B148" s="20"/>
      <c r="C148" s="20"/>
      <c r="D148" s="20"/>
      <c r="E148" s="20"/>
      <c r="F148" s="20"/>
      <c r="G148" s="22"/>
      <c r="H148" s="184"/>
      <c r="I148" s="22"/>
      <c r="J148" s="29"/>
      <c r="K148" s="245"/>
      <c r="L148" s="245"/>
      <c r="M148" s="245"/>
      <c r="N148" s="245"/>
      <c r="O148" s="245"/>
      <c r="P148" s="245"/>
      <c r="Q148" s="245"/>
      <c r="R148" s="35"/>
      <c r="S148" s="100"/>
      <c r="T148" s="21"/>
      <c r="U148" s="365"/>
      <c r="W148" s="241">
        <f>Admin!B148</f>
        <v>42612</v>
      </c>
    </row>
    <row r="149" spans="1:23" x14ac:dyDescent="0.25">
      <c r="A149" s="18"/>
      <c r="B149" s="20"/>
      <c r="C149" s="20"/>
      <c r="D149" s="20"/>
      <c r="E149" s="20"/>
      <c r="F149" s="20"/>
      <c r="G149" s="22"/>
      <c r="H149" s="34" t="s">
        <v>61</v>
      </c>
      <c r="I149" s="22"/>
      <c r="J149" s="29"/>
      <c r="K149" s="245"/>
      <c r="L149" s="245"/>
      <c r="M149" s="245"/>
      <c r="N149" s="245"/>
      <c r="O149" s="245"/>
      <c r="P149" s="245"/>
      <c r="Q149" s="245"/>
      <c r="R149" s="36"/>
      <c r="S149" s="100"/>
      <c r="T149" s="21"/>
      <c r="U149" s="365"/>
      <c r="W149" s="241">
        <f>Admin!B149</f>
        <v>42613</v>
      </c>
    </row>
    <row r="150" spans="1:23" x14ac:dyDescent="0.25">
      <c r="A150" s="18"/>
      <c r="B150" s="20"/>
      <c r="C150" s="20"/>
      <c r="D150" s="20"/>
      <c r="E150" s="20"/>
      <c r="F150" s="20"/>
      <c r="G150" s="22"/>
      <c r="H150" s="183"/>
      <c r="I150" s="22"/>
      <c r="J150" s="29"/>
      <c r="K150" s="245"/>
      <c r="L150" s="245"/>
      <c r="M150" s="245"/>
      <c r="N150" s="245"/>
      <c r="O150" s="245"/>
      <c r="P150" s="245"/>
      <c r="Q150" s="245"/>
      <c r="R150" s="20"/>
      <c r="S150" s="20"/>
      <c r="T150" s="21"/>
      <c r="U150" s="365"/>
      <c r="W150" s="241">
        <f>Admin!B150</f>
        <v>42614</v>
      </c>
    </row>
    <row r="151" spans="1:23" ht="12" customHeight="1" x14ac:dyDescent="0.25">
      <c r="A151" s="18"/>
      <c r="B151" s="20"/>
      <c r="C151" s="20"/>
      <c r="D151" s="20"/>
      <c r="E151" s="20"/>
      <c r="F151" s="20"/>
      <c r="G151" s="22"/>
      <c r="H151" s="28" t="s">
        <v>62</v>
      </c>
      <c r="I151" s="22"/>
      <c r="J151" s="29"/>
      <c r="K151" s="245"/>
      <c r="L151" s="245"/>
      <c r="M151" s="245"/>
      <c r="N151" s="245"/>
      <c r="O151" s="245"/>
      <c r="P151" s="245"/>
      <c r="Q151" s="245"/>
      <c r="R151" s="20"/>
      <c r="S151" s="20"/>
      <c r="T151" s="79"/>
      <c r="U151" s="365"/>
      <c r="W151" s="241">
        <f>Admin!B151</f>
        <v>42615</v>
      </c>
    </row>
    <row r="152" spans="1:23" ht="15" customHeight="1" x14ac:dyDescent="0.25">
      <c r="A152" s="18"/>
      <c r="B152" s="20"/>
      <c r="C152" s="20"/>
      <c r="D152" s="20"/>
      <c r="E152" s="20"/>
      <c r="F152" s="20"/>
      <c r="G152" s="20"/>
      <c r="H152" s="185"/>
      <c r="I152" s="20"/>
      <c r="J152" s="29"/>
      <c r="K152" s="245"/>
      <c r="L152" s="245"/>
      <c r="M152" s="245"/>
      <c r="N152" s="245"/>
      <c r="O152" s="245"/>
      <c r="P152" s="245"/>
      <c r="Q152" s="245"/>
      <c r="R152" s="66"/>
      <c r="S152" s="67"/>
      <c r="T152" s="21"/>
      <c r="U152" s="365"/>
      <c r="W152" s="241">
        <f>Admin!B152</f>
        <v>42616</v>
      </c>
    </row>
    <row r="153" spans="1:23" ht="12.6" thickBot="1" x14ac:dyDescent="0.3">
      <c r="A153" s="18"/>
      <c r="B153" s="20"/>
      <c r="C153" s="20"/>
      <c r="D153" s="62"/>
      <c r="E153" s="20"/>
      <c r="F153" s="37" t="s">
        <v>31</v>
      </c>
      <c r="G153" s="66"/>
      <c r="H153" s="20"/>
      <c r="I153" s="22"/>
      <c r="J153" s="29"/>
      <c r="K153" s="245"/>
      <c r="L153" s="245"/>
      <c r="M153" s="245"/>
      <c r="N153" s="245"/>
      <c r="O153" s="245"/>
      <c r="P153" s="245"/>
      <c r="Q153" s="245"/>
      <c r="R153" s="20"/>
      <c r="S153" s="100"/>
      <c r="T153" s="21"/>
      <c r="U153" s="365"/>
      <c r="W153" s="241">
        <f>Admin!B153</f>
        <v>42617</v>
      </c>
    </row>
    <row r="154" spans="1:23" ht="13.2" thickTop="1" thickBot="1" x14ac:dyDescent="0.3">
      <c r="A154" s="18"/>
      <c r="B154" s="20" t="str">
        <f>B$24</f>
        <v>Starting date (existing = 06/04/16)</v>
      </c>
      <c r="C154" s="20"/>
      <c r="D154" s="162"/>
      <c r="E154" s="20"/>
      <c r="F154" s="99" t="str">
        <f>IF(D154=0," ",IF(D158="W",LOOKUP(D154,Admin!B:B,Admin!C:C),IF(D158="M",LOOKUP(D154,Admin!B:B,Admin!D:D),LOOKUP(D154,Admin!B:B,Admin!C:C))))</f>
        <v xml:space="preserve"> </v>
      </c>
      <c r="G154" s="68"/>
      <c r="H154" s="20"/>
      <c r="I154" s="20"/>
      <c r="J154" s="29"/>
      <c r="K154" s="245"/>
      <c r="L154" s="245"/>
      <c r="M154" s="245"/>
      <c r="N154" s="245"/>
      <c r="O154" s="245"/>
      <c r="P154" s="245"/>
      <c r="Q154" s="245"/>
      <c r="R154" s="24"/>
      <c r="S154" s="100"/>
      <c r="T154" s="21"/>
      <c r="U154" s="365"/>
      <c r="W154" s="241">
        <f>Admin!B154</f>
        <v>42618</v>
      </c>
    </row>
    <row r="155" spans="1:23" ht="6" customHeight="1" thickTop="1" thickBot="1" x14ac:dyDescent="0.3">
      <c r="A155" s="18"/>
      <c r="B155" s="20"/>
      <c r="C155" s="20"/>
      <c r="D155" s="62"/>
      <c r="E155" s="20"/>
      <c r="F155" s="99"/>
      <c r="G155" s="68"/>
      <c r="H155" s="20"/>
      <c r="I155" s="20"/>
      <c r="J155" s="29"/>
      <c r="K155" s="245"/>
      <c r="L155" s="245"/>
      <c r="M155" s="245"/>
      <c r="N155" s="245"/>
      <c r="O155" s="245"/>
      <c r="P155" s="245"/>
      <c r="Q155" s="245"/>
      <c r="R155" s="24"/>
      <c r="S155" s="100"/>
      <c r="T155" s="21"/>
      <c r="U155" s="365"/>
      <c r="W155" s="241">
        <f>Admin!B155</f>
        <v>42619</v>
      </c>
    </row>
    <row r="156" spans="1:23" ht="13.5" customHeight="1" thickTop="1" thickBot="1" x14ac:dyDescent="0.3">
      <c r="A156" s="18"/>
      <c r="B156" s="20" t="s">
        <v>29</v>
      </c>
      <c r="C156" s="20"/>
      <c r="D156" s="162"/>
      <c r="E156" s="20"/>
      <c r="F156" s="99" t="str">
        <f>IF(D154=0," ",IF(D156=0," ",IF(D158="W",LOOKUP(D156,Admin!B:B,Admin!C:C),IF(D158="M",LOOKUP(D156,Admin!B:B,Admin!D:D),LOOKUP(D156,Admin!B:B,Admin!C:C)))))</f>
        <v xml:space="preserve"> </v>
      </c>
      <c r="G156" s="68"/>
      <c r="H156" s="20"/>
      <c r="I156" s="20"/>
      <c r="J156" s="29"/>
      <c r="K156" s="245"/>
      <c r="L156" s="245"/>
      <c r="M156" s="245"/>
      <c r="N156" s="245"/>
      <c r="O156" s="245"/>
      <c r="P156" s="245"/>
      <c r="Q156" s="245"/>
      <c r="R156" s="66"/>
      <c r="S156" s="67"/>
      <c r="T156" s="21"/>
      <c r="U156" s="365"/>
      <c r="W156" s="241">
        <f>Admin!B156</f>
        <v>42620</v>
      </c>
    </row>
    <row r="157" spans="1:23" ht="13.2" thickTop="1" thickBot="1" x14ac:dyDescent="0.3">
      <c r="A157" s="18"/>
      <c r="B157" s="20"/>
      <c r="C157" s="20"/>
      <c r="D157" s="62"/>
      <c r="E157" s="20"/>
      <c r="F157" s="33"/>
      <c r="G157" s="33"/>
      <c r="H157" s="20"/>
      <c r="I157" s="20"/>
      <c r="J157" s="29"/>
      <c r="K157" s="245"/>
      <c r="L157" s="245"/>
      <c r="M157" s="245"/>
      <c r="N157" s="245"/>
      <c r="O157" s="245"/>
      <c r="P157" s="245"/>
      <c r="Q157" s="245"/>
      <c r="R157" s="24"/>
      <c r="S157" s="100"/>
      <c r="T157" s="21"/>
      <c r="U157" s="365"/>
      <c r="W157" s="241">
        <f>Admin!B157</f>
        <v>42621</v>
      </c>
    </row>
    <row r="158" spans="1:23" ht="13.2" thickTop="1" thickBot="1" x14ac:dyDescent="0.3">
      <c r="A158" s="18"/>
      <c r="B158" s="22" t="s">
        <v>21</v>
      </c>
      <c r="C158" s="22"/>
      <c r="D158" s="86"/>
      <c r="E158" s="28" t="s">
        <v>30</v>
      </c>
      <c r="F158" s="212" t="str">
        <f>IF(D160="D","Enter M for Director","Enter M or W for Employee")</f>
        <v>Enter M or W for Employee</v>
      </c>
      <c r="G158" s="20"/>
      <c r="H158" s="23"/>
      <c r="I158" s="23"/>
      <c r="J158" s="29"/>
      <c r="K158" s="245"/>
      <c r="L158" s="245"/>
      <c r="M158" s="245"/>
      <c r="N158" s="245"/>
      <c r="O158" s="245"/>
      <c r="P158" s="245"/>
      <c r="Q158" s="245"/>
      <c r="R158" s="24"/>
      <c r="S158" s="100"/>
      <c r="T158" s="21"/>
      <c r="U158" s="365"/>
      <c r="W158" s="241">
        <f>Admin!B158</f>
        <v>42622</v>
      </c>
    </row>
    <row r="159" spans="1:23" ht="12.6" thickTop="1" x14ac:dyDescent="0.25">
      <c r="A159" s="18"/>
      <c r="B159" s="22" t="s">
        <v>16</v>
      </c>
      <c r="C159" s="22"/>
      <c r="D159" s="168">
        <v>6</v>
      </c>
      <c r="E159" s="25"/>
      <c r="F159" s="71"/>
      <c r="G159" s="34"/>
      <c r="H159" s="20"/>
      <c r="I159" s="20"/>
      <c r="J159" s="29"/>
      <c r="K159" s="245"/>
      <c r="L159" s="245"/>
      <c r="M159" s="245"/>
      <c r="N159" s="245"/>
      <c r="O159" s="245"/>
      <c r="P159" s="245"/>
      <c r="Q159" s="245"/>
      <c r="R159" s="24"/>
      <c r="S159" s="100"/>
      <c r="T159" s="21"/>
      <c r="U159" s="365"/>
      <c r="W159" s="241">
        <f>Admin!B159</f>
        <v>42623</v>
      </c>
    </row>
    <row r="160" spans="1:23" x14ac:dyDescent="0.25">
      <c r="A160" s="18"/>
      <c r="B160" s="22" t="s">
        <v>75</v>
      </c>
      <c r="C160" s="22"/>
      <c r="D160" s="237"/>
      <c r="E160" s="20"/>
      <c r="F160" s="215" t="s">
        <v>76</v>
      </c>
      <c r="G160" s="34"/>
      <c r="H160" s="20"/>
      <c r="I160" s="20"/>
      <c r="J160" s="29"/>
      <c r="K160" s="245"/>
      <c r="L160" s="245"/>
      <c r="M160" s="245"/>
      <c r="N160" s="245"/>
      <c r="O160" s="245"/>
      <c r="P160" s="245"/>
      <c r="Q160" s="245"/>
      <c r="R160" s="24"/>
      <c r="S160" s="100"/>
      <c r="T160" s="21"/>
      <c r="U160" s="365"/>
      <c r="W160" s="241">
        <f>Admin!B160</f>
        <v>42624</v>
      </c>
    </row>
    <row r="161" spans="1:23" ht="12" customHeight="1" x14ac:dyDescent="0.25">
      <c r="A161" s="18"/>
      <c r="B161" s="20"/>
      <c r="C161" s="20"/>
      <c r="D161" s="20"/>
      <c r="E161" s="20"/>
      <c r="F161" s="242"/>
      <c r="G161" s="242"/>
      <c r="H161" s="242"/>
      <c r="I161" s="20"/>
      <c r="J161" s="29"/>
      <c r="K161" s="245"/>
      <c r="L161" s="245"/>
      <c r="M161" s="245"/>
      <c r="N161" s="245"/>
      <c r="O161" s="245"/>
      <c r="P161" s="245"/>
      <c r="Q161" s="245"/>
      <c r="R161" s="20"/>
      <c r="S161" s="37"/>
      <c r="T161" s="21"/>
      <c r="U161" s="365"/>
      <c r="W161" s="241">
        <f>Admin!B161</f>
        <v>42625</v>
      </c>
    </row>
    <row r="162" spans="1:23" ht="6" customHeight="1" x14ac:dyDescent="0.25">
      <c r="A162" s="18"/>
      <c r="B162" s="20"/>
      <c r="C162" s="20"/>
      <c r="D162" s="20"/>
      <c r="E162" s="20"/>
      <c r="F162" s="243"/>
      <c r="G162" s="243"/>
      <c r="H162" s="243"/>
      <c r="I162" s="20"/>
      <c r="J162" s="29"/>
      <c r="K162" s="245"/>
      <c r="L162" s="245"/>
      <c r="M162" s="245"/>
      <c r="N162" s="245"/>
      <c r="O162" s="245"/>
      <c r="P162" s="245"/>
      <c r="Q162" s="245"/>
      <c r="R162" s="20"/>
      <c r="S162" s="37"/>
      <c r="T162" s="21"/>
      <c r="U162" s="365"/>
      <c r="W162" s="241">
        <f>Admin!B162</f>
        <v>42626</v>
      </c>
    </row>
    <row r="163" spans="1:23" ht="12" customHeight="1" x14ac:dyDescent="0.25">
      <c r="A163" s="18"/>
      <c r="B163" s="20"/>
      <c r="C163" s="20"/>
      <c r="D163" s="20"/>
      <c r="E163" s="20"/>
      <c r="F163" s="20"/>
      <c r="G163" s="20"/>
      <c r="H163" s="20"/>
      <c r="I163" s="20"/>
      <c r="J163" s="29"/>
      <c r="K163" s="245"/>
      <c r="L163" s="245"/>
      <c r="M163" s="245"/>
      <c r="N163" s="245"/>
      <c r="O163" s="245"/>
      <c r="P163" s="245"/>
      <c r="Q163" s="245"/>
      <c r="R163" s="66"/>
      <c r="S163" s="67"/>
      <c r="T163" s="21"/>
      <c r="U163" s="365"/>
      <c r="W163" s="241">
        <f>Admin!B163</f>
        <v>42627</v>
      </c>
    </row>
    <row r="164" spans="1:23" x14ac:dyDescent="0.25">
      <c r="A164" s="18"/>
      <c r="B164" s="20"/>
      <c r="C164" s="20"/>
      <c r="D164" s="20"/>
      <c r="E164" s="20"/>
      <c r="F164" s="20"/>
      <c r="G164" s="20"/>
      <c r="H164" s="20"/>
      <c r="I164" s="20"/>
      <c r="J164" s="29"/>
      <c r="K164" s="245"/>
      <c r="L164" s="245"/>
      <c r="M164" s="245"/>
      <c r="N164" s="245"/>
      <c r="O164" s="245"/>
      <c r="P164" s="245"/>
      <c r="Q164" s="245"/>
      <c r="R164" s="35"/>
      <c r="S164" s="100"/>
      <c r="T164" s="21"/>
      <c r="U164" s="365"/>
      <c r="W164" s="241">
        <f>Admin!B164</f>
        <v>42628</v>
      </c>
    </row>
    <row r="165" spans="1:23" ht="14.25" customHeight="1" x14ac:dyDescent="0.25">
      <c r="A165" s="18"/>
      <c r="B165" s="20"/>
      <c r="C165" s="20"/>
      <c r="D165" s="20"/>
      <c r="E165" s="20"/>
      <c r="F165" s="20"/>
      <c r="G165" s="20"/>
      <c r="H165" s="20"/>
      <c r="I165" s="20"/>
      <c r="J165" s="29"/>
      <c r="K165" s="360"/>
      <c r="L165" s="360"/>
      <c r="M165" s="361"/>
      <c r="N165" s="361"/>
      <c r="O165" s="361"/>
      <c r="P165" s="361"/>
      <c r="Q165" s="361"/>
      <c r="R165" s="361"/>
      <c r="S165" s="361"/>
      <c r="T165" s="21"/>
      <c r="U165" s="365"/>
      <c r="W165" s="241">
        <f>Admin!B165</f>
        <v>42629</v>
      </c>
    </row>
    <row r="166" spans="1:23" ht="9" customHeight="1" thickBot="1" x14ac:dyDescent="0.3">
      <c r="A166" s="80"/>
      <c r="B166" s="26"/>
      <c r="C166" s="26"/>
      <c r="D166" s="26"/>
      <c r="E166" s="26"/>
      <c r="F166" s="26"/>
      <c r="G166" s="26"/>
      <c r="H166" s="26"/>
      <c r="I166" s="26"/>
      <c r="J166" s="30"/>
      <c r="K166" s="26"/>
      <c r="L166" s="26"/>
      <c r="M166" s="26"/>
      <c r="N166" s="26"/>
      <c r="O166" s="26"/>
      <c r="P166" s="181"/>
      <c r="Q166" s="26"/>
      <c r="R166" s="26"/>
      <c r="S166" s="26"/>
      <c r="T166" s="32"/>
      <c r="U166" s="365"/>
      <c r="W166" s="241">
        <f>Admin!B166</f>
        <v>42630</v>
      </c>
    </row>
    <row r="167" spans="1:23" ht="22.5" customHeight="1" thickBot="1" x14ac:dyDescent="0.3">
      <c r="A167" s="359"/>
      <c r="B167" s="359"/>
      <c r="C167" s="359"/>
      <c r="D167" s="359"/>
      <c r="E167" s="359"/>
      <c r="F167" s="359"/>
      <c r="G167" s="359"/>
      <c r="H167" s="359"/>
      <c r="I167" s="359"/>
      <c r="J167" s="359"/>
      <c r="K167" s="359"/>
      <c r="L167" s="359"/>
      <c r="M167" s="359"/>
      <c r="N167" s="359"/>
      <c r="O167" s="359"/>
      <c r="P167" s="359"/>
      <c r="Q167" s="359"/>
      <c r="R167" s="359"/>
      <c r="S167" s="359"/>
      <c r="T167" s="359"/>
      <c r="U167" s="365"/>
      <c r="W167" s="241">
        <f>Admin!B167</f>
        <v>42631</v>
      </c>
    </row>
    <row r="168" spans="1:23" ht="8.25" customHeight="1" thickBot="1" x14ac:dyDescent="0.3">
      <c r="A168" s="15"/>
      <c r="B168" s="16"/>
      <c r="C168" s="16"/>
      <c r="D168" s="16"/>
      <c r="E168" s="16"/>
      <c r="F168" s="16"/>
      <c r="G168" s="16"/>
      <c r="H168" s="16"/>
      <c r="I168" s="16"/>
      <c r="J168" s="78"/>
      <c r="K168" s="16"/>
      <c r="L168" s="16"/>
      <c r="M168" s="16"/>
      <c r="N168" s="16"/>
      <c r="O168" s="16"/>
      <c r="P168" s="178"/>
      <c r="Q168" s="16"/>
      <c r="R168" s="16"/>
      <c r="S168" s="16"/>
      <c r="T168" s="17"/>
      <c r="U168" s="365"/>
      <c r="W168" s="241">
        <f>Admin!B168</f>
        <v>42632</v>
      </c>
    </row>
    <row r="169" spans="1:23" ht="15" customHeight="1" thickTop="1" thickBot="1" x14ac:dyDescent="0.3">
      <c r="A169" s="18"/>
      <c r="B169" s="98" t="s">
        <v>40</v>
      </c>
      <c r="C169" s="65"/>
      <c r="D169" s="20"/>
      <c r="E169" s="20"/>
      <c r="F169" s="20"/>
      <c r="G169" s="20"/>
      <c r="H169" s="360" t="s">
        <v>58</v>
      </c>
      <c r="I169" s="20"/>
      <c r="J169" s="29"/>
      <c r="K169" s="98" t="s">
        <v>20</v>
      </c>
      <c r="L169" s="65"/>
      <c r="M169" s="85"/>
      <c r="N169" s="19"/>
      <c r="O169" s="362"/>
      <c r="P169" s="363"/>
      <c r="Q169" s="364"/>
      <c r="R169" s="66"/>
      <c r="S169" s="366"/>
      <c r="T169" s="21"/>
      <c r="U169" s="365"/>
      <c r="W169" s="241">
        <f>Admin!B169</f>
        <v>42633</v>
      </c>
    </row>
    <row r="170" spans="1:23" ht="6" customHeight="1" thickTop="1" thickBot="1" x14ac:dyDescent="0.3">
      <c r="A170" s="18"/>
      <c r="B170" s="65"/>
      <c r="C170" s="65"/>
      <c r="D170" s="20"/>
      <c r="E170" s="20"/>
      <c r="F170" s="20"/>
      <c r="G170" s="20"/>
      <c r="H170" s="360"/>
      <c r="I170" s="20"/>
      <c r="J170" s="29"/>
      <c r="K170" s="65"/>
      <c r="L170" s="65"/>
      <c r="M170" s="85"/>
      <c r="N170" s="19"/>
      <c r="O170" s="20"/>
      <c r="P170" s="179"/>
      <c r="Q170" s="365"/>
      <c r="R170" s="20"/>
      <c r="S170" s="367"/>
      <c r="T170" s="21"/>
      <c r="U170" s="365"/>
      <c r="W170" s="241">
        <f>Admin!B170</f>
        <v>42634</v>
      </c>
    </row>
    <row r="171" spans="1:23" ht="14.4" thickTop="1" thickBot="1" x14ac:dyDescent="0.3">
      <c r="A171" s="18"/>
      <c r="B171" s="20" t="s">
        <v>11</v>
      </c>
      <c r="C171" s="20"/>
      <c r="D171" s="356"/>
      <c r="E171" s="357"/>
      <c r="F171" s="358"/>
      <c r="G171" s="22"/>
      <c r="H171" s="28" t="s">
        <v>59</v>
      </c>
      <c r="I171" s="22"/>
      <c r="J171" s="64"/>
      <c r="K171" s="20" t="s">
        <v>17</v>
      </c>
      <c r="L171" s="20"/>
      <c r="M171" s="368"/>
      <c r="N171" s="369"/>
      <c r="O171" s="370"/>
      <c r="P171" s="180"/>
      <c r="Q171" s="169"/>
      <c r="R171" s="167"/>
      <c r="S171" s="170"/>
      <c r="T171" s="21"/>
      <c r="U171" s="365"/>
      <c r="W171" s="241">
        <f>Admin!B171</f>
        <v>42635</v>
      </c>
    </row>
    <row r="172" spans="1:23" ht="13.2" thickTop="1" thickBot="1" x14ac:dyDescent="0.3">
      <c r="A172" s="18"/>
      <c r="B172" s="20" t="s">
        <v>12</v>
      </c>
      <c r="C172" s="20"/>
      <c r="D172" s="356"/>
      <c r="E172" s="357"/>
      <c r="F172" s="358"/>
      <c r="G172" s="22"/>
      <c r="H172" s="183"/>
      <c r="I172" s="22"/>
      <c r="J172" s="29"/>
      <c r="K172" s="20"/>
      <c r="L172" s="20"/>
      <c r="M172" s="63"/>
      <c r="N172" s="63"/>
      <c r="O172" s="186"/>
      <c r="P172" s="187"/>
      <c r="Q172" s="37"/>
      <c r="R172" s="28"/>
      <c r="S172" s="37"/>
      <c r="T172" s="21"/>
      <c r="U172" s="365"/>
      <c r="W172" s="241">
        <f>Admin!B172</f>
        <v>42636</v>
      </c>
    </row>
    <row r="173" spans="1:23" ht="12.6" thickTop="1" x14ac:dyDescent="0.25">
      <c r="A173" s="18"/>
      <c r="B173" s="20"/>
      <c r="C173" s="20"/>
      <c r="D173" s="20"/>
      <c r="E173" s="20"/>
      <c r="F173" s="20"/>
      <c r="G173" s="22"/>
      <c r="H173" s="34" t="s">
        <v>60</v>
      </c>
      <c r="I173" s="22"/>
      <c r="J173" s="29"/>
      <c r="K173" s="245"/>
      <c r="L173" s="245"/>
      <c r="M173" s="245"/>
      <c r="N173" s="245"/>
      <c r="O173" s="245"/>
      <c r="P173" s="245"/>
      <c r="Q173" s="245"/>
      <c r="R173" s="20"/>
      <c r="S173" s="100"/>
      <c r="T173" s="21"/>
      <c r="U173" s="365"/>
      <c r="W173" s="241">
        <f>Admin!B173</f>
        <v>42637</v>
      </c>
    </row>
    <row r="174" spans="1:23" x14ac:dyDescent="0.25">
      <c r="A174" s="18"/>
      <c r="B174" s="20"/>
      <c r="C174" s="20"/>
      <c r="D174" s="20"/>
      <c r="E174" s="20"/>
      <c r="F174" s="20"/>
      <c r="G174" s="22"/>
      <c r="H174" s="184"/>
      <c r="I174" s="22"/>
      <c r="J174" s="29"/>
      <c r="K174" s="245"/>
      <c r="L174" s="245"/>
      <c r="M174" s="245"/>
      <c r="N174" s="245"/>
      <c r="O174" s="245"/>
      <c r="P174" s="245"/>
      <c r="Q174" s="245"/>
      <c r="R174" s="35"/>
      <c r="S174" s="100"/>
      <c r="T174" s="21"/>
      <c r="U174" s="365"/>
      <c r="W174" s="241">
        <f>Admin!B174</f>
        <v>42638</v>
      </c>
    </row>
    <row r="175" spans="1:23" x14ac:dyDescent="0.25">
      <c r="A175" s="18"/>
      <c r="B175" s="20"/>
      <c r="C175" s="20"/>
      <c r="D175" s="20"/>
      <c r="E175" s="20"/>
      <c r="F175" s="20"/>
      <c r="G175" s="22"/>
      <c r="H175" s="34" t="s">
        <v>61</v>
      </c>
      <c r="I175" s="22"/>
      <c r="J175" s="29"/>
      <c r="K175" s="245"/>
      <c r="L175" s="245"/>
      <c r="M175" s="245"/>
      <c r="N175" s="245"/>
      <c r="O175" s="245"/>
      <c r="P175" s="245"/>
      <c r="Q175" s="245"/>
      <c r="R175" s="36"/>
      <c r="S175" s="100"/>
      <c r="T175" s="21"/>
      <c r="U175" s="365"/>
      <c r="W175" s="241">
        <f>Admin!B175</f>
        <v>42639</v>
      </c>
    </row>
    <row r="176" spans="1:23" x14ac:dyDescent="0.25">
      <c r="A176" s="18"/>
      <c r="B176" s="20"/>
      <c r="C176" s="20"/>
      <c r="D176" s="20"/>
      <c r="E176" s="20"/>
      <c r="F176" s="20"/>
      <c r="G176" s="22"/>
      <c r="H176" s="183"/>
      <c r="I176" s="22"/>
      <c r="J176" s="29"/>
      <c r="K176" s="245"/>
      <c r="L176" s="245"/>
      <c r="M176" s="245"/>
      <c r="N176" s="245"/>
      <c r="O176" s="245"/>
      <c r="P176" s="245"/>
      <c r="Q176" s="245"/>
      <c r="R176" s="20"/>
      <c r="S176" s="20"/>
      <c r="T176" s="21"/>
      <c r="U176" s="365"/>
      <c r="W176" s="241">
        <f>Admin!B176</f>
        <v>42640</v>
      </c>
    </row>
    <row r="177" spans="1:23" ht="12" customHeight="1" x14ac:dyDescent="0.25">
      <c r="A177" s="18"/>
      <c r="B177" s="20"/>
      <c r="C177" s="20"/>
      <c r="D177" s="20"/>
      <c r="E177" s="20"/>
      <c r="F177" s="20"/>
      <c r="G177" s="22"/>
      <c r="H177" s="28" t="s">
        <v>62</v>
      </c>
      <c r="I177" s="22"/>
      <c r="J177" s="29"/>
      <c r="K177" s="245"/>
      <c r="L177" s="245"/>
      <c r="M177" s="245"/>
      <c r="N177" s="245"/>
      <c r="O177" s="245"/>
      <c r="P177" s="245"/>
      <c r="Q177" s="245"/>
      <c r="R177" s="20"/>
      <c r="S177" s="20"/>
      <c r="T177" s="79"/>
      <c r="U177" s="365"/>
      <c r="W177" s="241">
        <f>Admin!B177</f>
        <v>42641</v>
      </c>
    </row>
    <row r="178" spans="1:23" ht="15" customHeight="1" x14ac:dyDescent="0.25">
      <c r="A178" s="18"/>
      <c r="B178" s="20"/>
      <c r="C178" s="20"/>
      <c r="D178" s="20"/>
      <c r="E178" s="20"/>
      <c r="F178" s="20"/>
      <c r="G178" s="20"/>
      <c r="H178" s="185"/>
      <c r="I178" s="20"/>
      <c r="J178" s="29"/>
      <c r="K178" s="245"/>
      <c r="L178" s="245"/>
      <c r="M178" s="245"/>
      <c r="N178" s="245"/>
      <c r="O178" s="245"/>
      <c r="P178" s="245"/>
      <c r="Q178" s="245"/>
      <c r="R178" s="66"/>
      <c r="S178" s="67"/>
      <c r="T178" s="21"/>
      <c r="U178" s="365"/>
      <c r="W178" s="241">
        <f>Admin!B178</f>
        <v>42642</v>
      </c>
    </row>
    <row r="179" spans="1:23" ht="12.6" thickBot="1" x14ac:dyDescent="0.3">
      <c r="A179" s="18"/>
      <c r="B179" s="20"/>
      <c r="C179" s="20"/>
      <c r="D179" s="62"/>
      <c r="E179" s="20"/>
      <c r="F179" s="37" t="s">
        <v>31</v>
      </c>
      <c r="G179" s="66"/>
      <c r="H179" s="20"/>
      <c r="I179" s="22"/>
      <c r="J179" s="29"/>
      <c r="K179" s="245"/>
      <c r="L179" s="245"/>
      <c r="M179" s="245"/>
      <c r="N179" s="245"/>
      <c r="O179" s="245"/>
      <c r="P179" s="245"/>
      <c r="Q179" s="245"/>
      <c r="R179" s="20"/>
      <c r="S179" s="100"/>
      <c r="T179" s="21"/>
      <c r="U179" s="365"/>
      <c r="W179" s="241">
        <f>Admin!B179</f>
        <v>42643</v>
      </c>
    </row>
    <row r="180" spans="1:23" ht="13.2" thickTop="1" thickBot="1" x14ac:dyDescent="0.3">
      <c r="A180" s="18"/>
      <c r="B180" s="20" t="str">
        <f>B$24</f>
        <v>Starting date (existing = 06/04/16)</v>
      </c>
      <c r="C180" s="20"/>
      <c r="D180" s="162"/>
      <c r="E180" s="20"/>
      <c r="F180" s="99" t="str">
        <f>IF(D180=0," ",IF(D184="W",LOOKUP(D180,Admin!B:B,Admin!C:C),IF(D184="M",LOOKUP(D180,Admin!B:B,Admin!D:D),LOOKUP(D180,Admin!B:B,Admin!C:C))))</f>
        <v xml:space="preserve"> </v>
      </c>
      <c r="G180" s="68"/>
      <c r="H180" s="20"/>
      <c r="I180" s="20"/>
      <c r="J180" s="29"/>
      <c r="K180" s="245"/>
      <c r="L180" s="245"/>
      <c r="M180" s="245"/>
      <c r="N180" s="245"/>
      <c r="O180" s="245"/>
      <c r="P180" s="245"/>
      <c r="Q180" s="245"/>
      <c r="R180" s="24"/>
      <c r="S180" s="100"/>
      <c r="T180" s="21"/>
      <c r="U180" s="365"/>
      <c r="W180" s="241">
        <f>Admin!B180</f>
        <v>42644</v>
      </c>
    </row>
    <row r="181" spans="1:23" ht="6" customHeight="1" thickTop="1" thickBot="1" x14ac:dyDescent="0.3">
      <c r="A181" s="18"/>
      <c r="B181" s="20"/>
      <c r="C181" s="20"/>
      <c r="D181" s="62"/>
      <c r="E181" s="20"/>
      <c r="F181" s="99"/>
      <c r="G181" s="68"/>
      <c r="H181" s="20"/>
      <c r="I181" s="20"/>
      <c r="J181" s="29"/>
      <c r="K181" s="245"/>
      <c r="L181" s="245"/>
      <c r="M181" s="245"/>
      <c r="N181" s="245"/>
      <c r="O181" s="245"/>
      <c r="P181" s="245"/>
      <c r="Q181" s="245"/>
      <c r="R181" s="24"/>
      <c r="S181" s="100"/>
      <c r="T181" s="21"/>
      <c r="U181" s="365"/>
      <c r="W181" s="241">
        <f>Admin!B181</f>
        <v>42645</v>
      </c>
    </row>
    <row r="182" spans="1:23" ht="14.25" customHeight="1" thickTop="1" thickBot="1" x14ac:dyDescent="0.3">
      <c r="A182" s="18"/>
      <c r="B182" s="20" t="s">
        <v>29</v>
      </c>
      <c r="C182" s="20"/>
      <c r="D182" s="162"/>
      <c r="E182" s="20"/>
      <c r="F182" s="99" t="str">
        <f>IF(D180=0," ",IF(D182=0," ",IF(D184="W",LOOKUP(D182,Admin!B:B,Admin!C:C),IF(D184="M",LOOKUP(D182,Admin!B:B,Admin!D:D),LOOKUP(D182,Admin!B:B,Admin!C:C)))))</f>
        <v xml:space="preserve"> </v>
      </c>
      <c r="G182" s="68"/>
      <c r="H182" s="20"/>
      <c r="I182" s="20"/>
      <c r="J182" s="29"/>
      <c r="K182" s="245"/>
      <c r="L182" s="245"/>
      <c r="M182" s="245"/>
      <c r="N182" s="245"/>
      <c r="O182" s="245"/>
      <c r="P182" s="245"/>
      <c r="Q182" s="245"/>
      <c r="R182" s="66"/>
      <c r="S182" s="67"/>
      <c r="T182" s="21"/>
      <c r="U182" s="365"/>
      <c r="W182" s="241">
        <f>Admin!B182</f>
        <v>42646</v>
      </c>
    </row>
    <row r="183" spans="1:23" ht="13.2" thickTop="1" thickBot="1" x14ac:dyDescent="0.3">
      <c r="A183" s="18"/>
      <c r="B183" s="20"/>
      <c r="C183" s="20"/>
      <c r="D183" s="62"/>
      <c r="E183" s="20"/>
      <c r="F183" s="33"/>
      <c r="G183" s="33"/>
      <c r="H183" s="20"/>
      <c r="I183" s="20"/>
      <c r="J183" s="29"/>
      <c r="K183" s="245"/>
      <c r="L183" s="245"/>
      <c r="M183" s="245"/>
      <c r="N183" s="245"/>
      <c r="O183" s="245"/>
      <c r="P183" s="245"/>
      <c r="Q183" s="245"/>
      <c r="R183" s="24"/>
      <c r="S183" s="100"/>
      <c r="T183" s="21"/>
      <c r="U183" s="365"/>
      <c r="W183" s="241">
        <f>Admin!B183</f>
        <v>42647</v>
      </c>
    </row>
    <row r="184" spans="1:23" ht="13.2" thickTop="1" thickBot="1" x14ac:dyDescent="0.3">
      <c r="A184" s="18"/>
      <c r="B184" s="22" t="s">
        <v>21</v>
      </c>
      <c r="C184" s="22"/>
      <c r="D184" s="86"/>
      <c r="E184" s="28" t="s">
        <v>30</v>
      </c>
      <c r="F184" s="212" t="str">
        <f>IF(D186="D","Enter M for Director","Enter M or W for Employee")</f>
        <v>Enter M or W for Employee</v>
      </c>
      <c r="G184" s="20"/>
      <c r="H184" s="23"/>
      <c r="I184" s="23"/>
      <c r="J184" s="29"/>
      <c r="K184" s="245"/>
      <c r="L184" s="245"/>
      <c r="M184" s="245"/>
      <c r="N184" s="245"/>
      <c r="O184" s="245"/>
      <c r="P184" s="245"/>
      <c r="Q184" s="245"/>
      <c r="R184" s="24"/>
      <c r="S184" s="100"/>
      <c r="T184" s="21"/>
      <c r="U184" s="365"/>
      <c r="W184" s="241">
        <f>Admin!B184</f>
        <v>42648</v>
      </c>
    </row>
    <row r="185" spans="1:23" ht="12.6" thickTop="1" x14ac:dyDescent="0.25">
      <c r="A185" s="18"/>
      <c r="B185" s="22" t="s">
        <v>16</v>
      </c>
      <c r="C185" s="22"/>
      <c r="D185" s="168">
        <v>7</v>
      </c>
      <c r="E185" s="25"/>
      <c r="F185" s="71"/>
      <c r="G185" s="34"/>
      <c r="H185" s="20"/>
      <c r="I185" s="20"/>
      <c r="J185" s="29"/>
      <c r="K185" s="245"/>
      <c r="L185" s="245"/>
      <c r="M185" s="245"/>
      <c r="N185" s="245"/>
      <c r="O185" s="245"/>
      <c r="P185" s="245"/>
      <c r="Q185" s="245"/>
      <c r="R185" s="24"/>
      <c r="S185" s="100"/>
      <c r="T185" s="21"/>
      <c r="U185" s="365"/>
      <c r="W185" s="241">
        <f>Admin!B185</f>
        <v>42649</v>
      </c>
    </row>
    <row r="186" spans="1:23" x14ac:dyDescent="0.25">
      <c r="A186" s="18"/>
      <c r="B186" s="22" t="s">
        <v>75</v>
      </c>
      <c r="C186" s="22"/>
      <c r="D186" s="237"/>
      <c r="E186" s="20"/>
      <c r="F186" s="215" t="s">
        <v>76</v>
      </c>
      <c r="G186" s="34"/>
      <c r="H186" s="20"/>
      <c r="I186" s="20"/>
      <c r="J186" s="29"/>
      <c r="K186" s="245"/>
      <c r="L186" s="245"/>
      <c r="M186" s="245"/>
      <c r="N186" s="245"/>
      <c r="O186" s="245"/>
      <c r="P186" s="245"/>
      <c r="Q186" s="245"/>
      <c r="R186" s="24"/>
      <c r="S186" s="100"/>
      <c r="T186" s="21"/>
      <c r="U186" s="365"/>
      <c r="W186" s="241">
        <f>Admin!B186</f>
        <v>42650</v>
      </c>
    </row>
    <row r="187" spans="1:23" ht="12" customHeight="1" x14ac:dyDescent="0.25">
      <c r="A187" s="18"/>
      <c r="B187" s="20"/>
      <c r="C187" s="20"/>
      <c r="D187" s="20"/>
      <c r="E187" s="20"/>
      <c r="F187" s="242"/>
      <c r="G187" s="242"/>
      <c r="H187" s="242"/>
      <c r="I187" s="20"/>
      <c r="J187" s="29"/>
      <c r="K187" s="245"/>
      <c r="L187" s="245"/>
      <c r="M187" s="245"/>
      <c r="N187" s="245"/>
      <c r="O187" s="245"/>
      <c r="P187" s="245"/>
      <c r="Q187" s="245"/>
      <c r="R187" s="20"/>
      <c r="S187" s="37"/>
      <c r="T187" s="21"/>
      <c r="U187" s="365"/>
      <c r="W187" s="241">
        <f>Admin!B187</f>
        <v>42651</v>
      </c>
    </row>
    <row r="188" spans="1:23" ht="6" customHeight="1" x14ac:dyDescent="0.25">
      <c r="A188" s="18"/>
      <c r="B188" s="20"/>
      <c r="C188" s="20"/>
      <c r="D188" s="20"/>
      <c r="E188" s="20"/>
      <c r="F188" s="243"/>
      <c r="G188" s="243"/>
      <c r="H188" s="243"/>
      <c r="I188" s="20"/>
      <c r="J188" s="29"/>
      <c r="K188" s="245"/>
      <c r="L188" s="245"/>
      <c r="M188" s="245"/>
      <c r="N188" s="245"/>
      <c r="O188" s="245"/>
      <c r="P188" s="245"/>
      <c r="Q188" s="245"/>
      <c r="R188" s="20"/>
      <c r="S188" s="37"/>
      <c r="T188" s="21"/>
      <c r="U188" s="365"/>
      <c r="W188" s="241">
        <f>Admin!B188</f>
        <v>42652</v>
      </c>
    </row>
    <row r="189" spans="1:23" ht="12" customHeight="1" x14ac:dyDescent="0.25">
      <c r="A189" s="18"/>
      <c r="B189" s="20"/>
      <c r="C189" s="20"/>
      <c r="D189" s="20"/>
      <c r="E189" s="20"/>
      <c r="F189" s="20"/>
      <c r="G189" s="20"/>
      <c r="H189" s="20"/>
      <c r="I189" s="20"/>
      <c r="J189" s="29"/>
      <c r="K189" s="245"/>
      <c r="L189" s="245"/>
      <c r="M189" s="245"/>
      <c r="N189" s="245"/>
      <c r="O189" s="245"/>
      <c r="P189" s="245"/>
      <c r="Q189" s="245"/>
      <c r="R189" s="66"/>
      <c r="S189" s="67"/>
      <c r="T189" s="21"/>
      <c r="U189" s="365"/>
      <c r="W189" s="241">
        <f>Admin!B189</f>
        <v>42653</v>
      </c>
    </row>
    <row r="190" spans="1:23" x14ac:dyDescent="0.25">
      <c r="A190" s="18"/>
      <c r="B190" s="20"/>
      <c r="C190" s="20"/>
      <c r="D190" s="20"/>
      <c r="E190" s="20"/>
      <c r="F190" s="20"/>
      <c r="G190" s="20"/>
      <c r="H190" s="20"/>
      <c r="I190" s="20"/>
      <c r="J190" s="29"/>
      <c r="K190" s="245"/>
      <c r="L190" s="245"/>
      <c r="M190" s="245"/>
      <c r="N190" s="245"/>
      <c r="O190" s="245"/>
      <c r="P190" s="245"/>
      <c r="Q190" s="245"/>
      <c r="R190" s="35"/>
      <c r="S190" s="100"/>
      <c r="T190" s="21"/>
      <c r="U190" s="365"/>
      <c r="W190" s="241">
        <f>Admin!B190</f>
        <v>42654</v>
      </c>
    </row>
    <row r="191" spans="1:23" ht="14.25" customHeight="1" x14ac:dyDescent="0.25">
      <c r="A191" s="18"/>
      <c r="B191" s="20"/>
      <c r="C191" s="20"/>
      <c r="D191" s="20"/>
      <c r="E191" s="20"/>
      <c r="F191" s="20"/>
      <c r="G191" s="20"/>
      <c r="H191" s="20"/>
      <c r="I191" s="20"/>
      <c r="J191" s="29"/>
      <c r="K191" s="360"/>
      <c r="L191" s="360"/>
      <c r="M191" s="361"/>
      <c r="N191" s="361"/>
      <c r="O191" s="361"/>
      <c r="P191" s="361"/>
      <c r="Q191" s="361"/>
      <c r="R191" s="361"/>
      <c r="S191" s="361"/>
      <c r="T191" s="21"/>
      <c r="U191" s="365"/>
      <c r="W191" s="241">
        <f>Admin!B191</f>
        <v>42655</v>
      </c>
    </row>
    <row r="192" spans="1:23" ht="9" customHeight="1" thickBot="1" x14ac:dyDescent="0.3">
      <c r="A192" s="80"/>
      <c r="B192" s="26"/>
      <c r="C192" s="26"/>
      <c r="D192" s="26"/>
      <c r="E192" s="26"/>
      <c r="F192" s="26"/>
      <c r="G192" s="26"/>
      <c r="H192" s="26"/>
      <c r="I192" s="26"/>
      <c r="J192" s="30"/>
      <c r="K192" s="26"/>
      <c r="L192" s="26"/>
      <c r="M192" s="26"/>
      <c r="N192" s="26"/>
      <c r="O192" s="26"/>
      <c r="P192" s="181"/>
      <c r="Q192" s="26"/>
      <c r="R192" s="26"/>
      <c r="S192" s="26"/>
      <c r="T192" s="32"/>
      <c r="U192" s="365"/>
      <c r="W192" s="241">
        <f>Admin!B192</f>
        <v>42656</v>
      </c>
    </row>
    <row r="193" spans="1:23" ht="22.5" customHeight="1" thickBot="1" x14ac:dyDescent="0.3">
      <c r="A193" s="359"/>
      <c r="B193" s="359"/>
      <c r="C193" s="359"/>
      <c r="D193" s="359"/>
      <c r="E193" s="359"/>
      <c r="F193" s="359"/>
      <c r="G193" s="359"/>
      <c r="H193" s="359"/>
      <c r="I193" s="359"/>
      <c r="J193" s="359"/>
      <c r="K193" s="359"/>
      <c r="L193" s="359"/>
      <c r="M193" s="359"/>
      <c r="N193" s="359"/>
      <c r="O193" s="359"/>
      <c r="P193" s="359"/>
      <c r="Q193" s="359"/>
      <c r="R193" s="359"/>
      <c r="S193" s="359"/>
      <c r="T193" s="359"/>
      <c r="U193" s="365"/>
      <c r="W193" s="241">
        <f>Admin!B193</f>
        <v>42657</v>
      </c>
    </row>
    <row r="194" spans="1:23" ht="9" customHeight="1" thickBot="1" x14ac:dyDescent="0.3">
      <c r="A194" s="15"/>
      <c r="B194" s="16"/>
      <c r="C194" s="16"/>
      <c r="D194" s="16"/>
      <c r="E194" s="16"/>
      <c r="F194" s="16"/>
      <c r="G194" s="16"/>
      <c r="H194" s="16"/>
      <c r="I194" s="16"/>
      <c r="J194" s="78"/>
      <c r="K194" s="16"/>
      <c r="L194" s="16"/>
      <c r="M194" s="16"/>
      <c r="N194" s="16"/>
      <c r="O194" s="16"/>
      <c r="P194" s="178"/>
      <c r="Q194" s="16"/>
      <c r="R194" s="16"/>
      <c r="S194" s="16"/>
      <c r="T194" s="17"/>
      <c r="U194" s="365"/>
      <c r="W194" s="241">
        <f>Admin!B194</f>
        <v>42658</v>
      </c>
    </row>
    <row r="195" spans="1:23" ht="15" customHeight="1" thickTop="1" thickBot="1" x14ac:dyDescent="0.3">
      <c r="A195" s="18"/>
      <c r="B195" s="98" t="s">
        <v>41</v>
      </c>
      <c r="C195" s="65"/>
      <c r="D195" s="20"/>
      <c r="E195" s="20"/>
      <c r="F195" s="20"/>
      <c r="G195" s="20"/>
      <c r="H195" s="360" t="s">
        <v>58</v>
      </c>
      <c r="I195" s="20"/>
      <c r="J195" s="29"/>
      <c r="K195" s="98" t="s">
        <v>20</v>
      </c>
      <c r="L195" s="65"/>
      <c r="M195" s="85"/>
      <c r="N195" s="19"/>
      <c r="O195" s="362"/>
      <c r="P195" s="363"/>
      <c r="Q195" s="364"/>
      <c r="R195" s="66"/>
      <c r="S195" s="366"/>
      <c r="T195" s="21"/>
      <c r="U195" s="365"/>
      <c r="W195" s="241">
        <f>Admin!B195</f>
        <v>42659</v>
      </c>
    </row>
    <row r="196" spans="1:23" ht="6" customHeight="1" thickTop="1" thickBot="1" x14ac:dyDescent="0.3">
      <c r="A196" s="18"/>
      <c r="B196" s="65"/>
      <c r="C196" s="65"/>
      <c r="D196" s="20"/>
      <c r="E196" s="20"/>
      <c r="F196" s="20"/>
      <c r="G196" s="20"/>
      <c r="H196" s="360"/>
      <c r="I196" s="20"/>
      <c r="J196" s="29"/>
      <c r="K196" s="65"/>
      <c r="L196" s="65"/>
      <c r="M196" s="85"/>
      <c r="N196" s="19"/>
      <c r="O196" s="20"/>
      <c r="P196" s="179"/>
      <c r="Q196" s="365"/>
      <c r="R196" s="20"/>
      <c r="S196" s="367"/>
      <c r="T196" s="21"/>
      <c r="U196" s="365"/>
      <c r="W196" s="241">
        <f>Admin!B196</f>
        <v>42660</v>
      </c>
    </row>
    <row r="197" spans="1:23" ht="14.4" thickTop="1" thickBot="1" x14ac:dyDescent="0.3">
      <c r="A197" s="18"/>
      <c r="B197" s="20" t="s">
        <v>11</v>
      </c>
      <c r="C197" s="20"/>
      <c r="D197" s="356"/>
      <c r="E197" s="357"/>
      <c r="F197" s="358"/>
      <c r="G197" s="22"/>
      <c r="H197" s="28" t="s">
        <v>59</v>
      </c>
      <c r="I197" s="22"/>
      <c r="J197" s="64"/>
      <c r="K197" s="20" t="s">
        <v>17</v>
      </c>
      <c r="L197" s="20"/>
      <c r="M197" s="368"/>
      <c r="N197" s="369"/>
      <c r="O197" s="370"/>
      <c r="P197" s="180"/>
      <c r="Q197" s="169"/>
      <c r="R197" s="167"/>
      <c r="S197" s="170"/>
      <c r="T197" s="21"/>
      <c r="U197" s="365"/>
      <c r="W197" s="241">
        <f>Admin!B197</f>
        <v>42661</v>
      </c>
    </row>
    <row r="198" spans="1:23" ht="13.2" thickTop="1" thickBot="1" x14ac:dyDescent="0.3">
      <c r="A198" s="18"/>
      <c r="B198" s="20" t="s">
        <v>12</v>
      </c>
      <c r="C198" s="20"/>
      <c r="D198" s="356"/>
      <c r="E198" s="357"/>
      <c r="F198" s="358"/>
      <c r="G198" s="22"/>
      <c r="H198" s="183"/>
      <c r="I198" s="22"/>
      <c r="J198" s="29"/>
      <c r="K198" s="20"/>
      <c r="L198" s="20"/>
      <c r="M198" s="63"/>
      <c r="N198" s="63"/>
      <c r="O198" s="186"/>
      <c r="P198" s="187"/>
      <c r="Q198" s="37"/>
      <c r="R198" s="28"/>
      <c r="S198" s="37"/>
      <c r="T198" s="21"/>
      <c r="U198" s="365"/>
      <c r="W198" s="241">
        <f>Admin!B198</f>
        <v>42662</v>
      </c>
    </row>
    <row r="199" spans="1:23" ht="12.6" thickTop="1" x14ac:dyDescent="0.25">
      <c r="A199" s="18"/>
      <c r="B199" s="20"/>
      <c r="C199" s="20"/>
      <c r="D199" s="20"/>
      <c r="E199" s="20"/>
      <c r="F199" s="20"/>
      <c r="G199" s="22"/>
      <c r="H199" s="34" t="s">
        <v>60</v>
      </c>
      <c r="I199" s="22"/>
      <c r="J199" s="29"/>
      <c r="K199" s="245"/>
      <c r="L199" s="245"/>
      <c r="M199" s="245"/>
      <c r="N199" s="245"/>
      <c r="O199" s="245"/>
      <c r="P199" s="245"/>
      <c r="Q199" s="245"/>
      <c r="R199" s="20"/>
      <c r="S199" s="100"/>
      <c r="T199" s="21"/>
      <c r="U199" s="365"/>
      <c r="W199" s="241">
        <f>Admin!B199</f>
        <v>42663</v>
      </c>
    </row>
    <row r="200" spans="1:23" x14ac:dyDescent="0.25">
      <c r="A200" s="18"/>
      <c r="B200" s="20"/>
      <c r="C200" s="20"/>
      <c r="D200" s="20"/>
      <c r="E200" s="20"/>
      <c r="F200" s="20"/>
      <c r="G200" s="22"/>
      <c r="H200" s="184"/>
      <c r="I200" s="22"/>
      <c r="J200" s="29"/>
      <c r="K200" s="245"/>
      <c r="L200" s="245"/>
      <c r="M200" s="245"/>
      <c r="N200" s="245"/>
      <c r="O200" s="245"/>
      <c r="P200" s="245"/>
      <c r="Q200" s="245"/>
      <c r="R200" s="35"/>
      <c r="S200" s="100"/>
      <c r="T200" s="21"/>
      <c r="U200" s="365"/>
      <c r="W200" s="241">
        <f>Admin!B200</f>
        <v>42664</v>
      </c>
    </row>
    <row r="201" spans="1:23" x14ac:dyDescent="0.25">
      <c r="A201" s="18"/>
      <c r="B201" s="20"/>
      <c r="C201" s="20"/>
      <c r="D201" s="20"/>
      <c r="E201" s="20"/>
      <c r="F201" s="20"/>
      <c r="G201" s="22"/>
      <c r="H201" s="34" t="s">
        <v>61</v>
      </c>
      <c r="I201" s="22"/>
      <c r="J201" s="29"/>
      <c r="K201" s="245"/>
      <c r="L201" s="245"/>
      <c r="M201" s="245"/>
      <c r="N201" s="245"/>
      <c r="O201" s="245"/>
      <c r="P201" s="245"/>
      <c r="Q201" s="245"/>
      <c r="R201" s="36"/>
      <c r="S201" s="100"/>
      <c r="T201" s="21"/>
      <c r="U201" s="365"/>
      <c r="W201" s="241">
        <f>Admin!B201</f>
        <v>42665</v>
      </c>
    </row>
    <row r="202" spans="1:23" x14ac:dyDescent="0.25">
      <c r="A202" s="18"/>
      <c r="B202" s="20"/>
      <c r="C202" s="20"/>
      <c r="D202" s="20"/>
      <c r="E202" s="20"/>
      <c r="F202" s="20"/>
      <c r="G202" s="22"/>
      <c r="H202" s="183"/>
      <c r="I202" s="22"/>
      <c r="J202" s="29"/>
      <c r="K202" s="245"/>
      <c r="L202" s="245"/>
      <c r="M202" s="245"/>
      <c r="N202" s="245"/>
      <c r="O202" s="245"/>
      <c r="P202" s="245"/>
      <c r="Q202" s="245"/>
      <c r="R202" s="20"/>
      <c r="S202" s="20"/>
      <c r="T202" s="21"/>
      <c r="U202" s="365"/>
      <c r="W202" s="241">
        <f>Admin!B202</f>
        <v>42666</v>
      </c>
    </row>
    <row r="203" spans="1:23" ht="12" customHeight="1" x14ac:dyDescent="0.25">
      <c r="A203" s="18"/>
      <c r="B203" s="20"/>
      <c r="C203" s="20"/>
      <c r="D203" s="20"/>
      <c r="E203" s="20"/>
      <c r="F203" s="20"/>
      <c r="G203" s="22"/>
      <c r="H203" s="28" t="s">
        <v>62</v>
      </c>
      <c r="I203" s="22"/>
      <c r="J203" s="29"/>
      <c r="K203" s="245"/>
      <c r="L203" s="245"/>
      <c r="M203" s="245"/>
      <c r="N203" s="245"/>
      <c r="O203" s="245"/>
      <c r="P203" s="245"/>
      <c r="Q203" s="245"/>
      <c r="R203" s="20"/>
      <c r="S203" s="20"/>
      <c r="T203" s="79"/>
      <c r="U203" s="365"/>
      <c r="W203" s="241">
        <f>Admin!B203</f>
        <v>42667</v>
      </c>
    </row>
    <row r="204" spans="1:23" ht="15" customHeight="1" x14ac:dyDescent="0.25">
      <c r="A204" s="18"/>
      <c r="B204" s="20"/>
      <c r="C204" s="20"/>
      <c r="D204" s="20"/>
      <c r="E204" s="20"/>
      <c r="F204" s="20"/>
      <c r="G204" s="20"/>
      <c r="H204" s="185"/>
      <c r="I204" s="20"/>
      <c r="J204" s="29"/>
      <c r="K204" s="245"/>
      <c r="L204" s="245"/>
      <c r="M204" s="245"/>
      <c r="N204" s="245"/>
      <c r="O204" s="245"/>
      <c r="P204" s="245"/>
      <c r="Q204" s="245"/>
      <c r="R204" s="66"/>
      <c r="S204" s="67"/>
      <c r="T204" s="21"/>
      <c r="U204" s="365"/>
      <c r="W204" s="241">
        <f>Admin!B204</f>
        <v>42668</v>
      </c>
    </row>
    <row r="205" spans="1:23" ht="12.6" thickBot="1" x14ac:dyDescent="0.3">
      <c r="A205" s="18"/>
      <c r="B205" s="20"/>
      <c r="C205" s="20"/>
      <c r="D205" s="62"/>
      <c r="E205" s="20"/>
      <c r="F205" s="37" t="s">
        <v>31</v>
      </c>
      <c r="G205" s="66"/>
      <c r="H205" s="20"/>
      <c r="I205" s="22"/>
      <c r="J205" s="29"/>
      <c r="K205" s="245"/>
      <c r="L205" s="245"/>
      <c r="M205" s="245"/>
      <c r="N205" s="245"/>
      <c r="O205" s="245"/>
      <c r="P205" s="245"/>
      <c r="Q205" s="245"/>
      <c r="R205" s="20"/>
      <c r="S205" s="100"/>
      <c r="T205" s="21"/>
      <c r="U205" s="365"/>
      <c r="W205" s="241">
        <f>Admin!B205</f>
        <v>42669</v>
      </c>
    </row>
    <row r="206" spans="1:23" ht="13.2" thickTop="1" thickBot="1" x14ac:dyDescent="0.3">
      <c r="A206" s="18"/>
      <c r="B206" s="20" t="str">
        <f>B$24</f>
        <v>Starting date (existing = 06/04/16)</v>
      </c>
      <c r="C206" s="20"/>
      <c r="D206" s="162"/>
      <c r="E206" s="20"/>
      <c r="F206" s="99" t="str">
        <f>IF(D206=0," ",IF(D210="W",LOOKUP(D206,Admin!B:B,Admin!C:C),IF(D210="M",LOOKUP(D206,Admin!B:B,Admin!D:D),LOOKUP(D206,Admin!B:B,Admin!C:C))))</f>
        <v xml:space="preserve"> </v>
      </c>
      <c r="G206" s="68"/>
      <c r="H206" s="20"/>
      <c r="I206" s="20"/>
      <c r="J206" s="29"/>
      <c r="K206" s="245"/>
      <c r="L206" s="245"/>
      <c r="M206" s="245"/>
      <c r="N206" s="245"/>
      <c r="O206" s="245"/>
      <c r="P206" s="245"/>
      <c r="Q206" s="245"/>
      <c r="R206" s="24"/>
      <c r="S206" s="100"/>
      <c r="T206" s="21"/>
      <c r="U206" s="365"/>
      <c r="W206" s="241">
        <f>Admin!B206</f>
        <v>42670</v>
      </c>
    </row>
    <row r="207" spans="1:23" ht="6" customHeight="1" thickTop="1" thickBot="1" x14ac:dyDescent="0.3">
      <c r="A207" s="18"/>
      <c r="B207" s="20"/>
      <c r="C207" s="20"/>
      <c r="D207" s="62"/>
      <c r="E207" s="20"/>
      <c r="F207" s="99"/>
      <c r="G207" s="68"/>
      <c r="H207" s="20"/>
      <c r="I207" s="20"/>
      <c r="J207" s="29"/>
      <c r="K207" s="245"/>
      <c r="L207" s="245"/>
      <c r="M207" s="245"/>
      <c r="N207" s="245"/>
      <c r="O207" s="245"/>
      <c r="P207" s="245"/>
      <c r="Q207" s="245"/>
      <c r="R207" s="24"/>
      <c r="S207" s="100"/>
      <c r="T207" s="21"/>
      <c r="U207" s="365"/>
      <c r="W207" s="241">
        <f>Admin!B207</f>
        <v>42671</v>
      </c>
    </row>
    <row r="208" spans="1:23" ht="12.75" customHeight="1" thickTop="1" thickBot="1" x14ac:dyDescent="0.3">
      <c r="A208" s="18"/>
      <c r="B208" s="20" t="s">
        <v>29</v>
      </c>
      <c r="C208" s="20"/>
      <c r="D208" s="162"/>
      <c r="E208" s="20"/>
      <c r="F208" s="99" t="str">
        <f>IF(D206=0," ",IF(D208=0," ",IF(D210="W",LOOKUP(D208,Admin!B:B,Admin!C:C),IF(D210="M",LOOKUP(D208,Admin!B:B,Admin!D:D),LOOKUP(D208,Admin!B:B,Admin!C:C)))))</f>
        <v xml:space="preserve"> </v>
      </c>
      <c r="G208" s="68"/>
      <c r="H208" s="20"/>
      <c r="I208" s="20"/>
      <c r="J208" s="29"/>
      <c r="K208" s="245"/>
      <c r="L208" s="245"/>
      <c r="M208" s="245"/>
      <c r="N208" s="245"/>
      <c r="O208" s="245"/>
      <c r="P208" s="245"/>
      <c r="Q208" s="245"/>
      <c r="R208" s="66"/>
      <c r="S208" s="67"/>
      <c r="T208" s="21"/>
      <c r="U208" s="365"/>
      <c r="W208" s="241">
        <f>Admin!B208</f>
        <v>42672</v>
      </c>
    </row>
    <row r="209" spans="1:23" ht="13.2" thickTop="1" thickBot="1" x14ac:dyDescent="0.3">
      <c r="A209" s="18"/>
      <c r="B209" s="20"/>
      <c r="C209" s="20"/>
      <c r="D209" s="62"/>
      <c r="E209" s="20"/>
      <c r="F209" s="33"/>
      <c r="G209" s="33"/>
      <c r="H209" s="20"/>
      <c r="I209" s="20"/>
      <c r="J209" s="29"/>
      <c r="K209" s="245"/>
      <c r="L209" s="245"/>
      <c r="M209" s="245"/>
      <c r="N209" s="245"/>
      <c r="O209" s="245"/>
      <c r="P209" s="245"/>
      <c r="Q209" s="245"/>
      <c r="R209" s="24"/>
      <c r="S209" s="100"/>
      <c r="T209" s="21"/>
      <c r="U209" s="365"/>
      <c r="W209" s="241">
        <f>Admin!B209</f>
        <v>42673</v>
      </c>
    </row>
    <row r="210" spans="1:23" ht="13.2" thickTop="1" thickBot="1" x14ac:dyDescent="0.3">
      <c r="A210" s="18"/>
      <c r="B210" s="22" t="s">
        <v>21</v>
      </c>
      <c r="C210" s="22"/>
      <c r="D210" s="86"/>
      <c r="E210" s="28" t="s">
        <v>30</v>
      </c>
      <c r="F210" s="212" t="str">
        <f>IF(D212="D","Enter M for Director","Enter M or W for Employee")</f>
        <v>Enter M or W for Employee</v>
      </c>
      <c r="G210" s="20"/>
      <c r="H210" s="23"/>
      <c r="I210" s="23"/>
      <c r="J210" s="29"/>
      <c r="K210" s="245"/>
      <c r="L210" s="245"/>
      <c r="M210" s="245"/>
      <c r="N210" s="245"/>
      <c r="O210" s="245"/>
      <c r="P210" s="245"/>
      <c r="Q210" s="245"/>
      <c r="R210" s="24"/>
      <c r="S210" s="100"/>
      <c r="T210" s="21"/>
      <c r="U210" s="365"/>
      <c r="W210" s="241">
        <f>Admin!B210</f>
        <v>42674</v>
      </c>
    </row>
    <row r="211" spans="1:23" ht="12.6" thickTop="1" x14ac:dyDescent="0.25">
      <c r="A211" s="18"/>
      <c r="B211" s="22" t="s">
        <v>16</v>
      </c>
      <c r="C211" s="22"/>
      <c r="D211" s="168">
        <v>8</v>
      </c>
      <c r="E211" s="25"/>
      <c r="F211" s="71"/>
      <c r="G211" s="34"/>
      <c r="H211" s="20"/>
      <c r="I211" s="20"/>
      <c r="J211" s="29"/>
      <c r="K211" s="245"/>
      <c r="L211" s="245"/>
      <c r="M211" s="245"/>
      <c r="N211" s="245"/>
      <c r="O211" s="245"/>
      <c r="P211" s="245"/>
      <c r="Q211" s="245"/>
      <c r="R211" s="24"/>
      <c r="S211" s="100"/>
      <c r="T211" s="21"/>
      <c r="U211" s="365"/>
      <c r="W211" s="241">
        <f>Admin!B211</f>
        <v>42675</v>
      </c>
    </row>
    <row r="212" spans="1:23" x14ac:dyDescent="0.25">
      <c r="A212" s="18"/>
      <c r="B212" s="22" t="s">
        <v>75</v>
      </c>
      <c r="C212" s="22"/>
      <c r="D212" s="237"/>
      <c r="E212" s="20"/>
      <c r="F212" s="215" t="s">
        <v>76</v>
      </c>
      <c r="G212" s="34"/>
      <c r="H212" s="20"/>
      <c r="I212" s="20"/>
      <c r="J212" s="29"/>
      <c r="K212" s="245"/>
      <c r="L212" s="245"/>
      <c r="M212" s="245"/>
      <c r="N212" s="245"/>
      <c r="O212" s="245"/>
      <c r="P212" s="245"/>
      <c r="Q212" s="245"/>
      <c r="R212" s="24"/>
      <c r="S212" s="100"/>
      <c r="T212" s="21"/>
      <c r="U212" s="365"/>
      <c r="W212" s="241">
        <f>Admin!B212</f>
        <v>42676</v>
      </c>
    </row>
    <row r="213" spans="1:23" ht="12" customHeight="1" x14ac:dyDescent="0.25">
      <c r="A213" s="18"/>
      <c r="B213" s="20"/>
      <c r="C213" s="20"/>
      <c r="D213" s="20"/>
      <c r="E213" s="20"/>
      <c r="F213" s="242"/>
      <c r="G213" s="242"/>
      <c r="H213" s="242"/>
      <c r="I213" s="20"/>
      <c r="J213" s="29"/>
      <c r="K213" s="245"/>
      <c r="L213" s="245"/>
      <c r="M213" s="245"/>
      <c r="N213" s="245"/>
      <c r="O213" s="245"/>
      <c r="P213" s="245"/>
      <c r="Q213" s="245"/>
      <c r="R213" s="20"/>
      <c r="S213" s="37"/>
      <c r="T213" s="21"/>
      <c r="U213" s="365"/>
      <c r="W213" s="241">
        <f>Admin!B213</f>
        <v>42677</v>
      </c>
    </row>
    <row r="214" spans="1:23" ht="6" customHeight="1" x14ac:dyDescent="0.25">
      <c r="A214" s="18"/>
      <c r="B214" s="20"/>
      <c r="C214" s="20"/>
      <c r="D214" s="20"/>
      <c r="E214" s="20"/>
      <c r="F214" s="243"/>
      <c r="G214" s="243"/>
      <c r="H214" s="243"/>
      <c r="I214" s="20"/>
      <c r="J214" s="29"/>
      <c r="K214" s="245"/>
      <c r="L214" s="245"/>
      <c r="M214" s="245"/>
      <c r="N214" s="245"/>
      <c r="O214" s="245"/>
      <c r="P214" s="245"/>
      <c r="Q214" s="245"/>
      <c r="R214" s="20"/>
      <c r="S214" s="37"/>
      <c r="T214" s="21"/>
      <c r="U214" s="365"/>
      <c r="W214" s="241">
        <f>Admin!B214</f>
        <v>42678</v>
      </c>
    </row>
    <row r="215" spans="1:23" ht="12" customHeight="1" x14ac:dyDescent="0.25">
      <c r="A215" s="18"/>
      <c r="B215" s="20"/>
      <c r="C215" s="20"/>
      <c r="D215" s="20"/>
      <c r="E215" s="20"/>
      <c r="F215" s="20"/>
      <c r="G215" s="20"/>
      <c r="H215" s="20"/>
      <c r="I215" s="20"/>
      <c r="J215" s="29"/>
      <c r="K215" s="245"/>
      <c r="L215" s="245"/>
      <c r="M215" s="245"/>
      <c r="N215" s="245"/>
      <c r="O215" s="245"/>
      <c r="P215" s="245"/>
      <c r="Q215" s="245"/>
      <c r="R215" s="66"/>
      <c r="S215" s="67"/>
      <c r="T215" s="21"/>
      <c r="U215" s="365"/>
      <c r="W215" s="241">
        <f>Admin!B215</f>
        <v>42679</v>
      </c>
    </row>
    <row r="216" spans="1:23" x14ac:dyDescent="0.25">
      <c r="A216" s="18"/>
      <c r="B216" s="20"/>
      <c r="C216" s="20"/>
      <c r="D216" s="20"/>
      <c r="E216" s="20"/>
      <c r="F216" s="20"/>
      <c r="G216" s="20"/>
      <c r="H216" s="20"/>
      <c r="I216" s="20"/>
      <c r="J216" s="29"/>
      <c r="K216" s="245"/>
      <c r="L216" s="245"/>
      <c r="M216" s="245"/>
      <c r="N216" s="245"/>
      <c r="O216" s="245"/>
      <c r="P216" s="245"/>
      <c r="Q216" s="245"/>
      <c r="R216" s="35"/>
      <c r="S216" s="100"/>
      <c r="T216" s="21"/>
      <c r="U216" s="365"/>
      <c r="W216" s="241">
        <f>Admin!B216</f>
        <v>42680</v>
      </c>
    </row>
    <row r="217" spans="1:23" ht="14.25" customHeight="1" x14ac:dyDescent="0.25">
      <c r="A217" s="18"/>
      <c r="B217" s="20"/>
      <c r="C217" s="20"/>
      <c r="D217" s="20"/>
      <c r="E217" s="20"/>
      <c r="F217" s="20"/>
      <c r="G217" s="20"/>
      <c r="H217" s="20"/>
      <c r="I217" s="20"/>
      <c r="J217" s="29"/>
      <c r="K217" s="360"/>
      <c r="L217" s="360"/>
      <c r="M217" s="361"/>
      <c r="N217" s="361"/>
      <c r="O217" s="361"/>
      <c r="P217" s="361"/>
      <c r="Q217" s="361"/>
      <c r="R217" s="361"/>
      <c r="S217" s="361"/>
      <c r="T217" s="21"/>
      <c r="U217" s="365"/>
      <c r="W217" s="241">
        <f>Admin!B217</f>
        <v>42681</v>
      </c>
    </row>
    <row r="218" spans="1:23" ht="9" customHeight="1" thickBot="1" x14ac:dyDescent="0.3">
      <c r="A218" s="80"/>
      <c r="B218" s="26"/>
      <c r="C218" s="26"/>
      <c r="D218" s="26"/>
      <c r="E218" s="26"/>
      <c r="F218" s="26"/>
      <c r="G218" s="26"/>
      <c r="H218" s="26"/>
      <c r="I218" s="26"/>
      <c r="J218" s="30"/>
      <c r="K218" s="26"/>
      <c r="L218" s="26"/>
      <c r="M218" s="26"/>
      <c r="N218" s="26"/>
      <c r="O218" s="26"/>
      <c r="P218" s="181"/>
      <c r="Q218" s="26"/>
      <c r="R218" s="26"/>
      <c r="S218" s="26"/>
      <c r="T218" s="32"/>
      <c r="U218" s="365"/>
      <c r="W218" s="241">
        <f>Admin!B218</f>
        <v>42682</v>
      </c>
    </row>
    <row r="219" spans="1:23" ht="22.5" customHeight="1" thickBot="1" x14ac:dyDescent="0.3">
      <c r="A219" s="359"/>
      <c r="B219" s="359"/>
      <c r="C219" s="359"/>
      <c r="D219" s="359"/>
      <c r="E219" s="359"/>
      <c r="F219" s="359"/>
      <c r="G219" s="359"/>
      <c r="H219" s="359"/>
      <c r="I219" s="359"/>
      <c r="J219" s="359"/>
      <c r="K219" s="359"/>
      <c r="L219" s="359"/>
      <c r="M219" s="359"/>
      <c r="N219" s="359"/>
      <c r="O219" s="359"/>
      <c r="P219" s="359"/>
      <c r="Q219" s="359"/>
      <c r="R219" s="359"/>
      <c r="S219" s="359"/>
      <c r="T219" s="359"/>
      <c r="U219" s="365"/>
      <c r="W219" s="241">
        <f>Admin!B219</f>
        <v>42683</v>
      </c>
    </row>
    <row r="220" spans="1:23" ht="9" customHeight="1" thickBot="1" x14ac:dyDescent="0.3">
      <c r="A220" s="15"/>
      <c r="B220" s="16"/>
      <c r="C220" s="16"/>
      <c r="D220" s="16"/>
      <c r="E220" s="16"/>
      <c r="F220" s="16"/>
      <c r="G220" s="16"/>
      <c r="H220" s="16"/>
      <c r="I220" s="16"/>
      <c r="J220" s="78"/>
      <c r="K220" s="16"/>
      <c r="L220" s="16"/>
      <c r="M220" s="16"/>
      <c r="N220" s="16"/>
      <c r="O220" s="16"/>
      <c r="P220" s="178"/>
      <c r="Q220" s="16"/>
      <c r="R220" s="16"/>
      <c r="S220" s="16"/>
      <c r="T220" s="17"/>
      <c r="U220" s="365"/>
      <c r="W220" s="241">
        <f>Admin!B220</f>
        <v>42684</v>
      </c>
    </row>
    <row r="221" spans="1:23" ht="15" customHeight="1" thickTop="1" thickBot="1" x14ac:dyDescent="0.3">
      <c r="A221" s="18"/>
      <c r="B221" s="98" t="s">
        <v>42</v>
      </c>
      <c r="C221" s="65"/>
      <c r="D221" s="20"/>
      <c r="E221" s="20"/>
      <c r="F221" s="20"/>
      <c r="G221" s="20"/>
      <c r="H221" s="360" t="s">
        <v>58</v>
      </c>
      <c r="I221" s="20"/>
      <c r="J221" s="29"/>
      <c r="K221" s="98" t="s">
        <v>20</v>
      </c>
      <c r="L221" s="65"/>
      <c r="M221" s="85"/>
      <c r="N221" s="19"/>
      <c r="O221" s="362"/>
      <c r="P221" s="363"/>
      <c r="Q221" s="364"/>
      <c r="R221" s="66"/>
      <c r="S221" s="366"/>
      <c r="T221" s="21"/>
      <c r="U221" s="365"/>
      <c r="W221" s="241">
        <f>Admin!B221</f>
        <v>42685</v>
      </c>
    </row>
    <row r="222" spans="1:23" ht="6" customHeight="1" thickTop="1" thickBot="1" x14ac:dyDescent="0.3">
      <c r="A222" s="18"/>
      <c r="B222" s="65"/>
      <c r="C222" s="65"/>
      <c r="D222" s="20"/>
      <c r="E222" s="20"/>
      <c r="F222" s="20"/>
      <c r="G222" s="20"/>
      <c r="H222" s="360"/>
      <c r="I222" s="20"/>
      <c r="J222" s="29"/>
      <c r="K222" s="65"/>
      <c r="L222" s="65"/>
      <c r="M222" s="85"/>
      <c r="N222" s="19"/>
      <c r="O222" s="20"/>
      <c r="P222" s="179"/>
      <c r="Q222" s="365"/>
      <c r="R222" s="20"/>
      <c r="S222" s="367"/>
      <c r="T222" s="21"/>
      <c r="U222" s="365"/>
      <c r="W222" s="241">
        <f>Admin!B222</f>
        <v>42686</v>
      </c>
    </row>
    <row r="223" spans="1:23" ht="14.4" thickTop="1" thickBot="1" x14ac:dyDescent="0.3">
      <c r="A223" s="18"/>
      <c r="B223" s="20" t="s">
        <v>11</v>
      </c>
      <c r="C223" s="20"/>
      <c r="D223" s="356"/>
      <c r="E223" s="357"/>
      <c r="F223" s="358"/>
      <c r="G223" s="22"/>
      <c r="H223" s="28" t="s">
        <v>59</v>
      </c>
      <c r="I223" s="22"/>
      <c r="J223" s="64"/>
      <c r="K223" s="20" t="s">
        <v>17</v>
      </c>
      <c r="L223" s="20"/>
      <c r="M223" s="368"/>
      <c r="N223" s="369"/>
      <c r="O223" s="370"/>
      <c r="P223" s="180"/>
      <c r="Q223" s="169"/>
      <c r="R223" s="167"/>
      <c r="S223" s="170"/>
      <c r="T223" s="21"/>
      <c r="U223" s="365"/>
      <c r="W223" s="241">
        <f>Admin!B223</f>
        <v>42687</v>
      </c>
    </row>
    <row r="224" spans="1:23" ht="13.2" thickTop="1" thickBot="1" x14ac:dyDescent="0.3">
      <c r="A224" s="18"/>
      <c r="B224" s="20" t="s">
        <v>12</v>
      </c>
      <c r="C224" s="20"/>
      <c r="D224" s="356"/>
      <c r="E224" s="357"/>
      <c r="F224" s="358"/>
      <c r="G224" s="22"/>
      <c r="H224" s="183"/>
      <c r="I224" s="22"/>
      <c r="J224" s="29"/>
      <c r="K224" s="20"/>
      <c r="L224" s="20"/>
      <c r="M224" s="63"/>
      <c r="N224" s="63"/>
      <c r="O224" s="186"/>
      <c r="P224" s="187"/>
      <c r="Q224" s="37"/>
      <c r="R224" s="28"/>
      <c r="S224" s="37"/>
      <c r="T224" s="21"/>
      <c r="U224" s="365"/>
      <c r="W224" s="241">
        <f>Admin!B224</f>
        <v>42688</v>
      </c>
    </row>
    <row r="225" spans="1:23" ht="12.6" thickTop="1" x14ac:dyDescent="0.25">
      <c r="A225" s="18"/>
      <c r="B225" s="20"/>
      <c r="C225" s="20"/>
      <c r="D225" s="20"/>
      <c r="E225" s="20"/>
      <c r="F225" s="20"/>
      <c r="G225" s="22"/>
      <c r="H225" s="34" t="s">
        <v>60</v>
      </c>
      <c r="I225" s="22"/>
      <c r="J225" s="29"/>
      <c r="K225" s="245"/>
      <c r="L225" s="245"/>
      <c r="M225" s="245"/>
      <c r="N225" s="245"/>
      <c r="O225" s="245"/>
      <c r="P225" s="245"/>
      <c r="Q225" s="245"/>
      <c r="R225" s="20"/>
      <c r="S225" s="100"/>
      <c r="T225" s="21"/>
      <c r="U225" s="365"/>
      <c r="W225" s="241">
        <f>Admin!B225</f>
        <v>42689</v>
      </c>
    </row>
    <row r="226" spans="1:23" x14ac:dyDescent="0.25">
      <c r="A226" s="18"/>
      <c r="B226" s="20"/>
      <c r="C226" s="20"/>
      <c r="D226" s="20"/>
      <c r="E226" s="20"/>
      <c r="F226" s="20"/>
      <c r="G226" s="22"/>
      <c r="H226" s="184"/>
      <c r="I226" s="22"/>
      <c r="J226" s="29"/>
      <c r="K226" s="245"/>
      <c r="L226" s="245"/>
      <c r="M226" s="245"/>
      <c r="N226" s="245"/>
      <c r="O226" s="245"/>
      <c r="P226" s="245"/>
      <c r="Q226" s="245"/>
      <c r="R226" s="35"/>
      <c r="S226" s="100"/>
      <c r="T226" s="21"/>
      <c r="U226" s="365"/>
      <c r="W226" s="241">
        <f>Admin!B226</f>
        <v>42690</v>
      </c>
    </row>
    <row r="227" spans="1:23" x14ac:dyDescent="0.25">
      <c r="A227" s="18"/>
      <c r="B227" s="20"/>
      <c r="C227" s="20"/>
      <c r="D227" s="20"/>
      <c r="E227" s="20"/>
      <c r="F227" s="20"/>
      <c r="G227" s="22"/>
      <c r="H227" s="34" t="s">
        <v>61</v>
      </c>
      <c r="I227" s="22"/>
      <c r="J227" s="29"/>
      <c r="K227" s="245"/>
      <c r="L227" s="245"/>
      <c r="M227" s="245"/>
      <c r="N227" s="245"/>
      <c r="O227" s="245"/>
      <c r="P227" s="245"/>
      <c r="Q227" s="245"/>
      <c r="R227" s="36"/>
      <c r="S227" s="100"/>
      <c r="T227" s="21"/>
      <c r="U227" s="365"/>
      <c r="W227" s="241">
        <f>Admin!B227</f>
        <v>42691</v>
      </c>
    </row>
    <row r="228" spans="1:23" x14ac:dyDescent="0.25">
      <c r="A228" s="18"/>
      <c r="B228" s="20"/>
      <c r="C228" s="20"/>
      <c r="D228" s="20"/>
      <c r="E228" s="20"/>
      <c r="F228" s="20"/>
      <c r="G228" s="22"/>
      <c r="H228" s="183"/>
      <c r="I228" s="22"/>
      <c r="J228" s="29"/>
      <c r="K228" s="245"/>
      <c r="L228" s="245"/>
      <c r="M228" s="245"/>
      <c r="N228" s="245"/>
      <c r="O228" s="245"/>
      <c r="P228" s="245"/>
      <c r="Q228" s="245"/>
      <c r="R228" s="20"/>
      <c r="S228" s="20"/>
      <c r="T228" s="21"/>
      <c r="U228" s="365"/>
      <c r="W228" s="241">
        <f>Admin!B228</f>
        <v>42692</v>
      </c>
    </row>
    <row r="229" spans="1:23" ht="12" customHeight="1" x14ac:dyDescent="0.25">
      <c r="A229" s="18"/>
      <c r="B229" s="20"/>
      <c r="C229" s="20"/>
      <c r="D229" s="20"/>
      <c r="E229" s="20"/>
      <c r="F229" s="20"/>
      <c r="G229" s="22"/>
      <c r="H229" s="28" t="s">
        <v>62</v>
      </c>
      <c r="I229" s="22"/>
      <c r="J229" s="29"/>
      <c r="K229" s="245"/>
      <c r="L229" s="245"/>
      <c r="M229" s="245"/>
      <c r="N229" s="245"/>
      <c r="O229" s="245"/>
      <c r="P229" s="245"/>
      <c r="Q229" s="245"/>
      <c r="R229" s="20"/>
      <c r="S229" s="20"/>
      <c r="T229" s="79"/>
      <c r="U229" s="365"/>
      <c r="W229" s="241">
        <f>Admin!B229</f>
        <v>42693</v>
      </c>
    </row>
    <row r="230" spans="1:23" ht="15" customHeight="1" x14ac:dyDescent="0.25">
      <c r="A230" s="18"/>
      <c r="B230" s="20"/>
      <c r="C230" s="20"/>
      <c r="D230" s="20"/>
      <c r="E230" s="20"/>
      <c r="F230" s="20"/>
      <c r="G230" s="20"/>
      <c r="H230" s="185"/>
      <c r="I230" s="20"/>
      <c r="J230" s="29"/>
      <c r="K230" s="245"/>
      <c r="L230" s="245"/>
      <c r="M230" s="245"/>
      <c r="N230" s="245"/>
      <c r="O230" s="245"/>
      <c r="P230" s="245"/>
      <c r="Q230" s="245"/>
      <c r="R230" s="66"/>
      <c r="S230" s="67"/>
      <c r="T230" s="21"/>
      <c r="U230" s="365"/>
      <c r="W230" s="241">
        <f>Admin!B230</f>
        <v>42694</v>
      </c>
    </row>
    <row r="231" spans="1:23" ht="12.6" thickBot="1" x14ac:dyDescent="0.3">
      <c r="A231" s="18"/>
      <c r="B231" s="20"/>
      <c r="C231" s="20"/>
      <c r="D231" s="62"/>
      <c r="E231" s="20"/>
      <c r="F231" s="37" t="s">
        <v>31</v>
      </c>
      <c r="G231" s="66"/>
      <c r="H231" s="20"/>
      <c r="I231" s="22"/>
      <c r="J231" s="29"/>
      <c r="K231" s="245"/>
      <c r="L231" s="245"/>
      <c r="M231" s="245"/>
      <c r="N231" s="245"/>
      <c r="O231" s="245"/>
      <c r="P231" s="245"/>
      <c r="Q231" s="245"/>
      <c r="R231" s="20"/>
      <c r="S231" s="100"/>
      <c r="T231" s="21"/>
      <c r="U231" s="365"/>
      <c r="W231" s="241">
        <f>Admin!B231</f>
        <v>42695</v>
      </c>
    </row>
    <row r="232" spans="1:23" ht="13.2" thickTop="1" thickBot="1" x14ac:dyDescent="0.3">
      <c r="A232" s="18"/>
      <c r="B232" s="20" t="str">
        <f>B$24</f>
        <v>Starting date (existing = 06/04/16)</v>
      </c>
      <c r="C232" s="20"/>
      <c r="D232" s="162"/>
      <c r="E232" s="20"/>
      <c r="F232" s="99" t="str">
        <f>IF(D232=0," ",IF(D236="W",LOOKUP(D232,Admin!B:B,Admin!C:C),IF(D236="M",LOOKUP(D232,Admin!B:B,Admin!D:D),LOOKUP(D232,Admin!B:B,Admin!C:C))))</f>
        <v xml:space="preserve"> </v>
      </c>
      <c r="G232" s="68"/>
      <c r="H232" s="20"/>
      <c r="I232" s="20"/>
      <c r="J232" s="29"/>
      <c r="K232" s="245"/>
      <c r="L232" s="245"/>
      <c r="M232" s="245"/>
      <c r="N232" s="245"/>
      <c r="O232" s="245"/>
      <c r="P232" s="245"/>
      <c r="Q232" s="245"/>
      <c r="R232" s="24"/>
      <c r="S232" s="100"/>
      <c r="T232" s="21"/>
      <c r="U232" s="365"/>
      <c r="W232" s="241">
        <f>Admin!B232</f>
        <v>42696</v>
      </c>
    </row>
    <row r="233" spans="1:23" ht="6" customHeight="1" thickTop="1" thickBot="1" x14ac:dyDescent="0.3">
      <c r="A233" s="18"/>
      <c r="B233" s="20"/>
      <c r="C233" s="20"/>
      <c r="D233" s="62"/>
      <c r="E233" s="20"/>
      <c r="F233" s="99"/>
      <c r="G233" s="68"/>
      <c r="H233" s="20"/>
      <c r="I233" s="20"/>
      <c r="J233" s="29"/>
      <c r="K233" s="245"/>
      <c r="L233" s="245"/>
      <c r="M233" s="245"/>
      <c r="N233" s="245"/>
      <c r="O233" s="245"/>
      <c r="P233" s="245"/>
      <c r="Q233" s="245"/>
      <c r="R233" s="24"/>
      <c r="S233" s="100"/>
      <c r="T233" s="21"/>
      <c r="U233" s="365"/>
      <c r="W233" s="241">
        <f>Admin!B233</f>
        <v>42697</v>
      </c>
    </row>
    <row r="234" spans="1:23" ht="13.5" customHeight="1" thickTop="1" thickBot="1" x14ac:dyDescent="0.3">
      <c r="A234" s="18"/>
      <c r="B234" s="20" t="s">
        <v>29</v>
      </c>
      <c r="C234" s="20"/>
      <c r="D234" s="162"/>
      <c r="E234" s="20"/>
      <c r="F234" s="99" t="str">
        <f>IF(D232=0," ",IF(D234=0," ",IF(D236="W",LOOKUP(D234,Admin!B:B,Admin!C:C),IF(D236="M",LOOKUP(D234,Admin!B:B,Admin!D:D),LOOKUP(D234,Admin!B:B,Admin!C:C)))))</f>
        <v xml:space="preserve"> </v>
      </c>
      <c r="G234" s="68"/>
      <c r="H234" s="20"/>
      <c r="I234" s="20"/>
      <c r="J234" s="29"/>
      <c r="K234" s="245"/>
      <c r="L234" s="245"/>
      <c r="M234" s="245"/>
      <c r="N234" s="245"/>
      <c r="O234" s="245"/>
      <c r="P234" s="245"/>
      <c r="Q234" s="245"/>
      <c r="R234" s="66"/>
      <c r="S234" s="67"/>
      <c r="T234" s="21"/>
      <c r="U234" s="365"/>
      <c r="W234" s="241">
        <f>Admin!B234</f>
        <v>42698</v>
      </c>
    </row>
    <row r="235" spans="1:23" ht="13.2" thickTop="1" thickBot="1" x14ac:dyDescent="0.3">
      <c r="A235" s="18"/>
      <c r="B235" s="20"/>
      <c r="C235" s="20"/>
      <c r="D235" s="62"/>
      <c r="E235" s="20"/>
      <c r="F235" s="33"/>
      <c r="G235" s="33"/>
      <c r="H235" s="20"/>
      <c r="I235" s="20"/>
      <c r="J235" s="29"/>
      <c r="K235" s="245"/>
      <c r="L235" s="245"/>
      <c r="M235" s="245"/>
      <c r="N235" s="245"/>
      <c r="O235" s="245"/>
      <c r="P235" s="245"/>
      <c r="Q235" s="245"/>
      <c r="R235" s="24"/>
      <c r="S235" s="100"/>
      <c r="T235" s="21"/>
      <c r="U235" s="365"/>
      <c r="W235" s="241">
        <f>Admin!B235</f>
        <v>42699</v>
      </c>
    </row>
    <row r="236" spans="1:23" ht="13.2" thickTop="1" thickBot="1" x14ac:dyDescent="0.3">
      <c r="A236" s="18"/>
      <c r="B236" s="22" t="s">
        <v>21</v>
      </c>
      <c r="C236" s="22"/>
      <c r="D236" s="86"/>
      <c r="E236" s="28" t="s">
        <v>30</v>
      </c>
      <c r="F236" s="212" t="str">
        <f>IF(D238="D","Enter M for Director","Enter M or W for Employee")</f>
        <v>Enter M or W for Employee</v>
      </c>
      <c r="G236" s="20"/>
      <c r="H236" s="23"/>
      <c r="I236" s="23"/>
      <c r="J236" s="29"/>
      <c r="K236" s="245"/>
      <c r="L236" s="245"/>
      <c r="M236" s="245"/>
      <c r="N236" s="245"/>
      <c r="O236" s="245"/>
      <c r="P236" s="245"/>
      <c r="Q236" s="245"/>
      <c r="R236" s="24"/>
      <c r="S236" s="100"/>
      <c r="T236" s="21"/>
      <c r="U236" s="365"/>
      <c r="W236" s="241">
        <f>Admin!B236</f>
        <v>42700</v>
      </c>
    </row>
    <row r="237" spans="1:23" ht="12.6" thickTop="1" x14ac:dyDescent="0.25">
      <c r="A237" s="18"/>
      <c r="B237" s="22" t="s">
        <v>16</v>
      </c>
      <c r="C237" s="22"/>
      <c r="D237" s="168">
        <v>9</v>
      </c>
      <c r="E237" s="25"/>
      <c r="F237" s="71"/>
      <c r="G237" s="34"/>
      <c r="H237" s="20"/>
      <c r="I237" s="20"/>
      <c r="J237" s="29"/>
      <c r="K237" s="245"/>
      <c r="L237" s="245"/>
      <c r="M237" s="245"/>
      <c r="N237" s="245"/>
      <c r="O237" s="245"/>
      <c r="P237" s="245"/>
      <c r="Q237" s="245"/>
      <c r="R237" s="24"/>
      <c r="S237" s="100"/>
      <c r="T237" s="21"/>
      <c r="U237" s="365"/>
      <c r="W237" s="241">
        <f>Admin!B237</f>
        <v>42701</v>
      </c>
    </row>
    <row r="238" spans="1:23" x14ac:dyDescent="0.25">
      <c r="A238" s="18"/>
      <c r="B238" s="22" t="s">
        <v>75</v>
      </c>
      <c r="C238" s="22"/>
      <c r="D238" s="237"/>
      <c r="E238" s="20"/>
      <c r="F238" s="215" t="s">
        <v>76</v>
      </c>
      <c r="G238" s="34"/>
      <c r="H238" s="20"/>
      <c r="I238" s="20"/>
      <c r="J238" s="29"/>
      <c r="K238" s="245"/>
      <c r="L238" s="245"/>
      <c r="M238" s="245"/>
      <c r="N238" s="245"/>
      <c r="O238" s="245"/>
      <c r="P238" s="245"/>
      <c r="Q238" s="245"/>
      <c r="R238" s="24"/>
      <c r="S238" s="100"/>
      <c r="T238" s="21"/>
      <c r="U238" s="365"/>
      <c r="W238" s="241">
        <f>Admin!B238</f>
        <v>42702</v>
      </c>
    </row>
    <row r="239" spans="1:23" ht="12" customHeight="1" x14ac:dyDescent="0.25">
      <c r="A239" s="18"/>
      <c r="B239" s="20"/>
      <c r="C239" s="20"/>
      <c r="D239" s="20"/>
      <c r="E239" s="20"/>
      <c r="F239" s="242"/>
      <c r="G239" s="242"/>
      <c r="H239" s="242"/>
      <c r="I239" s="20"/>
      <c r="J239" s="29"/>
      <c r="K239" s="245"/>
      <c r="L239" s="245"/>
      <c r="M239" s="245"/>
      <c r="N239" s="245"/>
      <c r="O239" s="245"/>
      <c r="P239" s="245"/>
      <c r="Q239" s="245"/>
      <c r="R239" s="20"/>
      <c r="S239" s="37"/>
      <c r="T239" s="21"/>
      <c r="U239" s="365"/>
      <c r="W239" s="241">
        <f>Admin!B239</f>
        <v>42703</v>
      </c>
    </row>
    <row r="240" spans="1:23" ht="6" customHeight="1" x14ac:dyDescent="0.25">
      <c r="A240" s="18"/>
      <c r="B240" s="20"/>
      <c r="C240" s="20"/>
      <c r="D240" s="20"/>
      <c r="E240" s="20"/>
      <c r="F240" s="243"/>
      <c r="G240" s="243"/>
      <c r="H240" s="243"/>
      <c r="I240" s="20"/>
      <c r="J240" s="29"/>
      <c r="K240" s="245"/>
      <c r="L240" s="245"/>
      <c r="M240" s="245"/>
      <c r="N240" s="245"/>
      <c r="O240" s="245"/>
      <c r="P240" s="245"/>
      <c r="Q240" s="245"/>
      <c r="R240" s="20"/>
      <c r="S240" s="37"/>
      <c r="T240" s="21"/>
      <c r="U240" s="365"/>
      <c r="W240" s="241">
        <f>Admin!B240</f>
        <v>42704</v>
      </c>
    </row>
    <row r="241" spans="1:23" ht="12" customHeight="1" x14ac:dyDescent="0.25">
      <c r="A241" s="18"/>
      <c r="B241" s="20"/>
      <c r="C241" s="20"/>
      <c r="D241" s="20"/>
      <c r="E241" s="20"/>
      <c r="F241" s="20"/>
      <c r="G241" s="20"/>
      <c r="H241" s="20"/>
      <c r="I241" s="20"/>
      <c r="J241" s="29"/>
      <c r="K241" s="245"/>
      <c r="L241" s="245"/>
      <c r="M241" s="245"/>
      <c r="N241" s="245"/>
      <c r="O241" s="245"/>
      <c r="P241" s="245"/>
      <c r="Q241" s="245"/>
      <c r="R241" s="66"/>
      <c r="S241" s="67"/>
      <c r="T241" s="21"/>
      <c r="U241" s="365"/>
      <c r="W241" s="241">
        <f>Admin!B241</f>
        <v>42705</v>
      </c>
    </row>
    <row r="242" spans="1:23" x14ac:dyDescent="0.25">
      <c r="A242" s="18"/>
      <c r="B242" s="20"/>
      <c r="C242" s="20"/>
      <c r="D242" s="20"/>
      <c r="E242" s="20"/>
      <c r="F242" s="20"/>
      <c r="G242" s="20"/>
      <c r="H242" s="20"/>
      <c r="I242" s="20"/>
      <c r="J242" s="29"/>
      <c r="K242" s="245"/>
      <c r="L242" s="245"/>
      <c r="M242" s="245"/>
      <c r="N242" s="245"/>
      <c r="O242" s="245"/>
      <c r="P242" s="245"/>
      <c r="Q242" s="245"/>
      <c r="R242" s="35"/>
      <c r="S242" s="100"/>
      <c r="T242" s="21"/>
      <c r="U242" s="365"/>
      <c r="W242" s="241">
        <f>Admin!B242</f>
        <v>42706</v>
      </c>
    </row>
    <row r="243" spans="1:23" ht="13.5" customHeight="1" x14ac:dyDescent="0.25">
      <c r="A243" s="18"/>
      <c r="B243" s="20"/>
      <c r="C243" s="20"/>
      <c r="D243" s="20"/>
      <c r="E243" s="20"/>
      <c r="F243" s="20"/>
      <c r="G243" s="20"/>
      <c r="H243" s="20"/>
      <c r="I243" s="20"/>
      <c r="J243" s="29"/>
      <c r="K243" s="360"/>
      <c r="L243" s="360"/>
      <c r="M243" s="361"/>
      <c r="N243" s="361"/>
      <c r="O243" s="361"/>
      <c r="P243" s="361"/>
      <c r="Q243" s="361"/>
      <c r="R243" s="361"/>
      <c r="S243" s="361"/>
      <c r="T243" s="21"/>
      <c r="U243" s="365"/>
      <c r="W243" s="241">
        <f>Admin!B243</f>
        <v>42707</v>
      </c>
    </row>
    <row r="244" spans="1:23" ht="9" customHeight="1" thickBot="1" x14ac:dyDescent="0.3">
      <c r="A244" s="80"/>
      <c r="B244" s="26"/>
      <c r="C244" s="26"/>
      <c r="D244" s="26"/>
      <c r="E244" s="26"/>
      <c r="F244" s="26"/>
      <c r="G244" s="26"/>
      <c r="H244" s="26"/>
      <c r="I244" s="26"/>
      <c r="J244" s="30"/>
      <c r="K244" s="26"/>
      <c r="L244" s="26"/>
      <c r="M244" s="26"/>
      <c r="N244" s="26"/>
      <c r="O244" s="26"/>
      <c r="P244" s="181"/>
      <c r="Q244" s="26"/>
      <c r="R244" s="26"/>
      <c r="S244" s="26"/>
      <c r="T244" s="32"/>
      <c r="U244" s="365"/>
      <c r="W244" s="241">
        <f>Admin!B244</f>
        <v>42708</v>
      </c>
    </row>
    <row r="245" spans="1:23" ht="22.5" customHeight="1" thickBot="1" x14ac:dyDescent="0.3">
      <c r="A245" s="359"/>
      <c r="B245" s="359"/>
      <c r="C245" s="359"/>
      <c r="D245" s="372"/>
      <c r="E245" s="372"/>
      <c r="F245" s="372"/>
      <c r="G245" s="372"/>
      <c r="H245" s="372"/>
      <c r="I245" s="359"/>
      <c r="J245" s="359"/>
      <c r="K245" s="359"/>
      <c r="L245" s="359"/>
      <c r="M245" s="359"/>
      <c r="N245" s="359"/>
      <c r="O245" s="359"/>
      <c r="P245" s="359"/>
      <c r="Q245" s="359"/>
      <c r="R245" s="359"/>
      <c r="S245" s="359"/>
      <c r="T245" s="359"/>
      <c r="U245" s="365"/>
      <c r="W245" s="241">
        <f>Admin!B245</f>
        <v>42709</v>
      </c>
    </row>
    <row r="246" spans="1:23" ht="9" customHeight="1" thickBot="1" x14ac:dyDescent="0.3">
      <c r="A246" s="15"/>
      <c r="B246" s="16"/>
      <c r="C246" s="16"/>
      <c r="D246" s="16"/>
      <c r="E246" s="16"/>
      <c r="F246" s="16"/>
      <c r="G246" s="16"/>
      <c r="H246" s="16"/>
      <c r="I246" s="16"/>
      <c r="J246" s="78"/>
      <c r="K246" s="16"/>
      <c r="L246" s="16"/>
      <c r="M246" s="16"/>
      <c r="N246" s="16"/>
      <c r="O246" s="16"/>
      <c r="P246" s="178"/>
      <c r="Q246" s="16"/>
      <c r="R246" s="16"/>
      <c r="S246" s="16"/>
      <c r="T246" s="17"/>
      <c r="U246" s="365"/>
      <c r="W246" s="241">
        <f>Admin!B246</f>
        <v>42710</v>
      </c>
    </row>
    <row r="247" spans="1:23" ht="15" customHeight="1" thickTop="1" thickBot="1" x14ac:dyDescent="0.3">
      <c r="A247" s="18"/>
      <c r="B247" s="98" t="s">
        <v>43</v>
      </c>
      <c r="C247" s="65"/>
      <c r="D247" s="20"/>
      <c r="E247" s="20"/>
      <c r="F247" s="20"/>
      <c r="G247" s="20"/>
      <c r="H247" s="360" t="s">
        <v>58</v>
      </c>
      <c r="I247" s="20"/>
      <c r="J247" s="29"/>
      <c r="K247" s="98" t="s">
        <v>20</v>
      </c>
      <c r="L247" s="65"/>
      <c r="M247" s="85"/>
      <c r="N247" s="19"/>
      <c r="O247" s="362"/>
      <c r="P247" s="363"/>
      <c r="Q247" s="364"/>
      <c r="R247" s="66"/>
      <c r="S247" s="366"/>
      <c r="T247" s="21"/>
      <c r="U247" s="365"/>
      <c r="W247" s="241">
        <f>Admin!B247</f>
        <v>42711</v>
      </c>
    </row>
    <row r="248" spans="1:23" ht="6" customHeight="1" thickTop="1" thickBot="1" x14ac:dyDescent="0.3">
      <c r="A248" s="18"/>
      <c r="B248" s="65"/>
      <c r="C248" s="65"/>
      <c r="D248" s="20"/>
      <c r="E248" s="20"/>
      <c r="F248" s="20"/>
      <c r="G248" s="20"/>
      <c r="H248" s="360"/>
      <c r="I248" s="20"/>
      <c r="J248" s="29"/>
      <c r="K248" s="65"/>
      <c r="L248" s="65"/>
      <c r="M248" s="85"/>
      <c r="N248" s="19"/>
      <c r="O248" s="20"/>
      <c r="P248" s="179"/>
      <c r="Q248" s="365"/>
      <c r="R248" s="20"/>
      <c r="S248" s="367"/>
      <c r="T248" s="21"/>
      <c r="U248" s="365"/>
      <c r="W248" s="241">
        <f>Admin!B248</f>
        <v>42712</v>
      </c>
    </row>
    <row r="249" spans="1:23" ht="14.4" thickTop="1" thickBot="1" x14ac:dyDescent="0.3">
      <c r="A249" s="18"/>
      <c r="B249" s="20" t="s">
        <v>11</v>
      </c>
      <c r="C249" s="20"/>
      <c r="D249" s="356"/>
      <c r="E249" s="357"/>
      <c r="F249" s="358"/>
      <c r="G249" s="22"/>
      <c r="H249" s="28" t="s">
        <v>59</v>
      </c>
      <c r="I249" s="22"/>
      <c r="J249" s="64"/>
      <c r="K249" s="20" t="s">
        <v>17</v>
      </c>
      <c r="L249" s="20"/>
      <c r="M249" s="368"/>
      <c r="N249" s="369"/>
      <c r="O249" s="370"/>
      <c r="P249" s="180"/>
      <c r="Q249" s="169"/>
      <c r="R249" s="167"/>
      <c r="S249" s="170"/>
      <c r="T249" s="21"/>
      <c r="U249" s="365"/>
      <c r="W249" s="241">
        <f>Admin!B249</f>
        <v>42713</v>
      </c>
    </row>
    <row r="250" spans="1:23" ht="13.2" thickTop="1" thickBot="1" x14ac:dyDescent="0.3">
      <c r="A250" s="18"/>
      <c r="B250" s="20" t="s">
        <v>12</v>
      </c>
      <c r="C250" s="20"/>
      <c r="D250" s="356"/>
      <c r="E250" s="357"/>
      <c r="F250" s="358"/>
      <c r="G250" s="22"/>
      <c r="H250" s="183"/>
      <c r="I250" s="22"/>
      <c r="J250" s="29"/>
      <c r="K250" s="20"/>
      <c r="L250" s="20"/>
      <c r="M250" s="63"/>
      <c r="N250" s="63"/>
      <c r="O250" s="186"/>
      <c r="P250" s="187"/>
      <c r="Q250" s="37"/>
      <c r="R250" s="28"/>
      <c r="S250" s="37"/>
      <c r="T250" s="21"/>
      <c r="U250" s="365"/>
      <c r="W250" s="241">
        <f>Admin!B250</f>
        <v>42714</v>
      </c>
    </row>
    <row r="251" spans="1:23" ht="12.6" thickTop="1" x14ac:dyDescent="0.25">
      <c r="A251" s="18"/>
      <c r="B251" s="20"/>
      <c r="C251" s="20"/>
      <c r="D251" s="20"/>
      <c r="E251" s="20"/>
      <c r="F251" s="20"/>
      <c r="G251" s="22"/>
      <c r="H251" s="34" t="s">
        <v>60</v>
      </c>
      <c r="I251" s="22"/>
      <c r="J251" s="29"/>
      <c r="K251" s="245"/>
      <c r="L251" s="245"/>
      <c r="M251" s="245"/>
      <c r="N251" s="245"/>
      <c r="O251" s="245"/>
      <c r="P251" s="245"/>
      <c r="Q251" s="245"/>
      <c r="R251" s="20"/>
      <c r="S251" s="100"/>
      <c r="T251" s="21"/>
      <c r="U251" s="365"/>
      <c r="W251" s="241">
        <f>Admin!B251</f>
        <v>42715</v>
      </c>
    </row>
    <row r="252" spans="1:23" x14ac:dyDescent="0.25">
      <c r="A252" s="18"/>
      <c r="B252" s="20"/>
      <c r="C252" s="20"/>
      <c r="D252" s="20"/>
      <c r="E252" s="20"/>
      <c r="F252" s="20"/>
      <c r="G252" s="22"/>
      <c r="H252" s="184"/>
      <c r="I252" s="22"/>
      <c r="J252" s="29"/>
      <c r="K252" s="245"/>
      <c r="L252" s="245"/>
      <c r="M252" s="245"/>
      <c r="N252" s="245"/>
      <c r="O252" s="245"/>
      <c r="P252" s="245"/>
      <c r="Q252" s="245"/>
      <c r="R252" s="35"/>
      <c r="S252" s="100"/>
      <c r="T252" s="21"/>
      <c r="U252" s="365"/>
      <c r="W252" s="241">
        <f>Admin!B252</f>
        <v>42716</v>
      </c>
    </row>
    <row r="253" spans="1:23" x14ac:dyDescent="0.25">
      <c r="A253" s="18"/>
      <c r="B253" s="20"/>
      <c r="C253" s="20"/>
      <c r="D253" s="20"/>
      <c r="E253" s="20"/>
      <c r="F253" s="20"/>
      <c r="G253" s="22"/>
      <c r="H253" s="34" t="s">
        <v>61</v>
      </c>
      <c r="I253" s="22"/>
      <c r="J253" s="29"/>
      <c r="K253" s="245"/>
      <c r="L253" s="245"/>
      <c r="M253" s="245"/>
      <c r="N253" s="245"/>
      <c r="O253" s="245"/>
      <c r="P253" s="245"/>
      <c r="Q253" s="245"/>
      <c r="R253" s="36"/>
      <c r="S253" s="100"/>
      <c r="T253" s="21"/>
      <c r="U253" s="365"/>
      <c r="W253" s="241">
        <f>Admin!B253</f>
        <v>42717</v>
      </c>
    </row>
    <row r="254" spans="1:23" x14ac:dyDescent="0.25">
      <c r="A254" s="18"/>
      <c r="B254" s="20"/>
      <c r="C254" s="20"/>
      <c r="D254" s="20"/>
      <c r="E254" s="20"/>
      <c r="F254" s="20"/>
      <c r="G254" s="22"/>
      <c r="H254" s="183"/>
      <c r="I254" s="22"/>
      <c r="J254" s="29"/>
      <c r="K254" s="245"/>
      <c r="L254" s="245"/>
      <c r="M254" s="245"/>
      <c r="N254" s="245"/>
      <c r="O254" s="245"/>
      <c r="P254" s="245"/>
      <c r="Q254" s="245"/>
      <c r="R254" s="20"/>
      <c r="S254" s="20"/>
      <c r="T254" s="21"/>
      <c r="U254" s="365"/>
      <c r="W254" s="241">
        <f>Admin!B254</f>
        <v>42718</v>
      </c>
    </row>
    <row r="255" spans="1:23" ht="12" customHeight="1" x14ac:dyDescent="0.25">
      <c r="A255" s="18"/>
      <c r="B255" s="20"/>
      <c r="C255" s="20"/>
      <c r="D255" s="20"/>
      <c r="E255" s="20"/>
      <c r="F255" s="20"/>
      <c r="G255" s="22"/>
      <c r="H255" s="28" t="s">
        <v>62</v>
      </c>
      <c r="I255" s="22"/>
      <c r="J255" s="29"/>
      <c r="K255" s="245"/>
      <c r="L255" s="245"/>
      <c r="M255" s="245"/>
      <c r="N255" s="245"/>
      <c r="O255" s="245"/>
      <c r="P255" s="245"/>
      <c r="Q255" s="245"/>
      <c r="R255" s="20"/>
      <c r="S255" s="20"/>
      <c r="T255" s="79"/>
      <c r="U255" s="365"/>
      <c r="W255" s="241">
        <f>Admin!B255</f>
        <v>42719</v>
      </c>
    </row>
    <row r="256" spans="1:23" ht="15" customHeight="1" x14ac:dyDescent="0.25">
      <c r="A256" s="18"/>
      <c r="B256" s="20"/>
      <c r="C256" s="20"/>
      <c r="D256" s="20"/>
      <c r="E256" s="20"/>
      <c r="F256" s="20"/>
      <c r="G256" s="20"/>
      <c r="H256" s="185"/>
      <c r="I256" s="20"/>
      <c r="J256" s="29"/>
      <c r="K256" s="245"/>
      <c r="L256" s="245"/>
      <c r="M256" s="245"/>
      <c r="N256" s="245"/>
      <c r="O256" s="245"/>
      <c r="P256" s="245"/>
      <c r="Q256" s="245"/>
      <c r="R256" s="66"/>
      <c r="S256" s="67"/>
      <c r="T256" s="21"/>
      <c r="U256" s="365"/>
      <c r="W256" s="241">
        <f>Admin!B256</f>
        <v>42720</v>
      </c>
    </row>
    <row r="257" spans="1:23" ht="12.6" thickBot="1" x14ac:dyDescent="0.3">
      <c r="A257" s="18"/>
      <c r="B257" s="20"/>
      <c r="C257" s="20"/>
      <c r="D257" s="62"/>
      <c r="E257" s="20"/>
      <c r="F257" s="37" t="s">
        <v>31</v>
      </c>
      <c r="G257" s="66"/>
      <c r="H257" s="20"/>
      <c r="I257" s="22"/>
      <c r="J257" s="29"/>
      <c r="K257" s="245"/>
      <c r="L257" s="245"/>
      <c r="M257" s="245"/>
      <c r="N257" s="245"/>
      <c r="O257" s="245"/>
      <c r="P257" s="245"/>
      <c r="Q257" s="245"/>
      <c r="R257" s="20"/>
      <c r="S257" s="100"/>
      <c r="T257" s="21"/>
      <c r="U257" s="365"/>
      <c r="W257" s="241">
        <f>Admin!B257</f>
        <v>42721</v>
      </c>
    </row>
    <row r="258" spans="1:23" ht="13.2" thickTop="1" thickBot="1" x14ac:dyDescent="0.3">
      <c r="A258" s="18"/>
      <c r="B258" s="20" t="str">
        <f>B$24</f>
        <v>Starting date (existing = 06/04/16)</v>
      </c>
      <c r="C258" s="20"/>
      <c r="D258" s="162"/>
      <c r="E258" s="20"/>
      <c r="F258" s="99" t="str">
        <f>IF(D258=0," ",IF(D262="W",LOOKUP(D258,Admin!B:B,Admin!C:C),IF(D262="M",LOOKUP(D258,Admin!B:B,Admin!D:D),LOOKUP(D258,Admin!B:B,Admin!C:C))))</f>
        <v xml:space="preserve"> </v>
      </c>
      <c r="G258" s="68"/>
      <c r="H258" s="20"/>
      <c r="I258" s="20"/>
      <c r="J258" s="29"/>
      <c r="K258" s="245"/>
      <c r="L258" s="245"/>
      <c r="M258" s="245"/>
      <c r="N258" s="245"/>
      <c r="O258" s="245"/>
      <c r="P258" s="245"/>
      <c r="Q258" s="245"/>
      <c r="R258" s="24"/>
      <c r="S258" s="100"/>
      <c r="T258" s="21"/>
      <c r="U258" s="365"/>
      <c r="W258" s="241">
        <f>Admin!B258</f>
        <v>42722</v>
      </c>
    </row>
    <row r="259" spans="1:23" ht="6" customHeight="1" thickTop="1" thickBot="1" x14ac:dyDescent="0.3">
      <c r="A259" s="18"/>
      <c r="B259" s="20"/>
      <c r="C259" s="20"/>
      <c r="D259" s="62"/>
      <c r="E259" s="20"/>
      <c r="F259" s="99"/>
      <c r="G259" s="68"/>
      <c r="H259" s="20"/>
      <c r="I259" s="20"/>
      <c r="J259" s="29" t="s">
        <v>140</v>
      </c>
      <c r="K259" s="245"/>
      <c r="L259" s="245"/>
      <c r="M259" s="245"/>
      <c r="N259" s="245"/>
      <c r="O259" s="245"/>
      <c r="P259" s="245"/>
      <c r="Q259" s="245"/>
      <c r="R259" s="24"/>
      <c r="S259" s="100"/>
      <c r="T259" s="21"/>
      <c r="U259" s="365"/>
      <c r="W259" s="241">
        <f>Admin!B259</f>
        <v>42723</v>
      </c>
    </row>
    <row r="260" spans="1:23" ht="13.5" customHeight="1" thickTop="1" thickBot="1" x14ac:dyDescent="0.3">
      <c r="A260" s="18"/>
      <c r="B260" s="20" t="s">
        <v>29</v>
      </c>
      <c r="C260" s="20"/>
      <c r="D260" s="162"/>
      <c r="E260" s="20"/>
      <c r="F260" s="99" t="str">
        <f>IF(D258=0," ",IF(D260=0," ",IF(D262="W",LOOKUP(D260,Admin!B:B,Admin!C:C),IF(D262="M",LOOKUP(D260,Admin!B:B,Admin!D:D),LOOKUP(D260,Admin!B:B,Admin!C:C)))))</f>
        <v xml:space="preserve"> </v>
      </c>
      <c r="G260" s="68"/>
      <c r="H260" s="20"/>
      <c r="I260" s="20"/>
      <c r="J260" s="29"/>
      <c r="K260" s="245"/>
      <c r="L260" s="245"/>
      <c r="M260" s="245"/>
      <c r="N260" s="245"/>
      <c r="O260" s="245"/>
      <c r="P260" s="245"/>
      <c r="Q260" s="245"/>
      <c r="R260" s="66"/>
      <c r="S260" s="67"/>
      <c r="T260" s="21"/>
      <c r="U260" s="365"/>
      <c r="W260" s="241">
        <f>Admin!B260</f>
        <v>42724</v>
      </c>
    </row>
    <row r="261" spans="1:23" ht="13.2" thickTop="1" thickBot="1" x14ac:dyDescent="0.3">
      <c r="A261" s="18"/>
      <c r="B261" s="20"/>
      <c r="C261" s="20"/>
      <c r="D261" s="62"/>
      <c r="E261" s="20"/>
      <c r="F261" s="33"/>
      <c r="G261" s="33"/>
      <c r="H261" s="20"/>
      <c r="I261" s="20"/>
      <c r="J261" s="29"/>
      <c r="K261" s="245"/>
      <c r="L261" s="245"/>
      <c r="M261" s="245"/>
      <c r="N261" s="245"/>
      <c r="O261" s="245"/>
      <c r="P261" s="245"/>
      <c r="Q261" s="245"/>
      <c r="R261" s="24"/>
      <c r="S261" s="100"/>
      <c r="T261" s="21"/>
      <c r="U261" s="365"/>
      <c r="W261" s="241">
        <f>Admin!B261</f>
        <v>42725</v>
      </c>
    </row>
    <row r="262" spans="1:23" ht="13.2" thickTop="1" thickBot="1" x14ac:dyDescent="0.3">
      <c r="A262" s="18"/>
      <c r="B262" s="22" t="s">
        <v>21</v>
      </c>
      <c r="C262" s="22"/>
      <c r="D262" s="86"/>
      <c r="E262" s="28" t="s">
        <v>30</v>
      </c>
      <c r="F262" s="212" t="str">
        <f>IF(D264="D","Enter M for Director","Enter M or W for Employee")</f>
        <v>Enter M or W for Employee</v>
      </c>
      <c r="G262" s="20"/>
      <c r="H262" s="23"/>
      <c r="I262" s="23"/>
      <c r="J262" s="29"/>
      <c r="K262" s="245"/>
      <c r="L262" s="245"/>
      <c r="M262" s="245"/>
      <c r="N262" s="245"/>
      <c r="O262" s="245"/>
      <c r="P262" s="245"/>
      <c r="Q262" s="245"/>
      <c r="R262" s="24"/>
      <c r="S262" s="100"/>
      <c r="T262" s="21"/>
      <c r="U262" s="365"/>
      <c r="W262" s="241">
        <f>Admin!B262</f>
        <v>42726</v>
      </c>
    </row>
    <row r="263" spans="1:23" ht="12.6" thickTop="1" x14ac:dyDescent="0.25">
      <c r="A263" s="18"/>
      <c r="B263" s="22" t="s">
        <v>16</v>
      </c>
      <c r="C263" s="22"/>
      <c r="D263" s="168">
        <v>10</v>
      </c>
      <c r="E263" s="25"/>
      <c r="F263" s="71"/>
      <c r="G263" s="34"/>
      <c r="H263" s="20"/>
      <c r="I263" s="20"/>
      <c r="J263" s="29"/>
      <c r="K263" s="245"/>
      <c r="L263" s="245"/>
      <c r="M263" s="245"/>
      <c r="N263" s="245"/>
      <c r="O263" s="245"/>
      <c r="P263" s="245"/>
      <c r="Q263" s="245"/>
      <c r="R263" s="24"/>
      <c r="S263" s="100"/>
      <c r="T263" s="21"/>
      <c r="U263" s="365"/>
      <c r="W263" s="241">
        <f>Admin!B263</f>
        <v>42727</v>
      </c>
    </row>
    <row r="264" spans="1:23" x14ac:dyDescent="0.25">
      <c r="A264" s="18"/>
      <c r="B264" s="22" t="s">
        <v>75</v>
      </c>
      <c r="C264" s="22"/>
      <c r="D264" s="237"/>
      <c r="E264" s="20"/>
      <c r="F264" s="215" t="s">
        <v>76</v>
      </c>
      <c r="G264" s="34"/>
      <c r="H264" s="20"/>
      <c r="I264" s="20"/>
      <c r="J264" s="29"/>
      <c r="K264" s="245"/>
      <c r="L264" s="245"/>
      <c r="M264" s="245"/>
      <c r="N264" s="245"/>
      <c r="O264" s="245"/>
      <c r="P264" s="245"/>
      <c r="Q264" s="245"/>
      <c r="R264" s="24"/>
      <c r="S264" s="100"/>
      <c r="T264" s="21"/>
      <c r="U264" s="365"/>
      <c r="W264" s="241">
        <f>Admin!B264</f>
        <v>42728</v>
      </c>
    </row>
    <row r="265" spans="1:23" ht="12" customHeight="1" x14ac:dyDescent="0.25">
      <c r="A265" s="18"/>
      <c r="B265" s="20"/>
      <c r="C265" s="20"/>
      <c r="D265" s="20"/>
      <c r="E265" s="20"/>
      <c r="F265" s="242"/>
      <c r="G265" s="242"/>
      <c r="H265" s="242"/>
      <c r="I265" s="20"/>
      <c r="J265" s="29"/>
      <c r="K265" s="245"/>
      <c r="L265" s="245"/>
      <c r="M265" s="245"/>
      <c r="N265" s="245"/>
      <c r="O265" s="245"/>
      <c r="P265" s="245"/>
      <c r="Q265" s="245"/>
      <c r="R265" s="20"/>
      <c r="S265" s="37"/>
      <c r="T265" s="21"/>
      <c r="U265" s="365"/>
      <c r="W265" s="241">
        <f>Admin!B265</f>
        <v>42729</v>
      </c>
    </row>
    <row r="266" spans="1:23" ht="6" customHeight="1" x14ac:dyDescent="0.25">
      <c r="A266" s="18"/>
      <c r="B266" s="20"/>
      <c r="C266" s="20"/>
      <c r="D266" s="20"/>
      <c r="E266" s="20"/>
      <c r="F266" s="243"/>
      <c r="G266" s="243"/>
      <c r="H266" s="243"/>
      <c r="I266" s="20"/>
      <c r="J266" s="29"/>
      <c r="K266" s="245"/>
      <c r="L266" s="245"/>
      <c r="M266" s="245"/>
      <c r="N266" s="245"/>
      <c r="O266" s="245"/>
      <c r="P266" s="245"/>
      <c r="Q266" s="245"/>
      <c r="R266" s="20"/>
      <c r="S266" s="37"/>
      <c r="T266" s="21"/>
      <c r="U266" s="365"/>
      <c r="W266" s="241">
        <f>Admin!B266</f>
        <v>42730</v>
      </c>
    </row>
    <row r="267" spans="1:23" ht="12" customHeight="1" x14ac:dyDescent="0.25">
      <c r="A267" s="18"/>
      <c r="B267" s="20"/>
      <c r="C267" s="20"/>
      <c r="D267" s="20"/>
      <c r="E267" s="20"/>
      <c r="F267" s="20"/>
      <c r="G267" s="20"/>
      <c r="H267" s="20"/>
      <c r="I267" s="20"/>
      <c r="J267" s="29"/>
      <c r="K267" s="245"/>
      <c r="L267" s="245"/>
      <c r="M267" s="245"/>
      <c r="N267" s="245"/>
      <c r="O267" s="245"/>
      <c r="P267" s="245"/>
      <c r="Q267" s="245"/>
      <c r="R267" s="66"/>
      <c r="S267" s="67"/>
      <c r="T267" s="21"/>
      <c r="U267" s="365"/>
      <c r="W267" s="241">
        <f>Admin!B267</f>
        <v>42731</v>
      </c>
    </row>
    <row r="268" spans="1:23" x14ac:dyDescent="0.25">
      <c r="A268" s="18"/>
      <c r="B268" s="20"/>
      <c r="C268" s="20"/>
      <c r="D268" s="20"/>
      <c r="E268" s="20"/>
      <c r="F268" s="20"/>
      <c r="G268" s="20"/>
      <c r="H268" s="20"/>
      <c r="I268" s="20"/>
      <c r="J268" s="29"/>
      <c r="K268" s="245"/>
      <c r="L268" s="245"/>
      <c r="M268" s="245"/>
      <c r="N268" s="245"/>
      <c r="O268" s="245"/>
      <c r="P268" s="245"/>
      <c r="Q268" s="245"/>
      <c r="R268" s="35"/>
      <c r="S268" s="100"/>
      <c r="T268" s="21"/>
      <c r="U268" s="365"/>
      <c r="W268" s="241">
        <f>Admin!B268</f>
        <v>42732</v>
      </c>
    </row>
    <row r="269" spans="1:23" ht="13.5" customHeight="1" x14ac:dyDescent="0.25">
      <c r="A269" s="18"/>
      <c r="B269" s="20"/>
      <c r="C269" s="20"/>
      <c r="D269" s="20"/>
      <c r="E269" s="20"/>
      <c r="F269" s="20"/>
      <c r="G269" s="20"/>
      <c r="H269" s="20"/>
      <c r="I269" s="20"/>
      <c r="J269" s="29"/>
      <c r="K269" s="360"/>
      <c r="L269" s="360"/>
      <c r="M269" s="361"/>
      <c r="N269" s="361"/>
      <c r="O269" s="361"/>
      <c r="P269" s="361"/>
      <c r="Q269" s="361"/>
      <c r="R269" s="361"/>
      <c r="S269" s="361"/>
      <c r="T269" s="21"/>
      <c r="U269" s="365"/>
      <c r="W269" s="241">
        <f>Admin!B269</f>
        <v>42733</v>
      </c>
    </row>
    <row r="270" spans="1:23" ht="9" customHeight="1" thickBot="1" x14ac:dyDescent="0.3">
      <c r="A270" s="80"/>
      <c r="B270" s="26"/>
      <c r="C270" s="26"/>
      <c r="D270" s="26"/>
      <c r="E270" s="26"/>
      <c r="F270" s="26"/>
      <c r="G270" s="26"/>
      <c r="H270" s="26"/>
      <c r="I270" s="26"/>
      <c r="J270" s="30"/>
      <c r="K270" s="26"/>
      <c r="L270" s="26"/>
      <c r="M270" s="26"/>
      <c r="N270" s="26"/>
      <c r="O270" s="26"/>
      <c r="P270" s="181"/>
      <c r="Q270" s="26"/>
      <c r="R270" s="26"/>
      <c r="S270" s="26"/>
      <c r="T270" s="32"/>
      <c r="U270" s="365"/>
      <c r="W270" s="241">
        <f>Admin!B270</f>
        <v>42734</v>
      </c>
    </row>
    <row r="271" spans="1:23" ht="22.5" customHeight="1" x14ac:dyDescent="0.25">
      <c r="A271" s="371"/>
      <c r="B271" s="371"/>
      <c r="C271" s="371"/>
      <c r="D271" s="371"/>
      <c r="E271" s="371"/>
      <c r="F271" s="371"/>
      <c r="G271" s="371"/>
      <c r="H271" s="371"/>
      <c r="I271" s="371"/>
      <c r="J271" s="371"/>
      <c r="K271" s="371"/>
      <c r="L271" s="371"/>
      <c r="M271" s="371"/>
      <c r="N271" s="371"/>
      <c r="O271" s="371"/>
      <c r="P271" s="371"/>
      <c r="Q271" s="371"/>
      <c r="R271" s="371"/>
      <c r="S271" s="371"/>
      <c r="T271" s="371"/>
      <c r="U271" s="365"/>
      <c r="W271" s="241">
        <f>Admin!B271</f>
        <v>42735</v>
      </c>
    </row>
    <row r="272" spans="1:23" x14ac:dyDescent="0.25">
      <c r="W272" s="241">
        <f>Admin!B272</f>
        <v>42736</v>
      </c>
    </row>
    <row r="273" spans="23:23" x14ac:dyDescent="0.25">
      <c r="W273" s="241">
        <f>Admin!B273</f>
        <v>42737</v>
      </c>
    </row>
    <row r="274" spans="23:23" x14ac:dyDescent="0.25">
      <c r="W274" s="241">
        <f>Admin!B274</f>
        <v>42738</v>
      </c>
    </row>
    <row r="275" spans="23:23" x14ac:dyDescent="0.25">
      <c r="W275" s="241">
        <f>Admin!B275</f>
        <v>42739</v>
      </c>
    </row>
    <row r="276" spans="23:23" x14ac:dyDescent="0.25">
      <c r="W276" s="241">
        <f>Admin!B276</f>
        <v>42740</v>
      </c>
    </row>
    <row r="277" spans="23:23" x14ac:dyDescent="0.25">
      <c r="W277" s="241">
        <f>Admin!B277</f>
        <v>42741</v>
      </c>
    </row>
    <row r="278" spans="23:23" x14ac:dyDescent="0.25">
      <c r="W278" s="241">
        <f>Admin!B278</f>
        <v>42742</v>
      </c>
    </row>
    <row r="279" spans="23:23" x14ac:dyDescent="0.25">
      <c r="W279" s="241">
        <f>Admin!B279</f>
        <v>42743</v>
      </c>
    </row>
    <row r="280" spans="23:23" x14ac:dyDescent="0.25">
      <c r="W280" s="241">
        <f>Admin!B280</f>
        <v>42744</v>
      </c>
    </row>
    <row r="281" spans="23:23" x14ac:dyDescent="0.25">
      <c r="W281" s="241">
        <f>Admin!B281</f>
        <v>42745</v>
      </c>
    </row>
    <row r="282" spans="23:23" x14ac:dyDescent="0.25">
      <c r="W282" s="241">
        <f>Admin!B282</f>
        <v>42746</v>
      </c>
    </row>
    <row r="283" spans="23:23" x14ac:dyDescent="0.25">
      <c r="W283" s="241">
        <f>Admin!B283</f>
        <v>42747</v>
      </c>
    </row>
    <row r="284" spans="23:23" x14ac:dyDescent="0.25">
      <c r="W284" s="241">
        <f>Admin!B284</f>
        <v>42748</v>
      </c>
    </row>
    <row r="285" spans="23:23" x14ac:dyDescent="0.25">
      <c r="W285" s="241">
        <f>Admin!B285</f>
        <v>42749</v>
      </c>
    </row>
    <row r="286" spans="23:23" x14ac:dyDescent="0.25">
      <c r="W286" s="241">
        <f>Admin!B286</f>
        <v>42750</v>
      </c>
    </row>
    <row r="287" spans="23:23" x14ac:dyDescent="0.25">
      <c r="W287" s="241">
        <f>Admin!B287</f>
        <v>42751</v>
      </c>
    </row>
    <row r="288" spans="23:23" x14ac:dyDescent="0.25">
      <c r="W288" s="241">
        <f>Admin!B288</f>
        <v>42752</v>
      </c>
    </row>
    <row r="289" spans="23:23" x14ac:dyDescent="0.25">
      <c r="W289" s="241">
        <f>Admin!B289</f>
        <v>42753</v>
      </c>
    </row>
    <row r="290" spans="23:23" x14ac:dyDescent="0.25">
      <c r="W290" s="241">
        <f>Admin!B290</f>
        <v>42754</v>
      </c>
    </row>
    <row r="291" spans="23:23" x14ac:dyDescent="0.25">
      <c r="W291" s="241">
        <f>Admin!B291</f>
        <v>42755</v>
      </c>
    </row>
    <row r="292" spans="23:23" x14ac:dyDescent="0.25">
      <c r="W292" s="241">
        <f>Admin!B292</f>
        <v>42756</v>
      </c>
    </row>
    <row r="293" spans="23:23" x14ac:dyDescent="0.25">
      <c r="W293" s="241">
        <f>Admin!B293</f>
        <v>42757</v>
      </c>
    </row>
    <row r="294" spans="23:23" x14ac:dyDescent="0.25">
      <c r="W294" s="241">
        <f>Admin!B294</f>
        <v>42758</v>
      </c>
    </row>
    <row r="295" spans="23:23" x14ac:dyDescent="0.25">
      <c r="W295" s="241">
        <f>Admin!B295</f>
        <v>42759</v>
      </c>
    </row>
    <row r="296" spans="23:23" x14ac:dyDescent="0.25">
      <c r="W296" s="241">
        <f>Admin!B296</f>
        <v>42760</v>
      </c>
    </row>
    <row r="297" spans="23:23" x14ac:dyDescent="0.25">
      <c r="W297" s="241">
        <f>Admin!B297</f>
        <v>42761</v>
      </c>
    </row>
    <row r="298" spans="23:23" x14ac:dyDescent="0.25">
      <c r="W298" s="241">
        <f>Admin!B298</f>
        <v>42762</v>
      </c>
    </row>
    <row r="299" spans="23:23" x14ac:dyDescent="0.25">
      <c r="W299" s="241">
        <f>Admin!B299</f>
        <v>42763</v>
      </c>
    </row>
    <row r="300" spans="23:23" x14ac:dyDescent="0.25">
      <c r="W300" s="241">
        <f>Admin!B300</f>
        <v>42764</v>
      </c>
    </row>
    <row r="301" spans="23:23" x14ac:dyDescent="0.25">
      <c r="W301" s="241">
        <f>Admin!B301</f>
        <v>42765</v>
      </c>
    </row>
    <row r="302" spans="23:23" x14ac:dyDescent="0.25">
      <c r="W302" s="241">
        <f>Admin!B302</f>
        <v>42766</v>
      </c>
    </row>
    <row r="303" spans="23:23" x14ac:dyDescent="0.25">
      <c r="W303" s="241">
        <f>Admin!B303</f>
        <v>42767</v>
      </c>
    </row>
    <row r="304" spans="23:23" x14ac:dyDescent="0.25">
      <c r="W304" s="241">
        <f>Admin!B304</f>
        <v>42768</v>
      </c>
    </row>
    <row r="305" spans="23:23" x14ac:dyDescent="0.25">
      <c r="W305" s="241">
        <f>Admin!B305</f>
        <v>42769</v>
      </c>
    </row>
    <row r="306" spans="23:23" x14ac:dyDescent="0.25">
      <c r="W306" s="241">
        <f>Admin!B306</f>
        <v>42770</v>
      </c>
    </row>
    <row r="307" spans="23:23" x14ac:dyDescent="0.25">
      <c r="W307" s="241">
        <f>Admin!B307</f>
        <v>42771</v>
      </c>
    </row>
    <row r="308" spans="23:23" x14ac:dyDescent="0.25">
      <c r="W308" s="241">
        <f>Admin!B308</f>
        <v>42772</v>
      </c>
    </row>
    <row r="309" spans="23:23" x14ac:dyDescent="0.25">
      <c r="W309" s="241">
        <f>Admin!B309</f>
        <v>42773</v>
      </c>
    </row>
    <row r="310" spans="23:23" x14ac:dyDescent="0.25">
      <c r="W310" s="241">
        <f>Admin!B310</f>
        <v>42774</v>
      </c>
    </row>
    <row r="311" spans="23:23" x14ac:dyDescent="0.25">
      <c r="W311" s="241">
        <f>Admin!B311</f>
        <v>42775</v>
      </c>
    </row>
    <row r="312" spans="23:23" x14ac:dyDescent="0.25">
      <c r="W312" s="241">
        <f>Admin!B312</f>
        <v>42776</v>
      </c>
    </row>
    <row r="313" spans="23:23" x14ac:dyDescent="0.25">
      <c r="W313" s="241">
        <f>Admin!B313</f>
        <v>42777</v>
      </c>
    </row>
    <row r="314" spans="23:23" x14ac:dyDescent="0.25">
      <c r="W314" s="241">
        <f>Admin!B314</f>
        <v>42778</v>
      </c>
    </row>
    <row r="315" spans="23:23" x14ac:dyDescent="0.25">
      <c r="W315" s="241">
        <f>Admin!B315</f>
        <v>42779</v>
      </c>
    </row>
    <row r="316" spans="23:23" x14ac:dyDescent="0.25">
      <c r="W316" s="241">
        <f>Admin!B316</f>
        <v>42780</v>
      </c>
    </row>
    <row r="317" spans="23:23" x14ac:dyDescent="0.25">
      <c r="W317" s="241">
        <f>Admin!B317</f>
        <v>42781</v>
      </c>
    </row>
    <row r="318" spans="23:23" x14ac:dyDescent="0.25">
      <c r="W318" s="241">
        <f>Admin!B318</f>
        <v>42782</v>
      </c>
    </row>
    <row r="319" spans="23:23" x14ac:dyDescent="0.25">
      <c r="W319" s="241">
        <f>Admin!B319</f>
        <v>42783</v>
      </c>
    </row>
    <row r="320" spans="23:23" x14ac:dyDescent="0.25">
      <c r="W320" s="241">
        <f>Admin!B320</f>
        <v>42784</v>
      </c>
    </row>
    <row r="321" spans="23:23" x14ac:dyDescent="0.25">
      <c r="W321" s="241">
        <f>Admin!B321</f>
        <v>42785</v>
      </c>
    </row>
    <row r="322" spans="23:23" x14ac:dyDescent="0.25">
      <c r="W322" s="241">
        <f>Admin!B322</f>
        <v>42786</v>
      </c>
    </row>
    <row r="323" spans="23:23" x14ac:dyDescent="0.25">
      <c r="W323" s="241">
        <f>Admin!B323</f>
        <v>42787</v>
      </c>
    </row>
    <row r="324" spans="23:23" x14ac:dyDescent="0.25">
      <c r="W324" s="241">
        <f>Admin!B324</f>
        <v>42788</v>
      </c>
    </row>
    <row r="325" spans="23:23" x14ac:dyDescent="0.25">
      <c r="W325" s="241">
        <f>Admin!B325</f>
        <v>42789</v>
      </c>
    </row>
    <row r="326" spans="23:23" x14ac:dyDescent="0.25">
      <c r="W326" s="241">
        <f>Admin!B326</f>
        <v>42790</v>
      </c>
    </row>
    <row r="327" spans="23:23" x14ac:dyDescent="0.25">
      <c r="W327" s="241">
        <f>Admin!B327</f>
        <v>42791</v>
      </c>
    </row>
    <row r="328" spans="23:23" x14ac:dyDescent="0.25">
      <c r="W328" s="241">
        <f>Admin!B328</f>
        <v>42792</v>
      </c>
    </row>
    <row r="329" spans="23:23" x14ac:dyDescent="0.25">
      <c r="W329" s="241">
        <f>Admin!B329</f>
        <v>42793</v>
      </c>
    </row>
    <row r="330" spans="23:23" x14ac:dyDescent="0.25">
      <c r="W330" s="241">
        <f>Admin!B330</f>
        <v>42794</v>
      </c>
    </row>
    <row r="331" spans="23:23" x14ac:dyDescent="0.25">
      <c r="W331" s="241">
        <f>Admin!B331</f>
        <v>42795</v>
      </c>
    </row>
    <row r="332" spans="23:23" x14ac:dyDescent="0.25">
      <c r="W332" s="241">
        <f>Admin!B332</f>
        <v>42796</v>
      </c>
    </row>
    <row r="333" spans="23:23" x14ac:dyDescent="0.25">
      <c r="W333" s="241">
        <f>Admin!B333</f>
        <v>42797</v>
      </c>
    </row>
    <row r="334" spans="23:23" x14ac:dyDescent="0.25">
      <c r="W334" s="241">
        <f>Admin!B334</f>
        <v>42798</v>
      </c>
    </row>
    <row r="335" spans="23:23" x14ac:dyDescent="0.25">
      <c r="W335" s="241">
        <f>Admin!B335</f>
        <v>42799</v>
      </c>
    </row>
    <row r="336" spans="23:23" x14ac:dyDescent="0.25">
      <c r="W336" s="241">
        <f>Admin!B336</f>
        <v>42800</v>
      </c>
    </row>
    <row r="337" spans="23:23" x14ac:dyDescent="0.25">
      <c r="W337" s="241">
        <f>Admin!B337</f>
        <v>42801</v>
      </c>
    </row>
    <row r="338" spans="23:23" x14ac:dyDescent="0.25">
      <c r="W338" s="241">
        <f>Admin!B338</f>
        <v>42802</v>
      </c>
    </row>
    <row r="339" spans="23:23" x14ac:dyDescent="0.25">
      <c r="W339" s="241">
        <f>Admin!B339</f>
        <v>42803</v>
      </c>
    </row>
    <row r="340" spans="23:23" x14ac:dyDescent="0.25">
      <c r="W340" s="241">
        <f>Admin!B340</f>
        <v>42804</v>
      </c>
    </row>
    <row r="341" spans="23:23" x14ac:dyDescent="0.25">
      <c r="W341" s="241">
        <f>Admin!B341</f>
        <v>42805</v>
      </c>
    </row>
    <row r="342" spans="23:23" x14ac:dyDescent="0.25">
      <c r="W342" s="241">
        <f>Admin!B342</f>
        <v>42806</v>
      </c>
    </row>
    <row r="343" spans="23:23" x14ac:dyDescent="0.25">
      <c r="W343" s="241">
        <f>Admin!B343</f>
        <v>42807</v>
      </c>
    </row>
    <row r="344" spans="23:23" x14ac:dyDescent="0.25">
      <c r="W344" s="241">
        <f>Admin!B344</f>
        <v>42808</v>
      </c>
    </row>
    <row r="345" spans="23:23" x14ac:dyDescent="0.25">
      <c r="W345" s="241">
        <f>Admin!B345</f>
        <v>42809</v>
      </c>
    </row>
    <row r="346" spans="23:23" x14ac:dyDescent="0.25">
      <c r="W346" s="241">
        <f>Admin!B346</f>
        <v>42810</v>
      </c>
    </row>
    <row r="347" spans="23:23" x14ac:dyDescent="0.25">
      <c r="W347" s="241">
        <f>Admin!B347</f>
        <v>42811</v>
      </c>
    </row>
    <row r="348" spans="23:23" x14ac:dyDescent="0.25">
      <c r="W348" s="241">
        <f>Admin!B348</f>
        <v>42812</v>
      </c>
    </row>
    <row r="349" spans="23:23" x14ac:dyDescent="0.25">
      <c r="W349" s="241">
        <f>Admin!B349</f>
        <v>42813</v>
      </c>
    </row>
    <row r="350" spans="23:23" x14ac:dyDescent="0.25">
      <c r="W350" s="241">
        <f>Admin!B350</f>
        <v>42814</v>
      </c>
    </row>
    <row r="351" spans="23:23" x14ac:dyDescent="0.25">
      <c r="W351" s="241">
        <f>Admin!B351</f>
        <v>42815</v>
      </c>
    </row>
    <row r="352" spans="23:23" x14ac:dyDescent="0.25">
      <c r="W352" s="241">
        <f>Admin!B352</f>
        <v>42816</v>
      </c>
    </row>
    <row r="353" spans="23:23" x14ac:dyDescent="0.25">
      <c r="W353" s="241">
        <f>Admin!B353</f>
        <v>42817</v>
      </c>
    </row>
    <row r="354" spans="23:23" x14ac:dyDescent="0.25">
      <c r="W354" s="241">
        <f>Admin!B354</f>
        <v>42818</v>
      </c>
    </row>
    <row r="355" spans="23:23" x14ac:dyDescent="0.25">
      <c r="W355" s="241">
        <f>Admin!B355</f>
        <v>42819</v>
      </c>
    </row>
    <row r="356" spans="23:23" x14ac:dyDescent="0.25">
      <c r="W356" s="241">
        <f>Admin!B356</f>
        <v>42820</v>
      </c>
    </row>
    <row r="357" spans="23:23" x14ac:dyDescent="0.25">
      <c r="W357" s="241">
        <f>Admin!B357</f>
        <v>42821</v>
      </c>
    </row>
    <row r="358" spans="23:23" x14ac:dyDescent="0.25">
      <c r="W358" s="241">
        <f>Admin!B358</f>
        <v>42822</v>
      </c>
    </row>
    <row r="359" spans="23:23" x14ac:dyDescent="0.25">
      <c r="W359" s="241">
        <f>Admin!B359</f>
        <v>42823</v>
      </c>
    </row>
    <row r="360" spans="23:23" x14ac:dyDescent="0.25">
      <c r="W360" s="241">
        <f>Admin!B360</f>
        <v>42824</v>
      </c>
    </row>
    <row r="361" spans="23:23" x14ac:dyDescent="0.25">
      <c r="W361" s="241">
        <f>Admin!B361</f>
        <v>42825</v>
      </c>
    </row>
    <row r="362" spans="23:23" x14ac:dyDescent="0.25">
      <c r="W362" s="241">
        <f>Admin!B362</f>
        <v>42826</v>
      </c>
    </row>
    <row r="363" spans="23:23" x14ac:dyDescent="0.25">
      <c r="W363" s="241">
        <f>Admin!B363</f>
        <v>42827</v>
      </c>
    </row>
    <row r="364" spans="23:23" x14ac:dyDescent="0.25">
      <c r="W364" s="241">
        <f>Admin!B364</f>
        <v>42828</v>
      </c>
    </row>
    <row r="365" spans="23:23" x14ac:dyDescent="0.25">
      <c r="W365" s="241">
        <f>Admin!B365</f>
        <v>42829</v>
      </c>
    </row>
    <row r="366" spans="23:23" x14ac:dyDescent="0.25">
      <c r="W366" s="241">
        <f>Admin!B366</f>
        <v>42830</v>
      </c>
    </row>
  </sheetData>
  <mergeCells count="99">
    <mergeCell ref="Q247:Q248"/>
    <mergeCell ref="S247:S248"/>
    <mergeCell ref="K243:S243"/>
    <mergeCell ref="O247:P247"/>
    <mergeCell ref="Q169:Q170"/>
    <mergeCell ref="S169:S170"/>
    <mergeCell ref="Q195:Q196"/>
    <mergeCell ref="S195:S196"/>
    <mergeCell ref="O169:P169"/>
    <mergeCell ref="O13:P13"/>
    <mergeCell ref="D7:F7"/>
    <mergeCell ref="H13:H14"/>
    <mergeCell ref="D41:F41"/>
    <mergeCell ref="D42:F42"/>
    <mergeCell ref="M41:O41"/>
    <mergeCell ref="Q3:S3"/>
    <mergeCell ref="S221:S222"/>
    <mergeCell ref="H5:O7"/>
    <mergeCell ref="H3:M3"/>
    <mergeCell ref="D224:F224"/>
    <mergeCell ref="D15:F15"/>
    <mergeCell ref="D16:F16"/>
    <mergeCell ref="D5:F5"/>
    <mergeCell ref="D6:F6"/>
    <mergeCell ref="M15:O15"/>
    <mergeCell ref="S143:S144"/>
    <mergeCell ref="Q143:Q144"/>
    <mergeCell ref="M145:O145"/>
    <mergeCell ref="M67:O67"/>
    <mergeCell ref="A63:T63"/>
    <mergeCell ref="K61:S61"/>
    <mergeCell ref="U1:U271"/>
    <mergeCell ref="A11:T11"/>
    <mergeCell ref="A1:T1"/>
    <mergeCell ref="M249:O249"/>
    <mergeCell ref="M223:O223"/>
    <mergeCell ref="M197:O197"/>
    <mergeCell ref="M171:O171"/>
    <mergeCell ref="M119:O119"/>
    <mergeCell ref="Q13:Q14"/>
    <mergeCell ref="O39:P39"/>
    <mergeCell ref="A37:T37"/>
    <mergeCell ref="Q39:Q40"/>
    <mergeCell ref="S39:S40"/>
    <mergeCell ref="H39:H40"/>
    <mergeCell ref="S13:S14"/>
    <mergeCell ref="K35:S35"/>
    <mergeCell ref="A271:T271"/>
    <mergeCell ref="A245:T245"/>
    <mergeCell ref="A219:T219"/>
    <mergeCell ref="A193:T193"/>
    <mergeCell ref="O221:P221"/>
    <mergeCell ref="O195:P195"/>
    <mergeCell ref="Q221:Q222"/>
    <mergeCell ref="D250:F250"/>
    <mergeCell ref="H247:H248"/>
    <mergeCell ref="K269:S269"/>
    <mergeCell ref="D249:F249"/>
    <mergeCell ref="K217:S217"/>
    <mergeCell ref="D223:F223"/>
    <mergeCell ref="H221:H222"/>
    <mergeCell ref="D197:F197"/>
    <mergeCell ref="D198:F198"/>
    <mergeCell ref="Q65:Q66"/>
    <mergeCell ref="S65:S66"/>
    <mergeCell ref="K87:S87"/>
    <mergeCell ref="D93:F93"/>
    <mergeCell ref="D94:F94"/>
    <mergeCell ref="D67:F67"/>
    <mergeCell ref="D68:F68"/>
    <mergeCell ref="H65:H66"/>
    <mergeCell ref="O65:P65"/>
    <mergeCell ref="A89:T89"/>
    <mergeCell ref="M93:O93"/>
    <mergeCell ref="Q91:Q92"/>
    <mergeCell ref="H117:H118"/>
    <mergeCell ref="Q117:Q118"/>
    <mergeCell ref="S117:S118"/>
    <mergeCell ref="S91:S92"/>
    <mergeCell ref="K113:S113"/>
    <mergeCell ref="O91:P91"/>
    <mergeCell ref="O117:P117"/>
    <mergeCell ref="H91:H92"/>
    <mergeCell ref="D120:F120"/>
    <mergeCell ref="A141:T141"/>
    <mergeCell ref="H195:H196"/>
    <mergeCell ref="A115:T115"/>
    <mergeCell ref="D119:F119"/>
    <mergeCell ref="K165:S165"/>
    <mergeCell ref="K139:S139"/>
    <mergeCell ref="D146:F146"/>
    <mergeCell ref="H143:H144"/>
    <mergeCell ref="A167:T167"/>
    <mergeCell ref="K191:S191"/>
    <mergeCell ref="H169:H170"/>
    <mergeCell ref="D171:F171"/>
    <mergeCell ref="D172:F172"/>
    <mergeCell ref="O143:P143"/>
    <mergeCell ref="D145:F145"/>
  </mergeCells>
  <phoneticPr fontId="5" type="noConversion"/>
  <dataValidations disablePrompts="1" xWindow="480" yWindow="496" count="11">
    <dataValidation type="list" allowBlank="1" showInputMessage="1" showErrorMessage="1" sqref="D28 D54 D80 D106 D132 D158 D184 D210 D236 D262">
      <formula1>$V$7:$V$8</formula1>
    </dataValidation>
    <dataValidation type="list" allowBlank="1" showInputMessage="1" showErrorMessage="1" sqref="D22 D48 D74 D100 D126 D152 D178 D204 D230 D256">
      <formula1>$V$5:$V$6</formula1>
    </dataValidation>
    <dataValidation type="list" allowBlank="1" showInputMessage="1" showErrorMessage="1" sqref="D30 D56 D82 D108 D134 D160 D186 D212 D238 D264">
      <formula1>$V$9:$V$10</formula1>
    </dataValidation>
    <dataValidation type="list" errorStyle="warning" allowBlank="1" showInputMessage="1" showErrorMessage="1" errorTitle="START DATE ERROR" error="VALID DATES ARE_x000a_06/04/09 TO 05/04/10_x000a_Dates before or after the financial year not recognised_x000a_For existing employees at start of financial year enter 06/04/09_x000a__x000a_DATE FORMAT IS   DD/MM/YYYY_x000a_Dates entered dd.mm.yyyy = error" sqref="D24 D50 D76 D102 D128 D154 D180 D206 D232 D258">
      <formula1>$W$2:$W$366</formula1>
    </dataValidation>
    <dataValidation type="list" errorStyle="warning" allowBlank="1" showInputMessage="1" showErrorMessage="1" errorTitle="LEAVING DATE ERROR" error="VALID DATES ARE_x000a_06/04/09 TO 05/04/10_x000a_Dates before or after the financial year not recognised_x000a__x000a_DATE FORMAT IS   DD/MM/YYYY_x000a_Dates entered dd.mm.yyyy = error" sqref="D26 D52 D78 D104 D130 D156 D182 D208 D234 D260">
      <formula1>$W$2:$W$366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5 H61 H87 H113 H139 H165 H191 H217 H243 H269">
      <formula1>$X$1:$X$13</formula1>
    </dataValidation>
    <dataValidation type="list" allowBlank="1" showInputMessage="1" showErrorMessage="1" promptTitle="ENTER BOTH WEEK AND MONTH NUMBER" prompt="Use drop down menu to complete both boxes_x000a_Week No and Month No_x000a__x000a_Both BOXES are required in case the employee has changed from for example weekly piad on P45 to monthly paid or vica versa" sqref="H34 H60 H86 H112 H138 H164 H190 H216 H242 H268">
      <formula1>$X$1:$X$53</formula1>
    </dataValidation>
    <dataValidation type="date" allowBlank="1" showInputMessage="1" showErrorMessage="1" errorTitle="DATE OF BIRTH ERROR" error="Correct format is DD/MM/YYYY" sqref="M17 M43 M69 M95 M121 M147 M173 M199 M225 M251">
      <formula1>1</formula1>
      <formula2>40273</formula2>
    </dataValidation>
    <dataValidation type="list" allowBlank="1" showInputMessage="1" showErrorMessage="1" errorTitle="DATE APPLIED ERROR" error="VALID DATES ARE_x000a_06/04/09 TO 05/04/10_x000a_Dates before or after the financial year not recognised_x000a__x000a_DATE FORMAT IS   DD/MM/YYYY_x000a_Dates entered dd.mm.yyyy = error" sqref="Q18:Q19 Q24 Q27:Q30 Q34 Q44:Q45 Q70:Q71 Q96:Q97 Q122:Q123 Q148:Q149 Q174:Q175 Q200:Q201 Q226:Q227 Q252:Q253 Q50 Q76 Q102 Q128 Q154 Q180 Q206 Q232 Q258 Q53:Q56 Q60 Q79:Q82 Q86 Q105:Q108 Q112 Q131:Q134 Q138 Q157:Q160 Q164 Q183:Q186 Q190 Q209:Q212 Q216 Q235:Q238 Q242 Q261:Q264 Q268">
      <formula1>$W$2:$W$366</formula1>
    </dataValidation>
    <dataValidation type="list" allowBlank="1" showInputMessage="1" showErrorMessage="1" sqref="O24 O50 O76 O102 O128 O154 O180 O206 O232 O258">
      <formula1>$V$11:$V$13</formula1>
    </dataValidation>
    <dataValidation type="whole" errorStyle="warning" allowBlank="1" showInputMessage="1" showErrorMessage="1" errorTitle="TAX CODE" error="The tax code number only should be entered in this box._x000a_Example tax code 647L_x000a_Enter just the number 603_x000a__x000a_The formulae uses this number in the tax calculation and does not recognise alpha characters such as the SUFFIX Letter L" sqref="M27:M30 M53:M56 M79:M82 M105:M108 M131:M134 M157:M160 M183:M186 M209:M212 M235:M238 M261:M264">
      <formula1>1</formula1>
      <formula2>2002</formula2>
    </dataValidation>
  </dataValidations>
  <hyperlinks>
    <hyperlink ref="Q3" r:id="rId1"/>
  </hyperlinks>
  <printOptions horizontalCentered="1" verticalCentered="1"/>
  <pageMargins left="0.11811023622047245" right="7.874015748031496E-2" top="0.55118110236220474" bottom="0.51181102362204722" header="0.23622047244094491" footer="0.19685039370078741"/>
  <pageSetup paperSize="9" orientation="landscape" r:id="rId2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0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8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8" width="7" style="55" customWidth="1"/>
    <col min="9" max="10" width="7.6640625" style="55" customWidth="1"/>
    <col min="11" max="11" width="8.6640625" style="58" customWidth="1"/>
    <col min="12" max="12" width="7.6640625" style="58" customWidth="1"/>
    <col min="13" max="13" width="9" style="55" customWidth="1"/>
    <col min="14" max="14" width="8" style="2" customWidth="1"/>
    <col min="15" max="15" width="8" style="55" customWidth="1"/>
    <col min="16" max="16" width="7.109375" style="55" customWidth="1"/>
    <col min="17" max="17" width="8" style="55" customWidth="1"/>
    <col min="18" max="18" width="9" style="55" customWidth="1"/>
    <col min="19" max="19" width="0.88671875" style="1" customWidth="1"/>
    <col min="20" max="20" width="9.109375" style="55"/>
    <col min="21" max="21" width="1.6640625" style="4" customWidth="1"/>
    <col min="22" max="22" width="10.6640625" style="55" customWidth="1"/>
    <col min="23" max="27" width="9.6640625" style="55" customWidth="1"/>
    <col min="28" max="28" width="1.109375" style="55" customWidth="1"/>
    <col min="29" max="29" width="9.6640625" style="55" customWidth="1"/>
    <col min="30" max="33" width="10.5546875" style="9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5">
      <c r="A1" s="458"/>
      <c r="B1" s="423" t="s">
        <v>74</v>
      </c>
      <c r="C1" s="424"/>
      <c r="D1" s="424"/>
      <c r="E1" s="424"/>
      <c r="F1" s="425"/>
      <c r="G1" s="417">
        <f>SUM(AD100:AG100)+SUM(AE102:AG102)</f>
        <v>0</v>
      </c>
      <c r="H1" s="418"/>
      <c r="I1" s="414" t="s">
        <v>4</v>
      </c>
      <c r="J1" s="415"/>
      <c r="K1" s="415"/>
      <c r="L1" s="416"/>
      <c r="M1" s="103">
        <f>M21+M36+M51+M66+M81+M96</f>
        <v>0</v>
      </c>
      <c r="N1" s="103">
        <f t="shared" ref="N1:T1" si="0">N21+N36+N51+N66+N81+N96</f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 t="shared" si="0"/>
        <v>0</v>
      </c>
      <c r="U1" s="445"/>
      <c r="V1" s="453" t="s">
        <v>25</v>
      </c>
      <c r="W1" s="454"/>
      <c r="X1" s="454"/>
      <c r="Y1" s="454"/>
      <c r="Z1" s="454"/>
      <c r="AA1" s="454"/>
      <c r="AB1" s="454"/>
      <c r="AC1" s="455"/>
      <c r="AD1" s="440" t="s">
        <v>70</v>
      </c>
      <c r="AE1" s="440"/>
      <c r="AF1" s="440"/>
      <c r="AG1" s="440"/>
      <c r="AH1" s="192"/>
    </row>
    <row r="2" spans="1:34" s="7" customFormat="1" ht="15" customHeight="1" thickBot="1" x14ac:dyDescent="0.3">
      <c r="A2" s="458"/>
      <c r="B2" s="426"/>
      <c r="C2" s="427"/>
      <c r="D2" s="427"/>
      <c r="E2" s="427"/>
      <c r="F2" s="428"/>
      <c r="G2" s="417"/>
      <c r="H2" s="418"/>
      <c r="I2" s="442" t="s">
        <v>78</v>
      </c>
      <c r="J2" s="443"/>
      <c r="K2" s="443"/>
      <c r="L2" s="444"/>
      <c r="M2" s="103">
        <f t="shared" ref="M2:R2" si="1">M110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T110</f>
        <v>0</v>
      </c>
      <c r="U2" s="445"/>
      <c r="V2" s="456"/>
      <c r="W2" s="441"/>
      <c r="X2" s="441"/>
      <c r="Y2" s="441"/>
      <c r="Z2" s="441"/>
      <c r="AA2" s="441"/>
      <c r="AB2" s="441"/>
      <c r="AC2" s="457"/>
      <c r="AD2" s="441"/>
      <c r="AE2" s="441"/>
      <c r="AF2" s="441"/>
      <c r="AG2" s="441"/>
      <c r="AH2" s="192"/>
    </row>
    <row r="3" spans="1:34" s="12" customFormat="1" ht="15" customHeight="1" thickTop="1" x14ac:dyDescent="0.25">
      <c r="A3" s="408"/>
      <c r="B3" s="419" t="s">
        <v>79</v>
      </c>
      <c r="C3" s="419" t="s">
        <v>51</v>
      </c>
      <c r="D3" s="419" t="s">
        <v>6</v>
      </c>
      <c r="E3" s="429" t="s">
        <v>44</v>
      </c>
      <c r="F3" s="422" t="s">
        <v>0</v>
      </c>
      <c r="G3" s="124" t="s">
        <v>45</v>
      </c>
      <c r="H3" s="401" t="s">
        <v>55</v>
      </c>
      <c r="I3" s="401" t="s">
        <v>49</v>
      </c>
      <c r="J3" s="401" t="s">
        <v>50</v>
      </c>
      <c r="K3" s="409" t="s">
        <v>54</v>
      </c>
      <c r="L3" s="409" t="s">
        <v>32</v>
      </c>
      <c r="M3" s="405" t="s">
        <v>52</v>
      </c>
      <c r="N3" s="401" t="s">
        <v>1</v>
      </c>
      <c r="O3" s="404" t="s">
        <v>26</v>
      </c>
      <c r="P3" s="401" t="s">
        <v>56</v>
      </c>
      <c r="Q3" s="404" t="s">
        <v>2</v>
      </c>
      <c r="R3" s="405" t="s">
        <v>53</v>
      </c>
      <c r="S3" s="51"/>
      <c r="T3" s="404" t="s">
        <v>27</v>
      </c>
      <c r="U3" s="446"/>
      <c r="V3" s="393" t="s">
        <v>5</v>
      </c>
      <c r="W3" s="393" t="s">
        <v>1</v>
      </c>
      <c r="X3" s="393" t="s">
        <v>26</v>
      </c>
      <c r="Y3" s="447" t="s">
        <v>22</v>
      </c>
      <c r="Z3" s="393" t="s">
        <v>2</v>
      </c>
      <c r="AA3" s="393" t="s">
        <v>3</v>
      </c>
      <c r="AB3" s="51"/>
      <c r="AC3" s="393" t="s">
        <v>27</v>
      </c>
      <c r="AD3" s="450" t="s">
        <v>66</v>
      </c>
      <c r="AE3" s="450" t="s">
        <v>67</v>
      </c>
      <c r="AF3" s="450" t="s">
        <v>68</v>
      </c>
      <c r="AG3" s="450" t="s">
        <v>69</v>
      </c>
      <c r="AH3" s="193"/>
    </row>
    <row r="4" spans="1:34" s="13" customFormat="1" ht="15" customHeight="1" x14ac:dyDescent="0.25">
      <c r="A4" s="408"/>
      <c r="B4" s="420"/>
      <c r="C4" s="420"/>
      <c r="D4" s="420"/>
      <c r="E4" s="430"/>
      <c r="F4" s="394"/>
      <c r="G4" s="125" t="s">
        <v>46</v>
      </c>
      <c r="H4" s="402"/>
      <c r="I4" s="412"/>
      <c r="J4" s="412"/>
      <c r="K4" s="410"/>
      <c r="L4" s="410"/>
      <c r="M4" s="406"/>
      <c r="N4" s="402"/>
      <c r="O4" s="394"/>
      <c r="P4" s="402"/>
      <c r="Q4" s="394"/>
      <c r="R4" s="406"/>
      <c r="S4" s="51"/>
      <c r="T4" s="394"/>
      <c r="U4" s="446"/>
      <c r="V4" s="394"/>
      <c r="W4" s="394"/>
      <c r="X4" s="394"/>
      <c r="Y4" s="448"/>
      <c r="Z4" s="394"/>
      <c r="AA4" s="394"/>
      <c r="AB4" s="51"/>
      <c r="AC4" s="394"/>
      <c r="AD4" s="451"/>
      <c r="AE4" s="451"/>
      <c r="AF4" s="451"/>
      <c r="AG4" s="451"/>
      <c r="AH4" s="193"/>
    </row>
    <row r="5" spans="1:34" s="13" customFormat="1" ht="15" customHeight="1" x14ac:dyDescent="0.25">
      <c r="A5" s="408"/>
      <c r="B5" s="420"/>
      <c r="C5" s="420"/>
      <c r="D5" s="420"/>
      <c r="E5" s="430"/>
      <c r="F5" s="394"/>
      <c r="G5" s="125" t="s">
        <v>47</v>
      </c>
      <c r="H5" s="402"/>
      <c r="I5" s="412"/>
      <c r="J5" s="412"/>
      <c r="K5" s="410"/>
      <c r="L5" s="410"/>
      <c r="M5" s="406"/>
      <c r="N5" s="402"/>
      <c r="O5" s="394"/>
      <c r="P5" s="402"/>
      <c r="Q5" s="394"/>
      <c r="R5" s="406"/>
      <c r="S5" s="51"/>
      <c r="T5" s="394"/>
      <c r="U5" s="446"/>
      <c r="V5" s="394"/>
      <c r="W5" s="394"/>
      <c r="X5" s="394"/>
      <c r="Y5" s="448"/>
      <c r="Z5" s="394"/>
      <c r="AA5" s="394"/>
      <c r="AB5" s="51"/>
      <c r="AC5" s="394"/>
      <c r="AD5" s="451"/>
      <c r="AE5" s="451"/>
      <c r="AF5" s="451"/>
      <c r="AG5" s="451"/>
      <c r="AH5" s="193"/>
    </row>
    <row r="6" spans="1:34" s="14" customFormat="1" ht="15" customHeight="1" x14ac:dyDescent="0.2">
      <c r="A6" s="408"/>
      <c r="B6" s="421"/>
      <c r="C6" s="421"/>
      <c r="D6" s="421"/>
      <c r="E6" s="431"/>
      <c r="F6" s="394"/>
      <c r="G6" s="126" t="s">
        <v>48</v>
      </c>
      <c r="H6" s="403"/>
      <c r="I6" s="413"/>
      <c r="J6" s="413"/>
      <c r="K6" s="411"/>
      <c r="L6" s="411"/>
      <c r="M6" s="406"/>
      <c r="N6" s="403"/>
      <c r="O6" s="394"/>
      <c r="P6" s="403"/>
      <c r="Q6" s="394"/>
      <c r="R6" s="406"/>
      <c r="S6" s="50"/>
      <c r="T6" s="394"/>
      <c r="U6" s="446"/>
      <c r="V6" s="394"/>
      <c r="W6" s="394"/>
      <c r="X6" s="394"/>
      <c r="Y6" s="449"/>
      <c r="Z6" s="394"/>
      <c r="AA6" s="394"/>
      <c r="AB6" s="50"/>
      <c r="AC6" s="394"/>
      <c r="AD6" s="452"/>
      <c r="AE6" s="452"/>
      <c r="AF6" s="452"/>
      <c r="AG6" s="452"/>
      <c r="AH6" s="194"/>
    </row>
    <row r="7" spans="1:34" s="52" customFormat="1" ht="24" customHeight="1" thickBot="1" x14ac:dyDescent="0.3">
      <c r="A7" s="157"/>
      <c r="B7" s="386"/>
      <c r="C7" s="386"/>
      <c r="D7" s="386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3">
      <c r="A8" s="39"/>
      <c r="B8" s="395" t="s">
        <v>23</v>
      </c>
      <c r="C8" s="396"/>
      <c r="D8" s="396"/>
      <c r="E8" s="397"/>
      <c r="F8" s="40"/>
      <c r="G8" s="101"/>
      <c r="H8" s="102"/>
      <c r="I8" s="102"/>
      <c r="J8" s="102"/>
      <c r="K8" s="56"/>
      <c r="L8" s="56"/>
      <c r="M8" s="53"/>
      <c r="N8" s="41"/>
      <c r="O8" s="387" t="s">
        <v>28</v>
      </c>
      <c r="P8" s="388"/>
      <c r="Q8" s="389"/>
      <c r="R8" s="436"/>
      <c r="S8" s="437"/>
      <c r="T8" s="437"/>
      <c r="U8" s="42"/>
      <c r="AH8" s="61"/>
    </row>
    <row r="9" spans="1:34" ht="18" customHeight="1" thickTop="1" thickBot="1" x14ac:dyDescent="0.3">
      <c r="A9" s="43"/>
      <c r="B9" s="398" t="s">
        <v>9</v>
      </c>
      <c r="C9" s="396"/>
      <c r="D9" s="397"/>
      <c r="E9" s="188">
        <v>35</v>
      </c>
      <c r="F9" s="61"/>
      <c r="G9" s="61"/>
      <c r="H9" s="398" t="s">
        <v>28</v>
      </c>
      <c r="I9" s="396"/>
      <c r="J9" s="397"/>
      <c r="K9" s="238">
        <f>'Nov16'!M54+1</f>
        <v>42702</v>
      </c>
      <c r="L9" s="239" t="s">
        <v>84</v>
      </c>
      <c r="M9" s="240">
        <f>K9+6</f>
        <v>42708</v>
      </c>
      <c r="N9" s="27"/>
      <c r="O9" s="433" t="s">
        <v>71</v>
      </c>
      <c r="P9" s="434"/>
      <c r="Q9" s="434"/>
      <c r="R9" s="435"/>
      <c r="S9" s="44"/>
      <c r="T9" s="199"/>
      <c r="U9" s="46"/>
      <c r="AH9" s="61"/>
    </row>
    <row r="10" spans="1:34" ht="18" customHeight="1" thickTop="1" x14ac:dyDescent="0.25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IF(T$9="Y",'Nov16'!H56,0)</f>
        <v>0</v>
      </c>
      <c r="I11" s="105">
        <f>IF(T$9="Y",'Nov16'!I56,0)</f>
        <v>0</v>
      </c>
      <c r="J11" s="105">
        <f>IF(T$9="Y",'Nov16'!J56,0)</f>
        <v>0</v>
      </c>
      <c r="K11" s="105">
        <f>IF(T$9="Y",'Nov16'!K56,I11*J11)</f>
        <v>0</v>
      </c>
      <c r="L11" s="150">
        <f>IF(T$9="Y",'Nov16'!L56,0)</f>
        <v>0</v>
      </c>
      <c r="M11" s="129" t="str">
        <f>IF(E11=" "," ",IF(T$9="Y",'Nov16'!M56,IF((H11+K11+L11)&gt;0,H11+K11+L11,"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",Admin!I343))</f>
        <v xml:space="preserve"> </v>
      </c>
      <c r="U11" s="48"/>
      <c r="V11" s="59">
        <f>IF(Employee!H$34=E$9,Employee!D$34+SUM(M11)+'Nov16'!V56,SUM(M11)+'Nov16'!V56)</f>
        <v>0</v>
      </c>
      <c r="W11" s="59">
        <f>IF(Employee!H$34=E$9,Employee!D$35+SUM(N11)+'Nov16'!W56,SUM(N11)+'Nov16'!W56)</f>
        <v>0</v>
      </c>
      <c r="X11" s="59">
        <f>IF(O11=" ",'Nov16'!X56,O11+'Nov16'!X56)</f>
        <v>0</v>
      </c>
      <c r="Y11" s="59">
        <f>IF(P11=" ",'Nov16'!Y56,P11+'Nov16'!Y56)</f>
        <v>0</v>
      </c>
      <c r="Z11" s="59">
        <f>IF(Q11=" ",'Nov16'!Z56,Q11+'Nov16'!Z56)</f>
        <v>0</v>
      </c>
      <c r="AA11" s="59">
        <f>IF(R11=" ",'Nov16'!AA56,R11+'Nov16'!AA56)</f>
        <v>0</v>
      </c>
      <c r="AB11" s="60"/>
      <c r="AC11" s="59">
        <f>IF(T11=" ",'Nov16'!AC56,T11+'Nov16'!AC56)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5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IF(T$9="Y",'Nov16'!H57,0)</f>
        <v>0</v>
      </c>
      <c r="I12" s="108">
        <f>IF(T$9="Y",'Nov16'!I57,0)</f>
        <v>0</v>
      </c>
      <c r="J12" s="108">
        <f>IF(T$9="Y",'Nov16'!J57,0)</f>
        <v>0</v>
      </c>
      <c r="K12" s="108">
        <f>IF(T$9="Y",'Nov16'!K57,I12*J12)</f>
        <v>0</v>
      </c>
      <c r="L12" s="151">
        <f>IF(T$9="Y",'Nov16'!L57,0)</f>
        <v>0</v>
      </c>
      <c r="M12" s="130" t="str">
        <f>IF(E12=" "," ",IF(T$9="Y",'Nov16'!M57,IF((H12+K12+L12)&gt;0,H12+K12+L12,"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",Admin!I344))</f>
        <v xml:space="preserve"> </v>
      </c>
      <c r="U12" s="48"/>
      <c r="V12" s="59">
        <f>IF(Employee!H$60=E$9,Employee!D$60+SUM(M12)+'Nov16'!V57,SUM(M12)+'Nov16'!V57)</f>
        <v>0</v>
      </c>
      <c r="W12" s="59">
        <f>IF(Employee!H$60=E$9,Employee!D$61+SUM(N12)+'Nov16'!W57,SUM(N12)+'Nov16'!W57)</f>
        <v>0</v>
      </c>
      <c r="X12" s="59">
        <f>IF(O12=" ",'Nov16'!X57,O12+'Nov16'!X57)</f>
        <v>0</v>
      </c>
      <c r="Y12" s="59">
        <f>IF(P12=" ",'Nov16'!Y57,P12+'Nov16'!Y57)</f>
        <v>0</v>
      </c>
      <c r="Z12" s="59">
        <f>IF(Q12=" ",'Nov16'!Z57,Q12+'Nov16'!Z57)</f>
        <v>0</v>
      </c>
      <c r="AA12" s="59">
        <f>IF(R12=" ",'Nov16'!AA57,R12+'Nov16'!AA57)</f>
        <v>0</v>
      </c>
      <c r="AB12" s="60"/>
      <c r="AC12" s="59">
        <f>IF(T12=" ",'Nov16'!AC57,T12+'Nov16'!AC57)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5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IF(T$9="Y",'Nov16'!H58,0)</f>
        <v>0</v>
      </c>
      <c r="I13" s="108">
        <f>IF(T$9="Y",'Nov16'!I58,0)</f>
        <v>0</v>
      </c>
      <c r="J13" s="108">
        <f>IF(T$9="Y",'Nov16'!J58,0)</f>
        <v>0</v>
      </c>
      <c r="K13" s="108">
        <f>IF(T$9="Y",'Nov16'!K58,I13*J13)</f>
        <v>0</v>
      </c>
      <c r="L13" s="151">
        <f>IF(T$9="Y",'Nov16'!L58,0)</f>
        <v>0</v>
      </c>
      <c r="M13" s="130" t="str">
        <f>IF(E13=" "," ",IF(T$9="Y",'Nov16'!M58,IF((H13+K13+L13)&gt;0,H13+K13+L13,"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",Admin!I345))</f>
        <v xml:space="preserve"> </v>
      </c>
      <c r="U13" s="48"/>
      <c r="V13" s="59">
        <f>IF(Employee!H$86=E$9,Employee!D$86+SUM(M13)+'Nov16'!V58,SUM(M13)+'Nov16'!V58)</f>
        <v>0</v>
      </c>
      <c r="W13" s="59">
        <f>IF(Employee!H$86=E$9,Employee!D$87+SUM(N13)+'Nov16'!W58,SUM(N13)+'Nov16'!W58)</f>
        <v>0</v>
      </c>
      <c r="X13" s="59">
        <f>IF(O13=" ",'Nov16'!X58,O13+'Nov16'!X58)</f>
        <v>0</v>
      </c>
      <c r="Y13" s="59">
        <f>IF(P13=" ",'Nov16'!Y58,P13+'Nov16'!Y58)</f>
        <v>0</v>
      </c>
      <c r="Z13" s="59">
        <f>IF(Q13=" ",'Nov16'!Z58,Q13+'Nov16'!Z58)</f>
        <v>0</v>
      </c>
      <c r="AA13" s="59">
        <f>IF(R13=" ",'Nov16'!AA58,R13+'Nov16'!AA58)</f>
        <v>0</v>
      </c>
      <c r="AB13" s="60"/>
      <c r="AC13" s="59">
        <f>IF(T13=" ",'Nov16'!AC58,T13+'Nov16'!AC58)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5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IF(T$9="Y",'Nov16'!H59,0)</f>
        <v>0</v>
      </c>
      <c r="I14" s="108">
        <f>IF(T$9="Y",'Nov16'!I59,0)</f>
        <v>0</v>
      </c>
      <c r="J14" s="108">
        <f>IF(T$9="Y",'Nov16'!J59,0)</f>
        <v>0</v>
      </c>
      <c r="K14" s="108">
        <f>IF(T$9="Y",'Nov16'!K59,I14*J14)</f>
        <v>0</v>
      </c>
      <c r="L14" s="151">
        <f>IF(T$9="Y",'Nov16'!L59,0)</f>
        <v>0</v>
      </c>
      <c r="M14" s="130" t="str">
        <f>IF(E14=" "," ",IF(T$9="Y",'Nov16'!M59,IF((H14+K14+L14)&gt;0,H14+K14+L14,"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",Admin!I346))</f>
        <v xml:space="preserve"> </v>
      </c>
      <c r="U14" s="48"/>
      <c r="V14" s="59">
        <f>IF(Employee!H$112=E$9,Employee!D$112+SUM(M14)+'Nov16'!V59,SUM(M14)+'Nov16'!V59)</f>
        <v>0</v>
      </c>
      <c r="W14" s="59">
        <f>IF(Employee!H$112=E$9,Employee!D$113+SUM(N14)+'Nov16'!W59,SUM(N14)+'Nov16'!W59)</f>
        <v>0</v>
      </c>
      <c r="X14" s="59">
        <f>IF(O14=" ",'Nov16'!X59,O14+'Nov16'!X59)</f>
        <v>0</v>
      </c>
      <c r="Y14" s="59">
        <f>IF(P14=" ",'Nov16'!Y59,P14+'Nov16'!Y59)</f>
        <v>0</v>
      </c>
      <c r="Z14" s="59">
        <f>IF(Q14=" ",'Nov16'!Z59,Q14+'Nov16'!Z59)</f>
        <v>0</v>
      </c>
      <c r="AA14" s="59">
        <f>IF(R14=" ",'Nov16'!AA59,R14+'Nov16'!AA59)</f>
        <v>0</v>
      </c>
      <c r="AB14" s="60"/>
      <c r="AC14" s="59">
        <f>IF(T14=" ",'Nov16'!AC59,T14+'Nov16'!AC59)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5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IF(T$9="Y",'Nov16'!H60,0)</f>
        <v>0</v>
      </c>
      <c r="I15" s="108">
        <f>IF(T$9="Y",'Nov16'!I60,0)</f>
        <v>0</v>
      </c>
      <c r="J15" s="108">
        <f>IF(T$9="Y",'Nov16'!J60,0)</f>
        <v>0</v>
      </c>
      <c r="K15" s="108">
        <f>IF(T$9="Y",'Nov16'!K60,I15*J15)</f>
        <v>0</v>
      </c>
      <c r="L15" s="151">
        <f>IF(T$9="Y",'Nov16'!L60,0)</f>
        <v>0</v>
      </c>
      <c r="M15" s="130" t="str">
        <f>IF(E15=" "," ",IF(T$9="Y",'Nov16'!M60,IF((H15+K15+L15)&gt;0,H15+K15+L15,"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",Admin!I347))</f>
        <v xml:space="preserve"> </v>
      </c>
      <c r="U15" s="48"/>
      <c r="V15" s="59">
        <f>IF(Employee!H$138=E$9,Employee!D$138+SUM(M15)+'Nov16'!V60,SUM(M15)+'Nov16'!V60)</f>
        <v>0</v>
      </c>
      <c r="W15" s="59">
        <f>IF(Employee!H$138=E$9,Employee!D$139+SUM(N15)+'Nov16'!W60,SUM(N15)+'Nov16'!W60)</f>
        <v>0</v>
      </c>
      <c r="X15" s="59">
        <f>IF(O15=" ",'Nov16'!X60,O15+'Nov16'!X60)</f>
        <v>0</v>
      </c>
      <c r="Y15" s="59">
        <f>IF(P15=" ",'Nov16'!Y60,P15+'Nov16'!Y60)</f>
        <v>0</v>
      </c>
      <c r="Z15" s="59">
        <f>IF(Q15=" ",'Nov16'!Z60,Q15+'Nov16'!Z60)</f>
        <v>0</v>
      </c>
      <c r="AA15" s="59">
        <f>IF(R15=" ",'Nov16'!AA60,R15+'Nov16'!AA60)</f>
        <v>0</v>
      </c>
      <c r="AB15" s="60"/>
      <c r="AC15" s="59">
        <f>IF(T15=" ",'Nov16'!AC60,T15+'Nov16'!AC60)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5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IF(T$9="Y",'Nov16'!H61,0)</f>
        <v>0</v>
      </c>
      <c r="I16" s="108">
        <f>IF(T$9="Y",'Nov16'!I61,0)</f>
        <v>0</v>
      </c>
      <c r="J16" s="108">
        <f>IF(T$9="Y",'Nov16'!J61,0)</f>
        <v>0</v>
      </c>
      <c r="K16" s="108">
        <f>IF(T$9="Y",'Nov16'!K61,I16*J16)</f>
        <v>0</v>
      </c>
      <c r="L16" s="151">
        <f>IF(T$9="Y",'Nov16'!L61,0)</f>
        <v>0</v>
      </c>
      <c r="M16" s="130" t="str">
        <f>IF(E16=" "," ",IF(T$9="Y",'Nov16'!M61,IF((H16+K16+L16)&gt;0,H16+K16+L16,"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",Admin!I348))</f>
        <v xml:space="preserve"> </v>
      </c>
      <c r="U16" s="48"/>
      <c r="V16" s="59">
        <f>IF(Employee!H$164=E$9,Employee!D$164+SUM(M16)+'Nov16'!V61,SUM(M16)+'Nov16'!V61)</f>
        <v>0</v>
      </c>
      <c r="W16" s="59">
        <f>IF(Employee!H$164=E$9,Employee!D$165+SUM(N16)+'Nov16'!W61,SUM(N16)+'Nov16'!W61)</f>
        <v>0</v>
      </c>
      <c r="X16" s="59">
        <f>IF(O16=" ",'Nov16'!X61,O16+'Nov16'!X61)</f>
        <v>0</v>
      </c>
      <c r="Y16" s="59">
        <f>IF(P16=" ",'Nov16'!Y61,P16+'Nov16'!Y61)</f>
        <v>0</v>
      </c>
      <c r="Z16" s="59">
        <f>IF(Q16=" ",'Nov16'!Z61,Q16+'Nov16'!Z61)</f>
        <v>0</v>
      </c>
      <c r="AA16" s="59">
        <f>IF(R16=" ",'Nov16'!AA61,R16+'Nov16'!AA61)</f>
        <v>0</v>
      </c>
      <c r="AB16" s="60"/>
      <c r="AC16" s="59">
        <f>IF(T16=" ",'Nov16'!AC61,T16+'Nov16'!AC61)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5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IF(T$9="Y",'Nov16'!H62,0)</f>
        <v>0</v>
      </c>
      <c r="I17" s="108">
        <f>IF(T$9="Y",'Nov16'!I62,0)</f>
        <v>0</v>
      </c>
      <c r="J17" s="108">
        <f>IF(T$9="Y",'Nov16'!J62,0)</f>
        <v>0</v>
      </c>
      <c r="K17" s="108">
        <f>IF(T$9="Y",'Nov16'!K62,I17*J17)</f>
        <v>0</v>
      </c>
      <c r="L17" s="151">
        <f>IF(T$9="Y",'Nov16'!L62,0)</f>
        <v>0</v>
      </c>
      <c r="M17" s="130" t="str">
        <f>IF(E17=" "," ",IF(T$9="Y",'Nov16'!M62,IF((H17+K17+L17)&gt;0,H17+K17+L17,"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",Admin!I349))</f>
        <v xml:space="preserve"> </v>
      </c>
      <c r="U17" s="48"/>
      <c r="V17" s="59">
        <f>IF(Employee!H$190=E$9,Employee!D$190+SUM(M17)+'Nov16'!V62,SUM(M17)+'Nov16'!V62)</f>
        <v>0</v>
      </c>
      <c r="W17" s="59">
        <f>IF(Employee!H$190=E$9,Employee!D$191+SUM(N17)+'Nov16'!W62,SUM(N17)+'Nov16'!W62)</f>
        <v>0</v>
      </c>
      <c r="X17" s="59">
        <f>IF(O17=" ",'Nov16'!X62,O17+'Nov16'!X62)</f>
        <v>0</v>
      </c>
      <c r="Y17" s="59">
        <f>IF(P17=" ",'Nov16'!Y62,P17+'Nov16'!Y62)</f>
        <v>0</v>
      </c>
      <c r="Z17" s="59">
        <f>IF(Q17=" ",'Nov16'!Z62,Q17+'Nov16'!Z62)</f>
        <v>0</v>
      </c>
      <c r="AA17" s="59">
        <f>IF(R17=" ",'Nov16'!AA62,R17+'Nov16'!AA62)</f>
        <v>0</v>
      </c>
      <c r="AB17" s="60"/>
      <c r="AC17" s="59">
        <f>IF(T17=" ",'Nov16'!AC62,T17+'Nov16'!AC62)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5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IF(T$9="Y",'Nov16'!H63,0)</f>
        <v>0</v>
      </c>
      <c r="I18" s="108">
        <f>IF(T$9="Y",'Nov16'!I63,0)</f>
        <v>0</v>
      </c>
      <c r="J18" s="108">
        <f>IF(T$9="Y",'Nov16'!J63,0)</f>
        <v>0</v>
      </c>
      <c r="K18" s="108">
        <f>IF(T$9="Y",'Nov16'!K63,I18*J18)</f>
        <v>0</v>
      </c>
      <c r="L18" s="151">
        <f>IF(T$9="Y",'Nov16'!L63,0)</f>
        <v>0</v>
      </c>
      <c r="M18" s="130" t="str">
        <f>IF(E18=" "," ",IF(T$9="Y",'Nov16'!M63,IF((H18+K18+L18)&gt;0,H18+K18+L18,"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",Admin!I350))</f>
        <v xml:space="preserve"> </v>
      </c>
      <c r="U18" s="48"/>
      <c r="V18" s="59">
        <f>IF(Employee!H$216=E$9,Employee!D$216+SUM(M18)+'Nov16'!V63,SUM(M18)+'Nov16'!V63)</f>
        <v>0</v>
      </c>
      <c r="W18" s="59">
        <f>IF(Employee!H$216=E$9,Employee!D$217+SUM(N18)+'Nov16'!W63,SUM(N18)+'Nov16'!W63)</f>
        <v>0</v>
      </c>
      <c r="X18" s="59">
        <f>IF(O18=" ",'Nov16'!X63,O18+'Nov16'!X63)</f>
        <v>0</v>
      </c>
      <c r="Y18" s="59">
        <f>IF(P18=" ",'Nov16'!Y63,P18+'Nov16'!Y63)</f>
        <v>0</v>
      </c>
      <c r="Z18" s="59">
        <f>IF(Q18=" ",'Nov16'!Z63,Q18+'Nov16'!Z63)</f>
        <v>0</v>
      </c>
      <c r="AA18" s="59">
        <f>IF(R18=" ",'Nov16'!AA63,R18+'Nov16'!AA63)</f>
        <v>0</v>
      </c>
      <c r="AB18" s="60"/>
      <c r="AC18" s="59">
        <f>IF(T18=" ",'Nov16'!AC63,T18+'Nov16'!AC63)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5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IF(T$9="Y",'Nov16'!H64,0)</f>
        <v>0</v>
      </c>
      <c r="I19" s="108">
        <f>IF(T$9="Y",'Nov16'!I64,0)</f>
        <v>0</v>
      </c>
      <c r="J19" s="108">
        <f>IF(T$9="Y",'Nov16'!J64,0)</f>
        <v>0</v>
      </c>
      <c r="K19" s="108">
        <f>IF(T$9="Y",'Nov16'!K64,I19*J19)</f>
        <v>0</v>
      </c>
      <c r="L19" s="151">
        <f>IF(T$9="Y",'Nov16'!L64,0)</f>
        <v>0</v>
      </c>
      <c r="M19" s="130" t="str">
        <f>IF(E19=" "," ",IF(T$9="Y",'Nov16'!M64,IF((H19+K19+L19)&gt;0,H19+K19+L19,"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",Admin!I351))</f>
        <v xml:space="preserve"> </v>
      </c>
      <c r="U19" s="48"/>
      <c r="V19" s="59">
        <f>IF(Employee!H$242=E$9,Employee!D$242+SUM(M19)+'Nov16'!V64,SUM(M19)+'Nov16'!V64)</f>
        <v>0</v>
      </c>
      <c r="W19" s="59">
        <f>IF(Employee!H$242=E$9,Employee!D$243+SUM(N19)+'Nov16'!W64,SUM(N19)+'Nov16'!W64)</f>
        <v>0</v>
      </c>
      <c r="X19" s="59">
        <f>IF(O19=" ",'Nov16'!X64,O19+'Nov16'!X64)</f>
        <v>0</v>
      </c>
      <c r="Y19" s="59">
        <f>IF(P19=" ",'Nov16'!Y64,P19+'Nov16'!Y64)</f>
        <v>0</v>
      </c>
      <c r="Z19" s="59">
        <f>IF(Q19=" ",'Nov16'!Z64,Q19+'Nov16'!Z64)</f>
        <v>0</v>
      </c>
      <c r="AA19" s="59">
        <f>IF(R19=" ",'Nov16'!AA64,R19+'Nov16'!AA64)</f>
        <v>0</v>
      </c>
      <c r="AB19" s="60"/>
      <c r="AC19" s="59">
        <f>IF(T19=" ",'Nov16'!AC64,T19+'Nov16'!AC64)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3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IF(T$9="Y",'Nov16'!H65,0)</f>
        <v>0</v>
      </c>
      <c r="I20" s="133">
        <f>IF(T$9="Y",'Nov16'!I65,0)</f>
        <v>0</v>
      </c>
      <c r="J20" s="133">
        <f>IF(T$9="Y",'Nov16'!J65,0)</f>
        <v>0</v>
      </c>
      <c r="K20" s="133">
        <f>IF(T$9="Y",'Nov16'!K65,I20*J20)</f>
        <v>0</v>
      </c>
      <c r="L20" s="152">
        <f>IF(T$9="Y",'Nov16'!L65,0)</f>
        <v>0</v>
      </c>
      <c r="M20" s="131" t="str">
        <f>IF(E20=" "," ",IF(T$9="Y",'Nov16'!M65,IF((H20+K20+L20)&gt;0,H20+K20+L20,"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",Admin!I352))</f>
        <v xml:space="preserve"> </v>
      </c>
      <c r="U20" s="48"/>
      <c r="V20" s="59">
        <f>IF(Employee!H$268=E$9,Employee!D$268+SUM(M20)+'Nov16'!V65,SUM(M20)+'Nov16'!V65)</f>
        <v>0</v>
      </c>
      <c r="W20" s="59">
        <f>IF(Employee!H$268=E$9,Employee!D$269+SUM(N20)+'Nov16'!W65,SUM(N20)+'Nov16'!W65)</f>
        <v>0</v>
      </c>
      <c r="X20" s="59">
        <f>IF(O20=" ",'Nov16'!X65,O20+'Nov16'!X65)</f>
        <v>0</v>
      </c>
      <c r="Y20" s="59">
        <f>IF(P20=" ",'Nov16'!Y65,P20+'Nov16'!Y65)</f>
        <v>0</v>
      </c>
      <c r="Z20" s="59">
        <f>IF(Q20=" ",'Nov16'!Z65,Q20+'Nov16'!Z65)</f>
        <v>0</v>
      </c>
      <c r="AA20" s="59">
        <f>IF(R20=" ",'Nov16'!AA65,R20+'Nov16'!AA65)</f>
        <v>0</v>
      </c>
      <c r="AB20" s="60"/>
      <c r="AC20" s="59">
        <f>IF(T20=" ",'Nov16'!AC65,T20+'Nov16'!AC65)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3">
      <c r="A21" s="47"/>
      <c r="B21" s="149"/>
      <c r="C21" s="147"/>
      <c r="D21" s="147"/>
      <c r="E21" s="148"/>
      <c r="F21" s="432" t="s">
        <v>7</v>
      </c>
      <c r="G21" s="396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3">
      <c r="A22" s="127"/>
      <c r="B22" s="386"/>
      <c r="C22" s="386"/>
      <c r="D22" s="386"/>
      <c r="E22" s="386"/>
      <c r="F22" s="386"/>
      <c r="G22" s="386"/>
      <c r="H22" s="386"/>
      <c r="I22" s="386"/>
      <c r="J22" s="386"/>
      <c r="K22" s="386"/>
      <c r="L22" s="386"/>
      <c r="M22" s="386"/>
      <c r="N22" s="386"/>
      <c r="O22" s="386"/>
      <c r="P22" s="386"/>
      <c r="Q22" s="386"/>
      <c r="R22" s="386"/>
      <c r="S22" s="386"/>
      <c r="T22" s="386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3">
      <c r="A23" s="39"/>
      <c r="B23" s="395" t="s">
        <v>23</v>
      </c>
      <c r="C23" s="396"/>
      <c r="D23" s="396"/>
      <c r="E23" s="397"/>
      <c r="F23" s="40"/>
      <c r="G23" s="40"/>
      <c r="H23" s="53"/>
      <c r="I23" s="53"/>
      <c r="J23" s="53"/>
      <c r="K23" s="56"/>
      <c r="L23" s="56"/>
      <c r="M23" s="53"/>
      <c r="N23" s="41"/>
      <c r="O23" s="387" t="s">
        <v>28</v>
      </c>
      <c r="P23" s="388"/>
      <c r="Q23" s="389"/>
      <c r="R23" s="436"/>
      <c r="S23" s="437"/>
      <c r="T23" s="437"/>
      <c r="U23" s="42"/>
      <c r="AH23" s="61"/>
    </row>
    <row r="24" spans="1:34" ht="18" customHeight="1" thickTop="1" thickBot="1" x14ac:dyDescent="0.3">
      <c r="A24" s="43"/>
      <c r="B24" s="398" t="s">
        <v>9</v>
      </c>
      <c r="C24" s="396"/>
      <c r="D24" s="397"/>
      <c r="E24" s="188">
        <v>36</v>
      </c>
      <c r="F24" s="61"/>
      <c r="G24" s="61"/>
      <c r="H24" s="398" t="s">
        <v>28</v>
      </c>
      <c r="I24" s="396"/>
      <c r="J24" s="397"/>
      <c r="K24" s="238">
        <f>M9+1</f>
        <v>42709</v>
      </c>
      <c r="L24" s="239" t="s">
        <v>84</v>
      </c>
      <c r="M24" s="240">
        <f>K24+6</f>
        <v>42715</v>
      </c>
      <c r="N24" s="27"/>
      <c r="O24" s="433" t="s">
        <v>71</v>
      </c>
      <c r="P24" s="434"/>
      <c r="Q24" s="434"/>
      <c r="R24" s="435"/>
      <c r="S24" s="44"/>
      <c r="T24" s="199"/>
      <c r="U24" s="46"/>
      <c r="AH24" s="61"/>
    </row>
    <row r="25" spans="1:34" ht="18" customHeight="1" thickTop="1" x14ac:dyDescent="0.25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5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",Admin!I353))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5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",Admin!I354))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5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",Admin!I355))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5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",Admin!I356))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5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",Admin!I357))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5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",Admin!I358))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5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",Admin!I359))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5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",Admin!I360))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5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",Admin!I361))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3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",Admin!I362))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3">
      <c r="A36" s="47"/>
      <c r="B36" s="149"/>
      <c r="C36" s="147"/>
      <c r="D36" s="147"/>
      <c r="E36" s="148"/>
      <c r="F36" s="432" t="s">
        <v>7</v>
      </c>
      <c r="G36" s="397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3">
      <c r="A37" s="127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6"/>
      <c r="P37" s="386"/>
      <c r="Q37" s="386"/>
      <c r="R37" s="386"/>
      <c r="S37" s="386"/>
      <c r="T37" s="386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3">
      <c r="A38" s="39"/>
      <c r="B38" s="395" t="s">
        <v>23</v>
      </c>
      <c r="C38" s="396"/>
      <c r="D38" s="396"/>
      <c r="E38" s="397"/>
      <c r="F38" s="40"/>
      <c r="G38" s="40"/>
      <c r="H38" s="53"/>
      <c r="I38" s="53"/>
      <c r="J38" s="53"/>
      <c r="K38" s="56"/>
      <c r="L38" s="56"/>
      <c r="M38" s="53"/>
      <c r="N38" s="41"/>
      <c r="O38" s="387" t="s">
        <v>28</v>
      </c>
      <c r="P38" s="388"/>
      <c r="Q38" s="389"/>
      <c r="R38" s="436"/>
      <c r="S38" s="437"/>
      <c r="T38" s="437"/>
      <c r="U38" s="42"/>
      <c r="AH38" s="61"/>
    </row>
    <row r="39" spans="1:34" ht="18" customHeight="1" thickTop="1" thickBot="1" x14ac:dyDescent="0.3">
      <c r="A39" s="43"/>
      <c r="B39" s="398" t="s">
        <v>9</v>
      </c>
      <c r="C39" s="396"/>
      <c r="D39" s="397"/>
      <c r="E39" s="188">
        <v>37</v>
      </c>
      <c r="F39" s="61"/>
      <c r="G39" s="61"/>
      <c r="H39" s="398" t="s">
        <v>28</v>
      </c>
      <c r="I39" s="396"/>
      <c r="J39" s="397"/>
      <c r="K39" s="238">
        <f>M24+1</f>
        <v>42716</v>
      </c>
      <c r="L39" s="239" t="s">
        <v>84</v>
      </c>
      <c r="M39" s="240">
        <f>K39+6</f>
        <v>42722</v>
      </c>
      <c r="N39" s="27"/>
      <c r="O39" s="433" t="s">
        <v>71</v>
      </c>
      <c r="P39" s="434"/>
      <c r="Q39" s="434"/>
      <c r="R39" s="435"/>
      <c r="S39" s="44"/>
      <c r="T39" s="199"/>
      <c r="U39" s="46"/>
      <c r="AH39" s="61"/>
    </row>
    <row r="40" spans="1:34" ht="18" customHeight="1" thickTop="1" x14ac:dyDescent="0.25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",Admin!I363))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5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",Admin!I364))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5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",Admin!I365))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5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",Admin!I366))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5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",Admin!I367))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5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",Admin!I368))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5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",Admin!I369))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5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",Admin!I370))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5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",Admin!I371))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3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",Admin!I372))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3">
      <c r="A51" s="47"/>
      <c r="B51" s="149"/>
      <c r="C51" s="147"/>
      <c r="D51" s="147"/>
      <c r="E51" s="148"/>
      <c r="F51" s="432" t="s">
        <v>7</v>
      </c>
      <c r="G51" s="397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3">
      <c r="A52" s="127"/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3">
      <c r="A53" s="39"/>
      <c r="B53" s="395" t="s">
        <v>23</v>
      </c>
      <c r="C53" s="460"/>
      <c r="D53" s="460"/>
      <c r="E53" s="461"/>
      <c r="F53" s="40"/>
      <c r="G53" s="40"/>
      <c r="H53" s="41"/>
      <c r="I53" s="41"/>
      <c r="J53" s="41"/>
      <c r="K53" s="56"/>
      <c r="L53" s="56"/>
      <c r="M53" s="53"/>
      <c r="N53" s="41"/>
      <c r="O53" s="387" t="s">
        <v>28</v>
      </c>
      <c r="P53" s="388"/>
      <c r="Q53" s="389"/>
      <c r="R53" s="436"/>
      <c r="S53" s="437"/>
      <c r="T53" s="437"/>
      <c r="U53" s="42"/>
      <c r="AH53" s="61"/>
    </row>
    <row r="54" spans="1:34" ht="18" customHeight="1" thickTop="1" thickBot="1" x14ac:dyDescent="0.3">
      <c r="A54" s="43"/>
      <c r="B54" s="398" t="s">
        <v>9</v>
      </c>
      <c r="C54" s="462"/>
      <c r="D54" s="463"/>
      <c r="E54" s="188">
        <v>38</v>
      </c>
      <c r="F54" s="61"/>
      <c r="G54" s="61"/>
      <c r="H54" s="398" t="s">
        <v>28</v>
      </c>
      <c r="I54" s="462"/>
      <c r="J54" s="463"/>
      <c r="K54" s="238">
        <f>M39+1</f>
        <v>42723</v>
      </c>
      <c r="L54" s="239" t="s">
        <v>84</v>
      </c>
      <c r="M54" s="240">
        <f>K54+6</f>
        <v>42729</v>
      </c>
      <c r="N54" s="27"/>
      <c r="O54" s="433" t="s">
        <v>71</v>
      </c>
      <c r="P54" s="464"/>
      <c r="Q54" s="464"/>
      <c r="R54" s="465"/>
      <c r="S54" s="44"/>
      <c r="T54" s="199"/>
      <c r="U54" s="46"/>
      <c r="AH54" s="61"/>
    </row>
    <row r="55" spans="1:34" ht="18" customHeight="1" thickTop="1" x14ac:dyDescent="0.25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5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",Admin!I373))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5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",Admin!I374))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5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",Admin!I375))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5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",Admin!I376))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5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",Admin!I377))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5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",Admin!I378))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5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",Admin!I379))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5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",Admin!I380))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5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",Admin!I381))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3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",Admin!I382))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3">
      <c r="A66" s="47"/>
      <c r="B66" s="149"/>
      <c r="C66" s="147"/>
      <c r="D66" s="147"/>
      <c r="E66" s="148"/>
      <c r="F66" s="432" t="s">
        <v>7</v>
      </c>
      <c r="G66" s="459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3">
      <c r="A67" s="127"/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3">
      <c r="A68" s="39"/>
      <c r="B68" s="395" t="s">
        <v>23</v>
      </c>
      <c r="C68" s="460"/>
      <c r="D68" s="460"/>
      <c r="E68" s="461"/>
      <c r="F68" s="40"/>
      <c r="G68" s="40"/>
      <c r="H68" s="41"/>
      <c r="I68" s="41"/>
      <c r="J68" s="41"/>
      <c r="K68" s="56"/>
      <c r="L68" s="56"/>
      <c r="M68" s="53"/>
      <c r="N68" s="41"/>
      <c r="O68" s="387" t="s">
        <v>28</v>
      </c>
      <c r="P68" s="388"/>
      <c r="Q68" s="389"/>
      <c r="R68" s="436"/>
      <c r="S68" s="437"/>
      <c r="T68" s="437"/>
      <c r="U68" s="42"/>
      <c r="AH68" s="61"/>
    </row>
    <row r="69" spans="1:34" ht="18" customHeight="1" thickTop="1" thickBot="1" x14ac:dyDescent="0.3">
      <c r="A69" s="43"/>
      <c r="B69" s="398" t="s">
        <v>9</v>
      </c>
      <c r="C69" s="462"/>
      <c r="D69" s="463"/>
      <c r="E69" s="188">
        <v>39</v>
      </c>
      <c r="F69" s="61"/>
      <c r="G69" s="61"/>
      <c r="H69" s="398" t="s">
        <v>28</v>
      </c>
      <c r="I69" s="462"/>
      <c r="J69" s="463"/>
      <c r="K69" s="238">
        <f>M54+1</f>
        <v>42730</v>
      </c>
      <c r="L69" s="239" t="s">
        <v>84</v>
      </c>
      <c r="M69" s="240">
        <f>K69+6</f>
        <v>42736</v>
      </c>
      <c r="N69" s="27"/>
      <c r="O69" s="433" t="s">
        <v>71</v>
      </c>
      <c r="P69" s="464"/>
      <c r="Q69" s="464"/>
      <c r="R69" s="465"/>
      <c r="S69" s="44"/>
      <c r="T69" s="199"/>
      <c r="U69" s="46"/>
      <c r="AH69" s="61"/>
    </row>
    <row r="70" spans="1:34" ht="18" customHeight="1" thickTop="1" x14ac:dyDescent="0.25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IF(Employee!D$28="m","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IF(T$69="Y",H56,0)</f>
        <v>0</v>
      </c>
      <c r="I71" s="105">
        <f>IF(T$69="Y",I56,0)</f>
        <v>0</v>
      </c>
      <c r="J71" s="105">
        <f>IF(T$69="Y",J56,0)</f>
        <v>0</v>
      </c>
      <c r="K71" s="105">
        <f>IF(T$69="Y",K56,I71*J71)</f>
        <v>0</v>
      </c>
      <c r="L71" s="150">
        <f>IF(T$69="Y",L56,0)</f>
        <v>0</v>
      </c>
      <c r="M71" s="117" t="str">
        <f t="shared" ref="M71:M80" si="56">IF(E71=" "," ",IF(T$69="Y",M56,IF((H71+K71+L71)&gt;0,H71+K71+L71,"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122" t="str">
        <f t="shared" ref="R71:R80" si="57">IF(M71=" "," ",IF(M71=0," ",M71-SUM(N71:Q71)))</f>
        <v xml:space="preserve"> </v>
      </c>
      <c r="S71" s="110"/>
      <c r="T71" s="107" t="str">
        <f>IF(M71=" "," ",IF(M71=0," ",Admin!I383))</f>
        <v xml:space="preserve"> </v>
      </c>
      <c r="U71" s="48"/>
      <c r="V71" s="59">
        <f>IF(Employee!H$34=E$69,Employee!D$34+SUM(M71)+V56,SUM(M71)+V56)</f>
        <v>0</v>
      </c>
      <c r="W71" s="59">
        <f>IF(Employee!H$34=E$69,Employee!D$35+SUM(N71)+W56,SUM(N71)+W56)</f>
        <v>0</v>
      </c>
      <c r="X71" s="59">
        <f t="shared" ref="X71:X80" si="58">IF(O71=" ",X56,O71+X56)</f>
        <v>0</v>
      </c>
      <c r="Y71" s="59">
        <f t="shared" ref="Y71:Z80" si="59">IF(P71=0,Y56,P71+Y56)</f>
        <v>0</v>
      </c>
      <c r="Z71" s="59">
        <f t="shared" si="59"/>
        <v>0</v>
      </c>
      <c r="AA71" s="59">
        <f t="shared" ref="AA71:AA80" si="60">IF(R71=" ",AA56,AA56+R71)</f>
        <v>0</v>
      </c>
      <c r="AC71" s="59">
        <f t="shared" ref="AC71:AC80" si="61">IF(T71=" ",AC56,T71+AC56)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5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IF(Employee!D$54="m","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 t="shared" ref="H72:H80" si="62">IF(T$69="Y",H57,0)</f>
        <v>0</v>
      </c>
      <c r="I72" s="108">
        <f t="shared" ref="I72:I80" si="63">IF(T$69="Y",I57,0)</f>
        <v>0</v>
      </c>
      <c r="J72" s="108">
        <f t="shared" ref="J72:J80" si="64">IF(T$69="Y",J57,0)</f>
        <v>0</v>
      </c>
      <c r="K72" s="108">
        <f t="shared" ref="K72:K80" si="65">IF(T$69="Y",K57,I72*J72)</f>
        <v>0</v>
      </c>
      <c r="L72" s="151">
        <f t="shared" ref="L72:L80" si="66">IF(T$69="Y",L57,0)</f>
        <v>0</v>
      </c>
      <c r="M72" s="118" t="str">
        <f t="shared" si="56"/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123" t="str">
        <f t="shared" si="57"/>
        <v xml:space="preserve"> </v>
      </c>
      <c r="S72" s="110"/>
      <c r="T72" s="111" t="str">
        <f>IF(M72=" "," ",IF(M72=0," ",Admin!I384))</f>
        <v xml:space="preserve"> </v>
      </c>
      <c r="U72" s="48"/>
      <c r="V72" s="59">
        <f>IF(Employee!H$60=E$69,Employee!D$60+SUM(M72)+V57,SUM(M72)+V57)</f>
        <v>0</v>
      </c>
      <c r="W72" s="59">
        <f>IF(Employee!H$60=E$69,Employee!D$61+SUM(N72)+W57,SUM(N72)+W57)</f>
        <v>0</v>
      </c>
      <c r="X72" s="59">
        <f t="shared" si="58"/>
        <v>0</v>
      </c>
      <c r="Y72" s="59">
        <f t="shared" si="59"/>
        <v>0</v>
      </c>
      <c r="Z72" s="59">
        <f t="shared" si="59"/>
        <v>0</v>
      </c>
      <c r="AA72" s="59">
        <f t="shared" si="60"/>
        <v>0</v>
      </c>
      <c r="AC72" s="59">
        <f t="shared" si="61"/>
        <v>0</v>
      </c>
      <c r="AD72" s="91">
        <f t="shared" ref="AD72:AD80" si="67">IF(G72="SSP",H72,0)</f>
        <v>0</v>
      </c>
      <c r="AE72" s="91">
        <f t="shared" ref="AE72:AE80" si="68">IF(G72="SMP",H72,0)</f>
        <v>0</v>
      </c>
      <c r="AF72" s="91">
        <f t="shared" ref="AF72:AF80" si="69">IF(G72="SPP",H72,0)</f>
        <v>0</v>
      </c>
      <c r="AG72" s="91">
        <f t="shared" ref="AG72:AG80" si="70">IF(G72="SAP",H72,0)</f>
        <v>0</v>
      </c>
      <c r="AH72" s="61"/>
    </row>
    <row r="73" spans="1:34" ht="18" customHeight="1" x14ac:dyDescent="0.25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IF(Employee!D$80="m","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 t="shared" si="62"/>
        <v>0</v>
      </c>
      <c r="I73" s="108">
        <f t="shared" si="63"/>
        <v>0</v>
      </c>
      <c r="J73" s="108">
        <f t="shared" si="64"/>
        <v>0</v>
      </c>
      <c r="K73" s="108">
        <f t="shared" si="65"/>
        <v>0</v>
      </c>
      <c r="L73" s="151">
        <f t="shared" si="66"/>
        <v>0</v>
      </c>
      <c r="M73" s="118" t="str">
        <f t="shared" si="56"/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123" t="str">
        <f t="shared" si="57"/>
        <v xml:space="preserve"> </v>
      </c>
      <c r="S73" s="110"/>
      <c r="T73" s="111" t="str">
        <f>IF(M73=" "," ",IF(M73=0," ",Admin!I385))</f>
        <v xml:space="preserve"> </v>
      </c>
      <c r="U73" s="48"/>
      <c r="V73" s="59">
        <f>IF(Employee!H$86=E$69,Employee!D$86+SUM(M73)+V58,SUM(M73)+V58)</f>
        <v>0</v>
      </c>
      <c r="W73" s="59">
        <f>IF(Employee!H$86=E$69,Employee!D$87+SUM(N73)+W58,SUM(N73)+W58)</f>
        <v>0</v>
      </c>
      <c r="X73" s="59">
        <f t="shared" si="58"/>
        <v>0</v>
      </c>
      <c r="Y73" s="59">
        <f t="shared" si="59"/>
        <v>0</v>
      </c>
      <c r="Z73" s="59">
        <f t="shared" si="59"/>
        <v>0</v>
      </c>
      <c r="AA73" s="59">
        <f t="shared" si="60"/>
        <v>0</v>
      </c>
      <c r="AC73" s="59">
        <f t="shared" si="61"/>
        <v>0</v>
      </c>
      <c r="AD73" s="91">
        <f t="shared" si="67"/>
        <v>0</v>
      </c>
      <c r="AE73" s="91">
        <f t="shared" si="68"/>
        <v>0</v>
      </c>
      <c r="AF73" s="91">
        <f t="shared" si="69"/>
        <v>0</v>
      </c>
      <c r="AG73" s="91">
        <f t="shared" si="70"/>
        <v>0</v>
      </c>
      <c r="AH73" s="61"/>
    </row>
    <row r="74" spans="1:34" ht="18" customHeight="1" x14ac:dyDescent="0.25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IF(Employee!D$106="m","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 t="shared" si="62"/>
        <v>0</v>
      </c>
      <c r="I74" s="108">
        <f t="shared" si="63"/>
        <v>0</v>
      </c>
      <c r="J74" s="108">
        <f t="shared" si="64"/>
        <v>0</v>
      </c>
      <c r="K74" s="108">
        <f t="shared" si="65"/>
        <v>0</v>
      </c>
      <c r="L74" s="151">
        <f t="shared" si="66"/>
        <v>0</v>
      </c>
      <c r="M74" s="118" t="str">
        <f t="shared" si="56"/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123" t="str">
        <f t="shared" si="57"/>
        <v xml:space="preserve"> </v>
      </c>
      <c r="S74" s="110"/>
      <c r="T74" s="111" t="str">
        <f>IF(M74=" "," ",IF(M74=0," ",Admin!I386))</f>
        <v xml:space="preserve"> </v>
      </c>
      <c r="U74" s="48"/>
      <c r="V74" s="59">
        <f>IF(Employee!H$112=E$69,Employee!D$112+SUM(M74)+V59,SUM(M74)+V59)</f>
        <v>0</v>
      </c>
      <c r="W74" s="59">
        <f>IF(Employee!H$112=E$69,Employee!D$113+SUM(N74)+W59,SUM(N74)+W59)</f>
        <v>0</v>
      </c>
      <c r="X74" s="59">
        <f t="shared" si="58"/>
        <v>0</v>
      </c>
      <c r="Y74" s="59">
        <f t="shared" si="59"/>
        <v>0</v>
      </c>
      <c r="Z74" s="59">
        <f t="shared" si="59"/>
        <v>0</v>
      </c>
      <c r="AA74" s="59">
        <f t="shared" si="60"/>
        <v>0</v>
      </c>
      <c r="AC74" s="59">
        <f t="shared" si="61"/>
        <v>0</v>
      </c>
      <c r="AD74" s="91">
        <f t="shared" si="67"/>
        <v>0</v>
      </c>
      <c r="AE74" s="91">
        <f t="shared" si="68"/>
        <v>0</v>
      </c>
      <c r="AF74" s="91">
        <f t="shared" si="69"/>
        <v>0</v>
      </c>
      <c r="AG74" s="91">
        <f t="shared" si="70"/>
        <v>0</v>
      </c>
      <c r="AH74" s="61"/>
    </row>
    <row r="75" spans="1:34" ht="18" customHeight="1" x14ac:dyDescent="0.25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IF(Employee!D$132="m","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 t="shared" si="62"/>
        <v>0</v>
      </c>
      <c r="I75" s="108">
        <f t="shared" si="63"/>
        <v>0</v>
      </c>
      <c r="J75" s="108">
        <f t="shared" si="64"/>
        <v>0</v>
      </c>
      <c r="K75" s="108">
        <f t="shared" si="65"/>
        <v>0</v>
      </c>
      <c r="L75" s="151">
        <f t="shared" si="66"/>
        <v>0</v>
      </c>
      <c r="M75" s="118" t="str">
        <f t="shared" si="56"/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123" t="str">
        <f t="shared" si="57"/>
        <v xml:space="preserve"> </v>
      </c>
      <c r="S75" s="110"/>
      <c r="T75" s="111" t="str">
        <f>IF(M75=" "," ",IF(M75=0," ",Admin!I387))</f>
        <v xml:space="preserve"> </v>
      </c>
      <c r="U75" s="48"/>
      <c r="V75" s="59">
        <f>IF(Employee!H$138=E$69,Employee!D$138+SUM(M75)+V60,SUM(M75)+V60)</f>
        <v>0</v>
      </c>
      <c r="W75" s="59">
        <f>IF(Employee!H$138=E$69,Employee!D$139+SUM(N75)+W60,SUM(N75)+W60)</f>
        <v>0</v>
      </c>
      <c r="X75" s="59">
        <f t="shared" si="58"/>
        <v>0</v>
      </c>
      <c r="Y75" s="59">
        <f t="shared" si="59"/>
        <v>0</v>
      </c>
      <c r="Z75" s="59">
        <f t="shared" si="59"/>
        <v>0</v>
      </c>
      <c r="AA75" s="59">
        <f t="shared" si="60"/>
        <v>0</v>
      </c>
      <c r="AC75" s="59">
        <f t="shared" si="61"/>
        <v>0</v>
      </c>
      <c r="AD75" s="91">
        <f t="shared" si="67"/>
        <v>0</v>
      </c>
      <c r="AE75" s="91">
        <f t="shared" si="68"/>
        <v>0</v>
      </c>
      <c r="AF75" s="91">
        <f t="shared" si="69"/>
        <v>0</v>
      </c>
      <c r="AG75" s="91">
        <f t="shared" si="70"/>
        <v>0</v>
      </c>
      <c r="AH75" s="61"/>
    </row>
    <row r="76" spans="1:34" ht="18" customHeight="1" x14ac:dyDescent="0.25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IF(Employee!D$158="m","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 t="shared" si="62"/>
        <v>0</v>
      </c>
      <c r="I76" s="108">
        <f t="shared" si="63"/>
        <v>0</v>
      </c>
      <c r="J76" s="108">
        <f t="shared" si="64"/>
        <v>0</v>
      </c>
      <c r="K76" s="108">
        <f t="shared" si="65"/>
        <v>0</v>
      </c>
      <c r="L76" s="151">
        <f t="shared" si="66"/>
        <v>0</v>
      </c>
      <c r="M76" s="118" t="str">
        <f t="shared" si="56"/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123" t="str">
        <f t="shared" si="57"/>
        <v xml:space="preserve"> </v>
      </c>
      <c r="S76" s="110"/>
      <c r="T76" s="111" t="str">
        <f>IF(M76=" "," ",IF(M76=0," ",Admin!I388))</f>
        <v xml:space="preserve"> </v>
      </c>
      <c r="U76" s="48"/>
      <c r="V76" s="59">
        <f>IF(Employee!H$164=E$69,Employee!D$164+SUM(M76)+V61,SUM(M76)+V61)</f>
        <v>0</v>
      </c>
      <c r="W76" s="59">
        <f>IF(Employee!H$164=E$69,Employee!D$165+SUM(N76)+W61,SUM(N76)+W61)</f>
        <v>0</v>
      </c>
      <c r="X76" s="59">
        <f t="shared" si="58"/>
        <v>0</v>
      </c>
      <c r="Y76" s="59">
        <f t="shared" si="59"/>
        <v>0</v>
      </c>
      <c r="Z76" s="59">
        <f t="shared" si="59"/>
        <v>0</v>
      </c>
      <c r="AA76" s="59">
        <f t="shared" si="60"/>
        <v>0</v>
      </c>
      <c r="AC76" s="59">
        <f t="shared" si="61"/>
        <v>0</v>
      </c>
      <c r="AD76" s="91">
        <f t="shared" si="67"/>
        <v>0</v>
      </c>
      <c r="AE76" s="91">
        <f t="shared" si="68"/>
        <v>0</v>
      </c>
      <c r="AF76" s="91">
        <f t="shared" si="69"/>
        <v>0</v>
      </c>
      <c r="AG76" s="91">
        <f t="shared" si="70"/>
        <v>0</v>
      </c>
      <c r="AH76" s="61"/>
    </row>
    <row r="77" spans="1:34" ht="18" customHeight="1" x14ac:dyDescent="0.25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IF(Employee!D$184="m","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 t="shared" si="62"/>
        <v>0</v>
      </c>
      <c r="I77" s="108">
        <f t="shared" si="63"/>
        <v>0</v>
      </c>
      <c r="J77" s="108">
        <f t="shared" si="64"/>
        <v>0</v>
      </c>
      <c r="K77" s="108">
        <f t="shared" si="65"/>
        <v>0</v>
      </c>
      <c r="L77" s="151">
        <f t="shared" si="66"/>
        <v>0</v>
      </c>
      <c r="M77" s="118" t="str">
        <f t="shared" si="56"/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123" t="str">
        <f t="shared" si="57"/>
        <v xml:space="preserve"> </v>
      </c>
      <c r="S77" s="110"/>
      <c r="T77" s="111" t="str">
        <f>IF(M77=" "," ",IF(M77=0," ",Admin!I389))</f>
        <v xml:space="preserve"> </v>
      </c>
      <c r="U77" s="48"/>
      <c r="V77" s="59">
        <f>IF(Employee!H$190=E$69,Employee!D$190+SUM(M77)+V62,SUM(M77)+V62)</f>
        <v>0</v>
      </c>
      <c r="W77" s="59">
        <f>IF(Employee!H$190=E$69,Employee!D$191+SUM(N77)+W62,SUM(N77)+W62)</f>
        <v>0</v>
      </c>
      <c r="X77" s="59">
        <f t="shared" si="58"/>
        <v>0</v>
      </c>
      <c r="Y77" s="59">
        <f t="shared" si="59"/>
        <v>0</v>
      </c>
      <c r="Z77" s="59">
        <f t="shared" si="59"/>
        <v>0</v>
      </c>
      <c r="AA77" s="59">
        <f t="shared" si="60"/>
        <v>0</v>
      </c>
      <c r="AC77" s="59">
        <f t="shared" si="61"/>
        <v>0</v>
      </c>
      <c r="AD77" s="91">
        <f t="shared" si="67"/>
        <v>0</v>
      </c>
      <c r="AE77" s="91">
        <f t="shared" si="68"/>
        <v>0</v>
      </c>
      <c r="AF77" s="91">
        <f t="shared" si="69"/>
        <v>0</v>
      </c>
      <c r="AG77" s="91">
        <f t="shared" si="70"/>
        <v>0</v>
      </c>
      <c r="AH77" s="61"/>
    </row>
    <row r="78" spans="1:34" ht="18" customHeight="1" x14ac:dyDescent="0.25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IF(Employee!D$210="m","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 t="shared" si="62"/>
        <v>0</v>
      </c>
      <c r="I78" s="108">
        <f t="shared" si="63"/>
        <v>0</v>
      </c>
      <c r="J78" s="108">
        <f t="shared" si="64"/>
        <v>0</v>
      </c>
      <c r="K78" s="108">
        <f t="shared" si="65"/>
        <v>0</v>
      </c>
      <c r="L78" s="151">
        <f t="shared" si="66"/>
        <v>0</v>
      </c>
      <c r="M78" s="118" t="str">
        <f t="shared" si="56"/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123" t="str">
        <f t="shared" si="57"/>
        <v xml:space="preserve"> </v>
      </c>
      <c r="S78" s="110"/>
      <c r="T78" s="111" t="str">
        <f>IF(M78=" "," ",IF(M78=0," ",Admin!I390))</f>
        <v xml:space="preserve"> </v>
      </c>
      <c r="U78" s="48"/>
      <c r="V78" s="59">
        <f>IF(Employee!H$216=E$69,Employee!D$216+SUM(M78)+V63,SUM(M78)+V63)</f>
        <v>0</v>
      </c>
      <c r="W78" s="59">
        <f>IF(Employee!H$216=E$69,Employee!D$217+SUM(N78)+W63,SUM(N78)+W63)</f>
        <v>0</v>
      </c>
      <c r="X78" s="59">
        <f t="shared" si="58"/>
        <v>0</v>
      </c>
      <c r="Y78" s="59">
        <f t="shared" si="59"/>
        <v>0</v>
      </c>
      <c r="Z78" s="59">
        <f t="shared" si="59"/>
        <v>0</v>
      </c>
      <c r="AA78" s="59">
        <f t="shared" si="60"/>
        <v>0</v>
      </c>
      <c r="AC78" s="59">
        <f t="shared" si="61"/>
        <v>0</v>
      </c>
      <c r="AD78" s="91">
        <f t="shared" si="67"/>
        <v>0</v>
      </c>
      <c r="AE78" s="91">
        <f t="shared" si="68"/>
        <v>0</v>
      </c>
      <c r="AF78" s="91">
        <f t="shared" si="69"/>
        <v>0</v>
      </c>
      <c r="AG78" s="91">
        <f t="shared" si="70"/>
        <v>0</v>
      </c>
      <c r="AH78" s="61"/>
    </row>
    <row r="79" spans="1:34" ht="18" customHeight="1" x14ac:dyDescent="0.25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IF(Employee!D$236="m","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 t="shared" si="62"/>
        <v>0</v>
      </c>
      <c r="I79" s="108">
        <f t="shared" si="63"/>
        <v>0</v>
      </c>
      <c r="J79" s="108">
        <f t="shared" si="64"/>
        <v>0</v>
      </c>
      <c r="K79" s="108">
        <f t="shared" si="65"/>
        <v>0</v>
      </c>
      <c r="L79" s="151">
        <f t="shared" si="66"/>
        <v>0</v>
      </c>
      <c r="M79" s="118" t="str">
        <f t="shared" si="56"/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123" t="str">
        <f t="shared" si="57"/>
        <v xml:space="preserve"> </v>
      </c>
      <c r="S79" s="110"/>
      <c r="T79" s="111" t="str">
        <f>IF(M79=" "," ",IF(M79=0," ",Admin!I391))</f>
        <v xml:space="preserve"> </v>
      </c>
      <c r="U79" s="48"/>
      <c r="V79" s="59">
        <f>IF(Employee!H$242=E$69,Employee!D$242+SUM(M79)+V64,SUM(M79)+V64)</f>
        <v>0</v>
      </c>
      <c r="W79" s="59">
        <f>IF(Employee!H$242=E$69,Employee!D$243+SUM(N79)+W64,SUM(N79)+W64)</f>
        <v>0</v>
      </c>
      <c r="X79" s="59">
        <f t="shared" si="58"/>
        <v>0</v>
      </c>
      <c r="Y79" s="59">
        <f t="shared" si="59"/>
        <v>0</v>
      </c>
      <c r="Z79" s="59">
        <f t="shared" si="59"/>
        <v>0</v>
      </c>
      <c r="AA79" s="59">
        <f t="shared" si="60"/>
        <v>0</v>
      </c>
      <c r="AC79" s="59">
        <f t="shared" si="61"/>
        <v>0</v>
      </c>
      <c r="AD79" s="91">
        <f t="shared" si="67"/>
        <v>0</v>
      </c>
      <c r="AE79" s="91">
        <f t="shared" si="68"/>
        <v>0</v>
      </c>
      <c r="AF79" s="91">
        <f t="shared" si="69"/>
        <v>0</v>
      </c>
      <c r="AG79" s="91">
        <f t="shared" si="70"/>
        <v>0</v>
      </c>
      <c r="AH79" s="61"/>
    </row>
    <row r="80" spans="1:34" ht="18" customHeight="1" thickBot="1" x14ac:dyDescent="0.3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IF(Employee!D$262="m","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 t="shared" si="62"/>
        <v>0</v>
      </c>
      <c r="I80" s="133">
        <f t="shared" si="63"/>
        <v>0</v>
      </c>
      <c r="J80" s="133">
        <f t="shared" si="64"/>
        <v>0</v>
      </c>
      <c r="K80" s="133">
        <f t="shared" si="65"/>
        <v>0</v>
      </c>
      <c r="L80" s="152">
        <f t="shared" si="66"/>
        <v>0</v>
      </c>
      <c r="M80" s="119" t="str">
        <f t="shared" si="56"/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112" t="str">
        <f t="shared" si="57"/>
        <v xml:space="preserve"> </v>
      </c>
      <c r="S80" s="110"/>
      <c r="T80" s="111" t="str">
        <f>IF(M80=" "," ",IF(M80=0," ",Admin!I392))</f>
        <v xml:space="preserve"> </v>
      </c>
      <c r="U80" s="48"/>
      <c r="V80" s="59">
        <f>IF(Employee!H$268=E$69,Employee!D$268+SUM(M80)+V65,SUM(M80)+V65)</f>
        <v>0</v>
      </c>
      <c r="W80" s="59">
        <f>IF(Employee!H$268=E$69,Employee!D$269+SUM(N80)+W65,SUM(N80)+W65)</f>
        <v>0</v>
      </c>
      <c r="X80" s="59">
        <f t="shared" si="58"/>
        <v>0</v>
      </c>
      <c r="Y80" s="59">
        <f t="shared" si="59"/>
        <v>0</v>
      </c>
      <c r="Z80" s="59">
        <f t="shared" si="59"/>
        <v>0</v>
      </c>
      <c r="AA80" s="59">
        <f t="shared" si="60"/>
        <v>0</v>
      </c>
      <c r="AC80" s="59">
        <f t="shared" si="61"/>
        <v>0</v>
      </c>
      <c r="AD80" s="91">
        <f t="shared" si="67"/>
        <v>0</v>
      </c>
      <c r="AE80" s="91">
        <f t="shared" si="68"/>
        <v>0</v>
      </c>
      <c r="AF80" s="91">
        <f t="shared" si="69"/>
        <v>0</v>
      </c>
      <c r="AG80" s="91">
        <f t="shared" si="70"/>
        <v>0</v>
      </c>
      <c r="AH80" s="61"/>
    </row>
    <row r="81" spans="1:34" ht="18" customHeight="1" thickTop="1" thickBot="1" x14ac:dyDescent="0.3">
      <c r="A81" s="47"/>
      <c r="B81" s="149"/>
      <c r="C81" s="147"/>
      <c r="D81" s="147"/>
      <c r="E81" s="148"/>
      <c r="F81" s="432" t="s">
        <v>7</v>
      </c>
      <c r="G81" s="459"/>
      <c r="H81" s="120"/>
      <c r="I81" s="121"/>
      <c r="J81" s="121"/>
      <c r="K81" s="165"/>
      <c r="L81" s="165"/>
      <c r="M81" s="156">
        <f t="shared" ref="M81:R81" si="71">SUM(M71:M80)</f>
        <v>0</v>
      </c>
      <c r="N81" s="156">
        <f t="shared" si="71"/>
        <v>0</v>
      </c>
      <c r="O81" s="156">
        <f t="shared" si="71"/>
        <v>0</v>
      </c>
      <c r="P81" s="156">
        <f t="shared" si="71"/>
        <v>0</v>
      </c>
      <c r="Q81" s="156">
        <f t="shared" si="71"/>
        <v>0</v>
      </c>
      <c r="R81" s="156">
        <f t="shared" si="71"/>
        <v>0</v>
      </c>
      <c r="S81" s="110"/>
      <c r="T81" s="156">
        <f>SUM(T71:T80)</f>
        <v>0</v>
      </c>
      <c r="U81" s="49"/>
      <c r="V81" s="59"/>
      <c r="AH81" s="61"/>
    </row>
    <row r="82" spans="1:34" s="52" customFormat="1" ht="24" customHeight="1" thickBot="1" x14ac:dyDescent="0.3">
      <c r="A82" s="127"/>
      <c r="B82" s="386"/>
      <c r="C82" s="386"/>
      <c r="D82" s="386"/>
      <c r="E82" s="386"/>
      <c r="F82" s="386"/>
      <c r="G82" s="386"/>
      <c r="H82" s="386"/>
      <c r="I82" s="386"/>
      <c r="J82" s="386"/>
      <c r="K82" s="386"/>
      <c r="L82" s="386"/>
      <c r="M82" s="386"/>
      <c r="N82" s="386"/>
      <c r="O82" s="386"/>
      <c r="P82" s="386"/>
      <c r="Q82" s="386"/>
      <c r="R82" s="386"/>
      <c r="S82" s="386"/>
      <c r="T82" s="386"/>
      <c r="U82" s="200"/>
      <c r="V82" s="81"/>
      <c r="W82" s="81"/>
      <c r="X82" s="81"/>
      <c r="Y82" s="201"/>
      <c r="Z82" s="81"/>
      <c r="AA82" s="81"/>
      <c r="AB82" s="82"/>
      <c r="AC82" s="81"/>
      <c r="AD82" s="195"/>
      <c r="AE82" s="195"/>
      <c r="AF82" s="195"/>
      <c r="AG82" s="195"/>
      <c r="AH82" s="61"/>
    </row>
    <row r="83" spans="1:34" ht="18" customHeight="1" thickTop="1" thickBot="1" x14ac:dyDescent="0.3">
      <c r="A83" s="39"/>
      <c r="B83" s="395" t="s">
        <v>24</v>
      </c>
      <c r="C83" s="396"/>
      <c r="D83" s="396"/>
      <c r="E83" s="397"/>
      <c r="F83" s="40"/>
      <c r="G83" s="40"/>
      <c r="H83" s="53"/>
      <c r="I83" s="53"/>
      <c r="J83" s="53"/>
      <c r="K83" s="56"/>
      <c r="L83" s="56"/>
      <c r="M83" s="53"/>
      <c r="N83" s="41"/>
      <c r="O83" s="387" t="s">
        <v>28</v>
      </c>
      <c r="P83" s="388"/>
      <c r="Q83" s="389"/>
      <c r="R83" s="436"/>
      <c r="S83" s="437"/>
      <c r="T83" s="437"/>
      <c r="U83" s="42"/>
      <c r="AD83" s="196"/>
      <c r="AE83" s="196"/>
      <c r="AF83" s="196"/>
      <c r="AG83" s="196"/>
      <c r="AH83" s="61"/>
    </row>
    <row r="84" spans="1:34" ht="18" customHeight="1" thickTop="1" thickBot="1" x14ac:dyDescent="0.3">
      <c r="A84" s="43"/>
      <c r="B84" s="398" t="s">
        <v>10</v>
      </c>
      <c r="C84" s="396"/>
      <c r="D84" s="397"/>
      <c r="E84" s="188">
        <v>9</v>
      </c>
      <c r="F84" s="61"/>
      <c r="G84" s="61"/>
      <c r="H84" s="398" t="s">
        <v>28</v>
      </c>
      <c r="I84" s="396"/>
      <c r="J84" s="397"/>
      <c r="K84" s="238">
        <f>Admin!B246</f>
        <v>42710</v>
      </c>
      <c r="L84" s="239" t="s">
        <v>84</v>
      </c>
      <c r="M84" s="240">
        <f>Admin!B276</f>
        <v>42740</v>
      </c>
      <c r="N84" s="27"/>
      <c r="O84" s="433" t="s">
        <v>72</v>
      </c>
      <c r="P84" s="434"/>
      <c r="Q84" s="434"/>
      <c r="R84" s="435"/>
      <c r="S84" s="44"/>
      <c r="T84" s="163"/>
      <c r="U84" s="46"/>
      <c r="AD84" s="195"/>
      <c r="AE84" s="195"/>
      <c r="AF84" s="195"/>
      <c r="AG84" s="195"/>
      <c r="AH84" s="61"/>
    </row>
    <row r="85" spans="1:34" ht="18" customHeight="1" thickTop="1" x14ac:dyDescent="0.25">
      <c r="A85" s="43"/>
      <c r="B85" s="87"/>
      <c r="C85" s="31"/>
      <c r="D85" s="31"/>
      <c r="E85" s="45"/>
      <c r="F85" s="44"/>
      <c r="G85" s="44"/>
      <c r="H85" s="54"/>
      <c r="I85" s="54"/>
      <c r="J85" s="54"/>
      <c r="K85" s="57"/>
      <c r="L85" s="57"/>
      <c r="M85" s="54"/>
      <c r="N85" s="104"/>
      <c r="O85" s="54"/>
      <c r="P85" s="54"/>
      <c r="Q85" s="54"/>
      <c r="R85" s="54"/>
      <c r="S85" s="44"/>
      <c r="T85" s="54"/>
      <c r="U85" s="46"/>
      <c r="AD85" s="195"/>
      <c r="AE85" s="195"/>
      <c r="AF85" s="195"/>
      <c r="AG85" s="195"/>
      <c r="AH85" s="61"/>
    </row>
    <row r="86" spans="1:34" ht="18" customHeight="1" x14ac:dyDescent="0.25">
      <c r="A86" s="43"/>
      <c r="B86" s="136" t="str">
        <f>IF(E86=" "," ",IF(Employee!F$24&gt;E$84," ",IF(Employee!F$26&lt;E$84," ",Employee!D$30)))</f>
        <v xml:space="preserve"> </v>
      </c>
      <c r="C86" s="348"/>
      <c r="D86" s="348" t="s">
        <v>141</v>
      </c>
      <c r="E86" s="145" t="str">
        <f>IF(Employee!D$28="w"," ",IF(Employee!F$24&gt;E$84," ",IF(Employee!F$26&lt;E$84," ",Employee!D$29)))</f>
        <v xml:space="preserve"> </v>
      </c>
      <c r="F86" s="142" t="str">
        <f>IF(E86=" "," ",IF(Employee!F$24&gt;E$84," ",IF(Employee!F$26&lt;E$84," ",Employee!D$15)))</f>
        <v xml:space="preserve"> </v>
      </c>
      <c r="G86" s="160"/>
      <c r="H86" s="113">
        <f>IF(T$84="Y",'Nov16'!H71,0)</f>
        <v>0</v>
      </c>
      <c r="I86" s="105">
        <f>IF(T$84="Y",'Nov16'!I71,0)</f>
        <v>0</v>
      </c>
      <c r="J86" s="105">
        <f>IF(T$84="Y",'Nov16'!J71,0)</f>
        <v>0</v>
      </c>
      <c r="K86" s="105">
        <f>IF(T$84="Y",'Nov16'!K71,I86*J86)</f>
        <v>0</v>
      </c>
      <c r="L86" s="150">
        <f>IF(T$84="Y",'Nov16'!L71,0)</f>
        <v>0</v>
      </c>
      <c r="M86" s="117" t="str">
        <f>IF(E86=" "," ",IF(T$84="Y",'Nov16'!M71,IF((H86+K86+L86)&gt;0,H86+K86+L86," ")))</f>
        <v xml:space="preserve"> </v>
      </c>
      <c r="N86" s="113">
        <v>0</v>
      </c>
      <c r="O86" s="105">
        <v>0</v>
      </c>
      <c r="P86" s="105">
        <v>0</v>
      </c>
      <c r="Q86" s="150">
        <v>0</v>
      </c>
      <c r="R86" s="210" t="str">
        <f>IF(M86=" "," ",IF(M86=0," ",M86-SUM(N86:Q86)))</f>
        <v xml:space="preserve"> </v>
      </c>
      <c r="S86" s="110"/>
      <c r="T86" s="107" t="str">
        <f>IF(M86=" "," ",IF(M86=0," ",Admin!I83))</f>
        <v xml:space="preserve"> </v>
      </c>
      <c r="U86" s="48"/>
      <c r="V86" s="59">
        <f>IF(Employee!H$35=E$84,Employee!D$34+SUM(M86)+'Nov16'!V71,SUM(M86)+'Nov16'!V71)</f>
        <v>0</v>
      </c>
      <c r="W86" s="59">
        <f>IF(Employee!H$35=E$84,Employee!D$35+SUM(N86)+'Nov16'!W71,SUM(N86)+'Nov16'!W71)</f>
        <v>0</v>
      </c>
      <c r="X86" s="59">
        <f>IF(O86=" ",'Nov16'!X71,O86+'Nov16'!X71)</f>
        <v>0</v>
      </c>
      <c r="Y86" s="59">
        <f>IF(P86=" ",'Nov16'!Y71,P86+'Nov16'!Y71)</f>
        <v>0</v>
      </c>
      <c r="Z86" s="59">
        <f>IF(Q86=" ",'Nov16'!Z71,Q86+'Nov16'!Z71)</f>
        <v>0</v>
      </c>
      <c r="AA86" s="59">
        <f>IF(R86=" ",'Nov16'!AA71,R86+'Nov16'!AA71)</f>
        <v>0</v>
      </c>
      <c r="AB86" s="60"/>
      <c r="AC86" s="59">
        <f>IF(T86=" ",'Nov16'!AC71,T86+'Nov16'!AC71)</f>
        <v>0</v>
      </c>
      <c r="AD86" s="91">
        <f>IF(G86="SSP",H86,0)</f>
        <v>0</v>
      </c>
      <c r="AE86" s="91">
        <f>IF(G86="SMP",H86,0)</f>
        <v>0</v>
      </c>
      <c r="AF86" s="91">
        <f>IF(G86="SPP",H86,0)</f>
        <v>0</v>
      </c>
      <c r="AG86" s="91">
        <f>IF(G86="SAP",H86,0)</f>
        <v>0</v>
      </c>
      <c r="AH86" s="61"/>
    </row>
    <row r="87" spans="1:34" ht="18" customHeight="1" x14ac:dyDescent="0.25">
      <c r="A87" s="43"/>
      <c r="B87" s="138" t="str">
        <f>IF(E87=" "," ",IF(Employee!F$50&gt;E$84," ",IF(Employee!F$52&lt;E$84," ",Employee!D$56)))</f>
        <v xml:space="preserve"> </v>
      </c>
      <c r="C87" s="348"/>
      <c r="D87" s="348" t="s">
        <v>141</v>
      </c>
      <c r="E87" s="135" t="str">
        <f>IF(Employee!D$54="w"," ",IF(Employee!F$50&gt;E$84," ",IF(Employee!F$52&lt;E$84," ",Employee!D$55)))</f>
        <v xml:space="preserve"> </v>
      </c>
      <c r="F87" s="143" t="str">
        <f>IF(E87=" "," ",IF(Employee!F$50&gt;E$84," ",IF(Employee!F$52&lt;E$84," ",Employee!D$41)))</f>
        <v xml:space="preserve"> </v>
      </c>
      <c r="G87" s="160"/>
      <c r="H87" s="114">
        <f>IF(T$84="Y",'Nov16'!H72,0)</f>
        <v>0</v>
      </c>
      <c r="I87" s="108">
        <f>IF(T$84="Y",'Nov16'!I72,0)</f>
        <v>0</v>
      </c>
      <c r="J87" s="108">
        <f>IF(T$84="Y",'Nov16'!J72,0)</f>
        <v>0</v>
      </c>
      <c r="K87" s="108">
        <f>IF(T$84="Y",'Nov16'!K72,I87*J87)</f>
        <v>0</v>
      </c>
      <c r="L87" s="151">
        <f>IF(T$84="Y",'Nov16'!L72,0)</f>
        <v>0</v>
      </c>
      <c r="M87" s="118" t="str">
        <f>IF(E87=" "," ",IF(T$84="Y",'Nov16'!M72,IF((H87+K87+L87)&gt;0,H87+K87+L87," ")))</f>
        <v xml:space="preserve"> </v>
      </c>
      <c r="N87" s="114">
        <v>0</v>
      </c>
      <c r="O87" s="108">
        <v>0</v>
      </c>
      <c r="P87" s="108">
        <v>0</v>
      </c>
      <c r="Q87" s="151">
        <v>0</v>
      </c>
      <c r="R87" s="211" t="str">
        <f t="shared" ref="R87:R95" si="72">IF(M87=" "," ",IF(M87=0," ",M87-SUM(N87:Q87)))</f>
        <v xml:space="preserve"> </v>
      </c>
      <c r="S87" s="110"/>
      <c r="T87" s="111" t="str">
        <f>IF(M87=" "," ",IF(M87=0," ",Admin!I84))</f>
        <v xml:space="preserve"> </v>
      </c>
      <c r="U87" s="48"/>
      <c r="V87" s="59">
        <f>IF(Employee!H$61=E$84,Employee!D$60+SUM(M87)+'Nov16'!V72,SUM(M87)+'Nov16'!V72)</f>
        <v>0</v>
      </c>
      <c r="W87" s="59">
        <f>IF(Employee!H$61=E$84,Employee!D$61+SUM(N87)+'Nov16'!W72,SUM(N87)+'Nov16'!W72)</f>
        <v>0</v>
      </c>
      <c r="X87" s="59">
        <f>IF(O87=" ",'Nov16'!X72,O87+'Nov16'!X72)</f>
        <v>0</v>
      </c>
      <c r="Y87" s="59">
        <f>IF(P87=" ",'Nov16'!Y72,P87+'Nov16'!Y72)</f>
        <v>0</v>
      </c>
      <c r="Z87" s="59">
        <f>IF(Q87=" ",'Nov16'!Z72,Q87+'Nov16'!Z72)</f>
        <v>0</v>
      </c>
      <c r="AA87" s="59">
        <f>IF(R87=" ",'Nov16'!AA72,R87+'Nov16'!AA72)</f>
        <v>0</v>
      </c>
      <c r="AB87" s="60"/>
      <c r="AC87" s="59">
        <f>IF(T87=" ",'Nov16'!AC72,T87+'Nov16'!AC72)</f>
        <v>0</v>
      </c>
      <c r="AD87" s="91">
        <f t="shared" ref="AD87:AD95" si="73">IF(G87="SSP",H87,0)</f>
        <v>0</v>
      </c>
      <c r="AE87" s="91">
        <f t="shared" ref="AE87:AE95" si="74">IF(G87="SMP",H87,0)</f>
        <v>0</v>
      </c>
      <c r="AF87" s="91">
        <f t="shared" ref="AF87:AF95" si="75">IF(G87="SPP",H87,0)</f>
        <v>0</v>
      </c>
      <c r="AG87" s="91">
        <f t="shared" ref="AG87:AG95" si="76">IF(G87="SAP",H87,0)</f>
        <v>0</v>
      </c>
      <c r="AH87" s="61"/>
    </row>
    <row r="88" spans="1:34" ht="18" customHeight="1" x14ac:dyDescent="0.25">
      <c r="A88" s="43"/>
      <c r="B88" s="138" t="str">
        <f>IF(E88=" "," ",IF(Employee!F$76&gt;E$84," ",IF(Employee!F$78&lt;E$84," ",Employee!D$82)))</f>
        <v xml:space="preserve"> </v>
      </c>
      <c r="C88" s="348"/>
      <c r="D88" s="348" t="s">
        <v>141</v>
      </c>
      <c r="E88" s="135" t="str">
        <f>IF(Employee!D$80="w"," ",IF(Employee!F$76&gt;E$84," ",IF(Employee!F$78&lt;E$84," ",Employee!D$81)))</f>
        <v xml:space="preserve"> </v>
      </c>
      <c r="F88" s="143" t="str">
        <f>IF(E88=" "," ",IF(Employee!F$76&gt;E$84," ",IF(Employee!F$78&lt;E$84," ",Employee!D$67)))</f>
        <v xml:space="preserve"> </v>
      </c>
      <c r="G88" s="160"/>
      <c r="H88" s="114">
        <f>IF(T$84="Y",'Nov16'!H73,0)</f>
        <v>0</v>
      </c>
      <c r="I88" s="108">
        <f>IF(T$84="Y",'Nov16'!I73,0)</f>
        <v>0</v>
      </c>
      <c r="J88" s="108">
        <f>IF(T$84="Y",'Nov16'!J73,0)</f>
        <v>0</v>
      </c>
      <c r="K88" s="108">
        <f>IF(T$84="Y",'Nov16'!K73,I88*J88)</f>
        <v>0</v>
      </c>
      <c r="L88" s="151">
        <f>IF(T$84="Y",'Nov16'!L73,0)</f>
        <v>0</v>
      </c>
      <c r="M88" s="118" t="str">
        <f>IF(E88=" "," ",IF(T$84="Y",'Nov16'!M73,IF((H88+K88+L88)&gt;0,H88+K88+L88," ")))</f>
        <v xml:space="preserve"> </v>
      </c>
      <c r="N88" s="114">
        <v>0</v>
      </c>
      <c r="O88" s="108">
        <v>0</v>
      </c>
      <c r="P88" s="108">
        <v>0</v>
      </c>
      <c r="Q88" s="151">
        <v>0</v>
      </c>
      <c r="R88" s="211" t="str">
        <f t="shared" si="72"/>
        <v xml:space="preserve"> </v>
      </c>
      <c r="S88" s="110"/>
      <c r="T88" s="111" t="str">
        <f>IF(M88=" "," ",IF(M88=0," ",Admin!I85))</f>
        <v xml:space="preserve"> </v>
      </c>
      <c r="U88" s="48"/>
      <c r="V88" s="59">
        <f>IF(Employee!H$87=E$84,Employee!D$86+SUM(M88)+'Nov16'!V73,SUM(M88)+'Nov16'!V73)</f>
        <v>0</v>
      </c>
      <c r="W88" s="59">
        <f>IF(Employee!H$87=E$84,Employee!D$87+SUM(N88)+'Nov16'!W73,SUM(N88)+'Nov16'!W73)</f>
        <v>0</v>
      </c>
      <c r="X88" s="59">
        <f>IF(O88=" ",'Nov16'!X73,O88+'Nov16'!X73)</f>
        <v>0</v>
      </c>
      <c r="Y88" s="59">
        <f>IF(P88=" ",'Nov16'!Y73,P88+'Nov16'!Y73)</f>
        <v>0</v>
      </c>
      <c r="Z88" s="59">
        <f>IF(Q88=" ",'Nov16'!Z73,Q88+'Nov16'!Z73)</f>
        <v>0</v>
      </c>
      <c r="AA88" s="59">
        <f>IF(R88=" ",'Nov16'!AA73,R88+'Nov16'!AA73)</f>
        <v>0</v>
      </c>
      <c r="AB88" s="60"/>
      <c r="AC88" s="59">
        <f>IF(T88=" ",'Nov16'!AC73,T88+'Nov16'!AC73)</f>
        <v>0</v>
      </c>
      <c r="AD88" s="91">
        <f t="shared" si="73"/>
        <v>0</v>
      </c>
      <c r="AE88" s="91">
        <f t="shared" si="74"/>
        <v>0</v>
      </c>
      <c r="AF88" s="91">
        <f t="shared" si="75"/>
        <v>0</v>
      </c>
      <c r="AG88" s="91">
        <f t="shared" si="76"/>
        <v>0</v>
      </c>
      <c r="AH88" s="61"/>
    </row>
    <row r="89" spans="1:34" ht="18" customHeight="1" x14ac:dyDescent="0.25">
      <c r="A89" s="43"/>
      <c r="B89" s="138" t="str">
        <f>IF(E89=" "," ",IF(Employee!F$102&gt;E$84," ",IF(Employee!F$104&lt;E$84," ",Employee!D$108)))</f>
        <v xml:space="preserve"> </v>
      </c>
      <c r="C89" s="348"/>
      <c r="D89" s="348" t="s">
        <v>141</v>
      </c>
      <c r="E89" s="135" t="str">
        <f>IF(Employee!D$106="w"," ",IF(Employee!F$102&gt;E$84," ",IF(Employee!F$104&lt;E$84," ",Employee!D$107)))</f>
        <v xml:space="preserve"> </v>
      </c>
      <c r="F89" s="143" t="str">
        <f>IF(E89=" "," ",IF(Employee!F$102&gt;E$84," ",IF(Employee!F$104&lt;E$84," ",Employee!D$93)))</f>
        <v xml:space="preserve"> </v>
      </c>
      <c r="G89" s="160"/>
      <c r="H89" s="114">
        <f>IF(T$84="Y",'Nov16'!H74,0)</f>
        <v>0</v>
      </c>
      <c r="I89" s="108">
        <f>IF(T$84="Y",'Nov16'!I74,0)</f>
        <v>0</v>
      </c>
      <c r="J89" s="108">
        <f>IF(T$84="Y",'Nov16'!J74,0)</f>
        <v>0</v>
      </c>
      <c r="K89" s="108">
        <f>IF(T$84="Y",'Nov16'!K74,I89*J89)</f>
        <v>0</v>
      </c>
      <c r="L89" s="151">
        <f>IF(T$84="Y",'Nov16'!L74,0)</f>
        <v>0</v>
      </c>
      <c r="M89" s="118" t="str">
        <f>IF(E89=" "," ",IF(T$84="Y",'Nov16'!M74,IF((H89+K89+L89)&gt;0,H89+K89+L89," ")))</f>
        <v xml:space="preserve"> </v>
      </c>
      <c r="N89" s="114">
        <v>0</v>
      </c>
      <c r="O89" s="108">
        <v>0</v>
      </c>
      <c r="P89" s="108">
        <v>0</v>
      </c>
      <c r="Q89" s="151">
        <v>0</v>
      </c>
      <c r="R89" s="211" t="str">
        <f t="shared" si="72"/>
        <v xml:space="preserve"> </v>
      </c>
      <c r="S89" s="110"/>
      <c r="T89" s="111" t="str">
        <f>IF(M89=" "," ",IF(M89=0," ",Admin!I86))</f>
        <v xml:space="preserve"> </v>
      </c>
      <c r="U89" s="48"/>
      <c r="V89" s="59">
        <f>IF(Employee!H$113=E$84,Employee!D$112+SUM(M89)+'Nov16'!V74,SUM(M89)+'Nov16'!V74)</f>
        <v>0</v>
      </c>
      <c r="W89" s="59">
        <f>IF(Employee!H$113=E$84,Employee!D$113+SUM(N89)+'Nov16'!W74,SUM(N89)+'Nov16'!W74)</f>
        <v>0</v>
      </c>
      <c r="X89" s="59">
        <f>IF(O89=" ",'Nov16'!X74,O89+'Nov16'!X74)</f>
        <v>0</v>
      </c>
      <c r="Y89" s="59">
        <f>IF(P89=" ",'Nov16'!Y74,P89+'Nov16'!Y74)</f>
        <v>0</v>
      </c>
      <c r="Z89" s="59">
        <f>IF(Q89=" ",'Nov16'!Z74,Q89+'Nov16'!Z74)</f>
        <v>0</v>
      </c>
      <c r="AA89" s="59">
        <f>IF(R89=" ",'Nov16'!AA74,R89+'Nov16'!AA74)</f>
        <v>0</v>
      </c>
      <c r="AB89" s="60"/>
      <c r="AC89" s="59">
        <f>IF(T89=" ",'Nov16'!AC74,T89+'Nov16'!AC74)</f>
        <v>0</v>
      </c>
      <c r="AD89" s="91">
        <f t="shared" si="73"/>
        <v>0</v>
      </c>
      <c r="AE89" s="91">
        <f t="shared" si="74"/>
        <v>0</v>
      </c>
      <c r="AF89" s="91">
        <f t="shared" si="75"/>
        <v>0</v>
      </c>
      <c r="AG89" s="91">
        <f t="shared" si="76"/>
        <v>0</v>
      </c>
      <c r="AH89" s="61"/>
    </row>
    <row r="90" spans="1:34" ht="18" customHeight="1" x14ac:dyDescent="0.25">
      <c r="A90" s="43"/>
      <c r="B90" s="138" t="str">
        <f>IF(E90=" "," ",IF(Employee!F$128&gt;E$84," ",IF(Employee!F$130&lt;E$84," ",Employee!D$134)))</f>
        <v xml:space="preserve"> </v>
      </c>
      <c r="C90" s="348"/>
      <c r="D90" s="348" t="s">
        <v>141</v>
      </c>
      <c r="E90" s="135" t="str">
        <f>IF(Employee!D$132="w"," ",IF(Employee!F$128&gt;E$84," ",IF(Employee!F$130&lt;E$84," ",Employee!D$133)))</f>
        <v xml:space="preserve"> </v>
      </c>
      <c r="F90" s="143" t="str">
        <f>IF(E90=" "," ",IF(Employee!F$128&gt;E$84," ",IF(Employee!F$130&lt;E$84," ",Employee!D$119)))</f>
        <v xml:space="preserve"> </v>
      </c>
      <c r="G90" s="160"/>
      <c r="H90" s="114">
        <f>IF(T$84="Y",'Nov16'!H75,0)</f>
        <v>0</v>
      </c>
      <c r="I90" s="108">
        <f>IF(T$84="Y",'Nov16'!I75,0)</f>
        <v>0</v>
      </c>
      <c r="J90" s="108">
        <f>IF(T$84="Y",'Nov16'!J75,0)</f>
        <v>0</v>
      </c>
      <c r="K90" s="108">
        <f>IF(T$84="Y",'Nov16'!K75,I90*J90)</f>
        <v>0</v>
      </c>
      <c r="L90" s="151">
        <f>IF(T$84="Y",'Nov16'!L75,0)</f>
        <v>0</v>
      </c>
      <c r="M90" s="118" t="str">
        <f>IF(E90=" "," ",IF(T$84="Y",'Nov16'!M75,IF((H90+K90+L90)&gt;0,H90+K90+L90," ")))</f>
        <v xml:space="preserve"> </v>
      </c>
      <c r="N90" s="114">
        <v>0</v>
      </c>
      <c r="O90" s="108">
        <v>0</v>
      </c>
      <c r="P90" s="108">
        <v>0</v>
      </c>
      <c r="Q90" s="151">
        <v>0</v>
      </c>
      <c r="R90" s="211" t="str">
        <f t="shared" si="72"/>
        <v xml:space="preserve"> </v>
      </c>
      <c r="S90" s="110"/>
      <c r="T90" s="111" t="str">
        <f>IF(M90=" "," ",IF(M90=0," ",Admin!I87))</f>
        <v xml:space="preserve"> </v>
      </c>
      <c r="U90" s="48"/>
      <c r="V90" s="59">
        <f>IF(Employee!H$139=E$84,Employee!D$138+SUM(M90)+'Nov16'!V75,SUM(M90)+'Nov16'!V75)</f>
        <v>0</v>
      </c>
      <c r="W90" s="59">
        <f>IF(Employee!H$139=E$84,Employee!D$139+SUM(N90)+'Nov16'!W75,SUM(N90)+'Nov16'!W75)</f>
        <v>0</v>
      </c>
      <c r="X90" s="59">
        <f>IF(O90=" ",'Nov16'!X75,O90+'Nov16'!X75)</f>
        <v>0</v>
      </c>
      <c r="Y90" s="59">
        <f>IF(P90=" ",'Nov16'!Y75,P90+'Nov16'!Y75)</f>
        <v>0</v>
      </c>
      <c r="Z90" s="59">
        <f>IF(Q90=" ",'Nov16'!Z75,Q90+'Nov16'!Z75)</f>
        <v>0</v>
      </c>
      <c r="AA90" s="59">
        <f>IF(R90=" ",'Nov16'!AA75,R90+'Nov16'!AA75)</f>
        <v>0</v>
      </c>
      <c r="AB90" s="60"/>
      <c r="AC90" s="59">
        <f>IF(T90=" ",'Nov16'!AC75,T90+'Nov16'!AC75)</f>
        <v>0</v>
      </c>
      <c r="AD90" s="91">
        <f t="shared" si="73"/>
        <v>0</v>
      </c>
      <c r="AE90" s="91">
        <f t="shared" si="74"/>
        <v>0</v>
      </c>
      <c r="AF90" s="91">
        <f t="shared" si="75"/>
        <v>0</v>
      </c>
      <c r="AG90" s="91">
        <f t="shared" si="76"/>
        <v>0</v>
      </c>
      <c r="AH90" s="61"/>
    </row>
    <row r="91" spans="1:34" ht="18" customHeight="1" x14ac:dyDescent="0.25">
      <c r="A91" s="43"/>
      <c r="B91" s="138" t="str">
        <f>IF(E91=" "," ",IF(Employee!F$154&gt;E$84," ",IF(Employee!F$156&lt;E$84," ",Employee!D$160)))</f>
        <v xml:space="preserve"> </v>
      </c>
      <c r="C91" s="348"/>
      <c r="D91" s="348" t="s">
        <v>141</v>
      </c>
      <c r="E91" s="135" t="str">
        <f>IF(Employee!D$158="w"," ",IF(Employee!F$154&gt;E$84," ",IF(Employee!F$156&lt;E$84," ",Employee!D$159)))</f>
        <v xml:space="preserve"> </v>
      </c>
      <c r="F91" s="143" t="str">
        <f>IF(E91=" "," ",IF(Employee!F$154&gt;E$84," ",IF(Employee!F$156&lt;E$84," ",Employee!D$145)))</f>
        <v xml:space="preserve"> </v>
      </c>
      <c r="G91" s="160"/>
      <c r="H91" s="114">
        <f>IF(T$84="Y",'Nov16'!H76,0)</f>
        <v>0</v>
      </c>
      <c r="I91" s="108">
        <f>IF(T$84="Y",'Nov16'!I76,0)</f>
        <v>0</v>
      </c>
      <c r="J91" s="108">
        <f>IF(T$84="Y",'Nov16'!J76,0)</f>
        <v>0</v>
      </c>
      <c r="K91" s="108">
        <f>IF(T$84="Y",'Nov16'!K76,I91*J91)</f>
        <v>0</v>
      </c>
      <c r="L91" s="151">
        <f>IF(T$84="Y",'Nov16'!L76,0)</f>
        <v>0</v>
      </c>
      <c r="M91" s="118" t="str">
        <f>IF(E91=" "," ",IF(T$84="Y",'Nov16'!M76,IF((H91+K91+L91)&gt;0,H91+K91+L91," ")))</f>
        <v xml:space="preserve"> </v>
      </c>
      <c r="N91" s="114">
        <v>0</v>
      </c>
      <c r="O91" s="108">
        <v>0</v>
      </c>
      <c r="P91" s="108">
        <v>0</v>
      </c>
      <c r="Q91" s="151">
        <v>0</v>
      </c>
      <c r="R91" s="211" t="str">
        <f t="shared" si="72"/>
        <v xml:space="preserve"> </v>
      </c>
      <c r="S91" s="110"/>
      <c r="T91" s="111" t="str">
        <f>IF(M91=" "," ",IF(M91=0," ",Admin!I88))</f>
        <v xml:space="preserve"> </v>
      </c>
      <c r="U91" s="48"/>
      <c r="V91" s="59">
        <f>IF(Employee!H$165=E$84,Employee!D$164+SUM(M91)+'Nov16'!V76,SUM(M91)+'Nov16'!V76)</f>
        <v>0</v>
      </c>
      <c r="W91" s="59">
        <f>IF(Employee!H$165=E$84,Employee!D$165+SUM(N91)+'Nov16'!W76,SUM(N91)+'Nov16'!W76)</f>
        <v>0</v>
      </c>
      <c r="X91" s="59">
        <f>IF(O91=" ",'Nov16'!X76,O91+'Nov16'!X76)</f>
        <v>0</v>
      </c>
      <c r="Y91" s="59">
        <f>IF(P91=" ",'Nov16'!Y76,P91+'Nov16'!Y76)</f>
        <v>0</v>
      </c>
      <c r="Z91" s="59">
        <f>IF(Q91=" ",'Nov16'!Z76,Q91+'Nov16'!Z76)</f>
        <v>0</v>
      </c>
      <c r="AA91" s="59">
        <f>IF(R91=" ",'Nov16'!AA76,R91+'Nov16'!AA76)</f>
        <v>0</v>
      </c>
      <c r="AB91" s="60"/>
      <c r="AC91" s="59">
        <f>IF(T91=" ",'Nov16'!AC76,T91+'Nov16'!AC76)</f>
        <v>0</v>
      </c>
      <c r="AD91" s="91">
        <f t="shared" si="73"/>
        <v>0</v>
      </c>
      <c r="AE91" s="91">
        <f t="shared" si="74"/>
        <v>0</v>
      </c>
      <c r="AF91" s="91">
        <f t="shared" si="75"/>
        <v>0</v>
      </c>
      <c r="AG91" s="91">
        <f t="shared" si="76"/>
        <v>0</v>
      </c>
      <c r="AH91" s="61"/>
    </row>
    <row r="92" spans="1:34" ht="18" customHeight="1" x14ac:dyDescent="0.25">
      <c r="A92" s="43"/>
      <c r="B92" s="138" t="str">
        <f>IF(E92=" "," ",IF(Employee!F$180&gt;E$84," ",IF(Employee!F$182&lt;E$84," ",Employee!D$186)))</f>
        <v xml:space="preserve"> </v>
      </c>
      <c r="C92" s="348"/>
      <c r="D92" s="348" t="s">
        <v>141</v>
      </c>
      <c r="E92" s="135" t="str">
        <f>IF(Employee!D$184="w"," ",IF(Employee!F$180&gt;E$84," ",IF(Employee!F$182&lt;E$84," ",Employee!D$185)))</f>
        <v xml:space="preserve"> </v>
      </c>
      <c r="F92" s="143" t="str">
        <f>IF(E92=" "," ",IF(Employee!F$180&gt;E$84," ",IF(Employee!F$182&lt;E$84," ",Employee!D$171)))</f>
        <v xml:space="preserve"> </v>
      </c>
      <c r="G92" s="160"/>
      <c r="H92" s="114">
        <f>IF(T$84="Y",'Nov16'!H77,0)</f>
        <v>0</v>
      </c>
      <c r="I92" s="108">
        <f>IF(T$84="Y",'Nov16'!I77,0)</f>
        <v>0</v>
      </c>
      <c r="J92" s="108">
        <f>IF(T$84="Y",'Nov16'!J77,0)</f>
        <v>0</v>
      </c>
      <c r="K92" s="108">
        <f>IF(T$84="Y",'Nov16'!K77,I92*J92)</f>
        <v>0</v>
      </c>
      <c r="L92" s="151">
        <f>IF(T$84="Y",'Nov16'!L77,0)</f>
        <v>0</v>
      </c>
      <c r="M92" s="118" t="str">
        <f>IF(E92=" "," ",IF(T$84="Y",'Nov16'!M77,IF((H92+K92+L92)&gt;0,H92+K92+L92," ")))</f>
        <v xml:space="preserve"> </v>
      </c>
      <c r="N92" s="114">
        <v>0</v>
      </c>
      <c r="O92" s="108">
        <v>0</v>
      </c>
      <c r="P92" s="108">
        <v>0</v>
      </c>
      <c r="Q92" s="151">
        <v>0</v>
      </c>
      <c r="R92" s="211" t="str">
        <f t="shared" si="72"/>
        <v xml:space="preserve"> </v>
      </c>
      <c r="S92" s="110"/>
      <c r="T92" s="111" t="str">
        <f>IF(M92=" "," ",IF(M92=0," ",Admin!I89))</f>
        <v xml:space="preserve"> </v>
      </c>
      <c r="U92" s="48"/>
      <c r="V92" s="59">
        <f>IF(Employee!H$191=E$84,Employee!D$190+SUM(M92)+'Nov16'!V77,SUM(M92)+'Nov16'!V77)</f>
        <v>0</v>
      </c>
      <c r="W92" s="59">
        <f>IF(Employee!H$191=E$84,Employee!D$191+SUM(N92)+'Nov16'!W77,SUM(N92)+'Nov16'!W77)</f>
        <v>0</v>
      </c>
      <c r="X92" s="59">
        <f>IF(O92=" ",'Nov16'!X77,O92+'Nov16'!X77)</f>
        <v>0</v>
      </c>
      <c r="Y92" s="59">
        <f>IF(P92=" ",'Nov16'!Y77,P92+'Nov16'!Y77)</f>
        <v>0</v>
      </c>
      <c r="Z92" s="59">
        <f>IF(Q92=" ",'Nov16'!Z77,Q92+'Nov16'!Z77)</f>
        <v>0</v>
      </c>
      <c r="AA92" s="59">
        <f>IF(R92=" ",'Nov16'!AA77,R92+'Nov16'!AA77)</f>
        <v>0</v>
      </c>
      <c r="AB92" s="60"/>
      <c r="AC92" s="59">
        <f>IF(T92=" ",'Nov16'!AC77,T92+'Nov16'!AC77)</f>
        <v>0</v>
      </c>
      <c r="AD92" s="91">
        <f t="shared" si="73"/>
        <v>0</v>
      </c>
      <c r="AE92" s="91">
        <f t="shared" si="74"/>
        <v>0</v>
      </c>
      <c r="AF92" s="91">
        <f t="shared" si="75"/>
        <v>0</v>
      </c>
      <c r="AG92" s="91">
        <f t="shared" si="76"/>
        <v>0</v>
      </c>
      <c r="AH92" s="61"/>
    </row>
    <row r="93" spans="1:34" ht="18" customHeight="1" x14ac:dyDescent="0.25">
      <c r="A93" s="43"/>
      <c r="B93" s="138" t="str">
        <f>IF(E93=" "," ",IF(Employee!F$206&gt;E$84," ",IF(Employee!F$208&lt;E$84," ",Employee!D$212)))</f>
        <v xml:space="preserve"> </v>
      </c>
      <c r="C93" s="348"/>
      <c r="D93" s="348" t="s">
        <v>141</v>
      </c>
      <c r="E93" s="135" t="str">
        <f>IF(Employee!D$210="w"," ",IF(Employee!F$206&gt;E$84," ",IF(Employee!F$208&lt;E$84," ",Employee!D$211)))</f>
        <v xml:space="preserve"> </v>
      </c>
      <c r="F93" s="143" t="str">
        <f>IF(E93=" "," ",IF(Employee!F$206&gt;E$84," ",IF(Employee!F$208&lt;E$84," ",Employee!D$197)))</f>
        <v xml:space="preserve"> </v>
      </c>
      <c r="G93" s="160"/>
      <c r="H93" s="114">
        <f>IF(T$84="Y",'Nov16'!H78,0)</f>
        <v>0</v>
      </c>
      <c r="I93" s="108">
        <f>IF(T$84="Y",'Nov16'!I78,0)</f>
        <v>0</v>
      </c>
      <c r="J93" s="108">
        <f>IF(T$84="Y",'Nov16'!J78,0)</f>
        <v>0</v>
      </c>
      <c r="K93" s="108">
        <f>IF(T$84="Y",'Nov16'!K78,I93*J93)</f>
        <v>0</v>
      </c>
      <c r="L93" s="151">
        <f>IF(T$84="Y",'Nov16'!L78,0)</f>
        <v>0</v>
      </c>
      <c r="M93" s="118" t="str">
        <f>IF(E93=" "," ",IF(T$84="Y",'Nov16'!M78,IF((H93+K93+L93)&gt;0,H93+K93+L93," ")))</f>
        <v xml:space="preserve"> </v>
      </c>
      <c r="N93" s="114">
        <v>0</v>
      </c>
      <c r="O93" s="108">
        <v>0</v>
      </c>
      <c r="P93" s="108">
        <v>0</v>
      </c>
      <c r="Q93" s="151">
        <v>0</v>
      </c>
      <c r="R93" s="211" t="str">
        <f t="shared" si="72"/>
        <v xml:space="preserve"> </v>
      </c>
      <c r="S93" s="110"/>
      <c r="T93" s="111" t="str">
        <f>IF(M93=" "," ",IF(M93=0," ",Admin!I90))</f>
        <v xml:space="preserve"> </v>
      </c>
      <c r="U93" s="48"/>
      <c r="V93" s="59">
        <f>IF(Employee!H$217=E$84,Employee!D$216+SUM(M93)+'Nov16'!V78,SUM(M93)+'Nov16'!V78)</f>
        <v>0</v>
      </c>
      <c r="W93" s="59">
        <f>IF(Employee!H$217=E$84,Employee!D$217+SUM(N93)+'Nov16'!W78,SUM(N93)+'Nov16'!W78)</f>
        <v>0</v>
      </c>
      <c r="X93" s="59">
        <f>IF(O93=" ",'Nov16'!X78,O93+'Nov16'!X78)</f>
        <v>0</v>
      </c>
      <c r="Y93" s="59">
        <f>IF(P93=" ",'Nov16'!Y78,P93+'Nov16'!Y78)</f>
        <v>0</v>
      </c>
      <c r="Z93" s="59">
        <f>IF(Q93=" ",'Nov16'!Z78,Q93+'Nov16'!Z78)</f>
        <v>0</v>
      </c>
      <c r="AA93" s="59">
        <f>IF(R93=" ",'Nov16'!AA78,R93+'Nov16'!AA78)</f>
        <v>0</v>
      </c>
      <c r="AB93" s="60"/>
      <c r="AC93" s="59">
        <f>IF(T93=" ",'Nov16'!AC78,T93+'Nov16'!AC78)</f>
        <v>0</v>
      </c>
      <c r="AD93" s="91">
        <f t="shared" si="73"/>
        <v>0</v>
      </c>
      <c r="AE93" s="91">
        <f t="shared" si="74"/>
        <v>0</v>
      </c>
      <c r="AF93" s="91">
        <f t="shared" si="75"/>
        <v>0</v>
      </c>
      <c r="AG93" s="91">
        <f t="shared" si="76"/>
        <v>0</v>
      </c>
      <c r="AH93" s="61"/>
    </row>
    <row r="94" spans="1:34" ht="18" customHeight="1" x14ac:dyDescent="0.25">
      <c r="A94" s="43"/>
      <c r="B94" s="138" t="str">
        <f>IF(E94=" "," ",IF(Employee!F$232&gt;E$84," ",IF(Employee!F$234&lt;E$84," ",Employee!D$238)))</f>
        <v xml:space="preserve"> </v>
      </c>
      <c r="C94" s="348"/>
      <c r="D94" s="348" t="s">
        <v>141</v>
      </c>
      <c r="E94" s="135" t="str">
        <f>IF(Employee!D$236="w"," ",IF(Employee!F$232&gt;E$84," ",IF(Employee!F$234&lt;E$84," ",Employee!D$237)))</f>
        <v xml:space="preserve"> </v>
      </c>
      <c r="F94" s="143" t="str">
        <f>IF(E94=" "," ",IF(Employee!F$232&gt;E$84," ",IF(Employee!F$234&lt;E$84," ",Employee!D$223)))</f>
        <v xml:space="preserve"> </v>
      </c>
      <c r="G94" s="160"/>
      <c r="H94" s="114">
        <f>IF(T$84="Y",'Nov16'!H79,0)</f>
        <v>0</v>
      </c>
      <c r="I94" s="108">
        <f>IF(T$84="Y",'Nov16'!I79,0)</f>
        <v>0</v>
      </c>
      <c r="J94" s="108">
        <f>IF(T$84="Y",'Nov16'!J79,0)</f>
        <v>0</v>
      </c>
      <c r="K94" s="108">
        <f>IF(T$84="Y",'Nov16'!K79,I94*J94)</f>
        <v>0</v>
      </c>
      <c r="L94" s="151">
        <f>IF(T$84="Y",'Nov16'!L79,0)</f>
        <v>0</v>
      </c>
      <c r="M94" s="118" t="str">
        <f>IF(E94=" "," ",IF(T$84="Y",'Nov16'!M79,IF((H94+K94+L94)&gt;0,H94+K94+L94," ")))</f>
        <v xml:space="preserve"> </v>
      </c>
      <c r="N94" s="114">
        <v>0</v>
      </c>
      <c r="O94" s="108">
        <v>0</v>
      </c>
      <c r="P94" s="108">
        <v>0</v>
      </c>
      <c r="Q94" s="151">
        <v>0</v>
      </c>
      <c r="R94" s="211" t="str">
        <f t="shared" si="72"/>
        <v xml:space="preserve"> </v>
      </c>
      <c r="S94" s="110"/>
      <c r="T94" s="111" t="str">
        <f>IF(M94=" "," ",IF(M94=0," ",Admin!I91))</f>
        <v xml:space="preserve"> </v>
      </c>
      <c r="U94" s="48"/>
      <c r="V94" s="59">
        <f>IF(Employee!H$243=E$84,Employee!D$242+SUM(M94)+'Nov16'!V79,SUM(M94)+'Nov16'!V79)</f>
        <v>0</v>
      </c>
      <c r="W94" s="59">
        <f>IF(Employee!H$243=E$84,Employee!D$243+SUM(N94)+'Nov16'!W79,SUM(N94)+'Nov16'!W79)</f>
        <v>0</v>
      </c>
      <c r="X94" s="59">
        <f>IF(O94=" ",'Nov16'!X79,O94+'Nov16'!X79)</f>
        <v>0</v>
      </c>
      <c r="Y94" s="59">
        <f>IF(P94=" ",'Nov16'!Y79,P94+'Nov16'!Y79)</f>
        <v>0</v>
      </c>
      <c r="Z94" s="59">
        <f>IF(Q94=" ",'Nov16'!Z79,Q94+'Nov16'!Z79)</f>
        <v>0</v>
      </c>
      <c r="AA94" s="59">
        <f>IF(R94=" ",'Nov16'!AA79,R94+'Nov16'!AA79)</f>
        <v>0</v>
      </c>
      <c r="AB94" s="60"/>
      <c r="AC94" s="59">
        <f>IF(T94=" ",'Nov16'!AC79,T94+'Nov16'!AC79)</f>
        <v>0</v>
      </c>
      <c r="AD94" s="91">
        <f t="shared" si="73"/>
        <v>0</v>
      </c>
      <c r="AE94" s="91">
        <f t="shared" si="74"/>
        <v>0</v>
      </c>
      <c r="AF94" s="91">
        <f t="shared" si="75"/>
        <v>0</v>
      </c>
      <c r="AG94" s="91">
        <f t="shared" si="76"/>
        <v>0</v>
      </c>
      <c r="AH94" s="61"/>
    </row>
    <row r="95" spans="1:34" ht="18" customHeight="1" thickBot="1" x14ac:dyDescent="0.3">
      <c r="A95" s="43"/>
      <c r="B95" s="140" t="str">
        <f>IF(E95=" "," ",IF(Employee!F$258&gt;E$84," ",IF(Employee!F$260&lt;E$84," ",Employee!D$264)))</f>
        <v xml:space="preserve"> </v>
      </c>
      <c r="C95" s="348"/>
      <c r="D95" s="348" t="s">
        <v>141</v>
      </c>
      <c r="E95" s="146" t="str">
        <f>IF(Employee!D$262="w"," ",IF(Employee!F$258&gt;E$84," ",IF(Employee!F$260&lt;E$84," ",Employee!D$263)))</f>
        <v xml:space="preserve"> </v>
      </c>
      <c r="F95" s="143" t="str">
        <f>IF(E95=" "," ",IF(Employee!F$258&gt;E$84," ",IF(Employee!F$260&lt;E$84," ",Employee!D$249)))</f>
        <v xml:space="preserve"> </v>
      </c>
      <c r="G95" s="161"/>
      <c r="H95" s="132">
        <f>IF(T$84="Y",'Nov16'!H80,0)</f>
        <v>0</v>
      </c>
      <c r="I95" s="133">
        <f>IF(T$84="Y",'Nov16'!I80,0)</f>
        <v>0</v>
      </c>
      <c r="J95" s="133">
        <f>IF(T$84="Y",'Nov16'!J80,0)</f>
        <v>0</v>
      </c>
      <c r="K95" s="133">
        <f>IF(T$84="Y",'Nov16'!K80,I95*J95)</f>
        <v>0</v>
      </c>
      <c r="L95" s="152">
        <f>IF(T$84="Y",'Nov16'!L80,0)</f>
        <v>0</v>
      </c>
      <c r="M95" s="118" t="str">
        <f>IF(E95=" "," ",IF(T$84="Y",'Nov16'!M80,IF((H95+K95+L95)&gt;0,H95+K95+L95," ")))</f>
        <v xml:space="preserve"> </v>
      </c>
      <c r="N95" s="132">
        <v>0</v>
      </c>
      <c r="O95" s="133">
        <v>0</v>
      </c>
      <c r="P95" s="133">
        <v>0</v>
      </c>
      <c r="Q95" s="152">
        <v>0</v>
      </c>
      <c r="R95" s="211" t="str">
        <f t="shared" si="72"/>
        <v xml:space="preserve"> </v>
      </c>
      <c r="S95" s="110"/>
      <c r="T95" s="111" t="str">
        <f>IF(M95=" "," ",IF(M95=0," ",Admin!I92))</f>
        <v xml:space="preserve"> </v>
      </c>
      <c r="U95" s="48"/>
      <c r="V95" s="59">
        <f>IF(Employee!H$269=E$84,Employee!D$268+SUM(M95)+'Nov16'!V80,SUM(M95)+'Nov16'!V80)</f>
        <v>0</v>
      </c>
      <c r="W95" s="59">
        <f>IF(Employee!H$269=E$84,Employee!D$269+SUM(N95)+'Nov16'!W80,SUM(N95)+'Nov16'!W80)</f>
        <v>0</v>
      </c>
      <c r="X95" s="59">
        <f>IF(O95=" ",'Nov16'!X80,O95+'Nov16'!X80)</f>
        <v>0</v>
      </c>
      <c r="Y95" s="59">
        <f>IF(P95=" ",'Nov16'!Y80,P95+'Nov16'!Y80)</f>
        <v>0</v>
      </c>
      <c r="Z95" s="59">
        <f>IF(Q95=" ",'Nov16'!Z80,Q95+'Nov16'!Z80)</f>
        <v>0</v>
      </c>
      <c r="AA95" s="59">
        <f>IF(R95=" ",'Nov16'!AA80,R95+'Nov16'!AA80)</f>
        <v>0</v>
      </c>
      <c r="AB95" s="60"/>
      <c r="AC95" s="59">
        <f>IF(T95=" ",'Nov16'!AC80,T95+'Nov16'!AC80)</f>
        <v>0</v>
      </c>
      <c r="AD95" s="91">
        <f t="shared" si="73"/>
        <v>0</v>
      </c>
      <c r="AE95" s="91">
        <f t="shared" si="74"/>
        <v>0</v>
      </c>
      <c r="AF95" s="91">
        <f t="shared" si="75"/>
        <v>0</v>
      </c>
      <c r="AG95" s="91">
        <f t="shared" si="76"/>
        <v>0</v>
      </c>
      <c r="AH95" s="61"/>
    </row>
    <row r="96" spans="1:34" ht="18" customHeight="1" thickTop="1" thickBot="1" x14ac:dyDescent="0.3">
      <c r="A96" s="47"/>
      <c r="B96" s="149"/>
      <c r="C96" s="147"/>
      <c r="D96" s="147"/>
      <c r="E96" s="148"/>
      <c r="F96" s="432" t="s">
        <v>7</v>
      </c>
      <c r="G96" s="397"/>
      <c r="H96" s="120"/>
      <c r="I96" s="121"/>
      <c r="J96" s="121"/>
      <c r="K96" s="165"/>
      <c r="L96" s="165"/>
      <c r="M96" s="156">
        <f t="shared" ref="M96:R96" si="77">SUM(M86:M95)</f>
        <v>0</v>
      </c>
      <c r="N96" s="156">
        <f t="shared" si="77"/>
        <v>0</v>
      </c>
      <c r="O96" s="156">
        <f t="shared" si="77"/>
        <v>0</v>
      </c>
      <c r="P96" s="156">
        <f t="shared" si="77"/>
        <v>0</v>
      </c>
      <c r="Q96" s="156">
        <f t="shared" si="77"/>
        <v>0</v>
      </c>
      <c r="R96" s="156">
        <f t="shared" si="77"/>
        <v>0</v>
      </c>
      <c r="S96" s="110"/>
      <c r="T96" s="156">
        <f>SUM(T86:T95)</f>
        <v>0</v>
      </c>
      <c r="U96" s="49"/>
      <c r="V96" s="59"/>
      <c r="AH96" s="61"/>
    </row>
    <row r="97" spans="1:33" ht="24" customHeight="1" x14ac:dyDescent="0.25">
      <c r="A97" s="61"/>
      <c r="B97" s="386"/>
      <c r="C97" s="386"/>
      <c r="D97" s="386"/>
      <c r="E97" s="386"/>
      <c r="F97" s="386"/>
      <c r="G97" s="386"/>
      <c r="H97" s="386"/>
      <c r="I97" s="386"/>
      <c r="J97" s="386"/>
      <c r="K97" s="386"/>
      <c r="L97" s="386"/>
      <c r="M97" s="386"/>
      <c r="N97" s="386"/>
      <c r="O97" s="386"/>
      <c r="P97" s="386"/>
      <c r="Q97" s="386"/>
      <c r="R97" s="386"/>
      <c r="S97" s="386"/>
      <c r="T97" s="386"/>
      <c r="U97" s="44"/>
    </row>
    <row r="98" spans="1:33" ht="12.75" customHeight="1" x14ac:dyDescent="0.25">
      <c r="AD98" s="189">
        <f>SUM(AD11:AD96)</f>
        <v>0</v>
      </c>
      <c r="AE98" s="189">
        <f>SUM(AE11:AE96)</f>
        <v>0</v>
      </c>
      <c r="AF98" s="189">
        <f>SUM(AF11:AF96)</f>
        <v>0</v>
      </c>
      <c r="AG98" s="189">
        <f>SUM(AG11:AG96)</f>
        <v>0</v>
      </c>
    </row>
    <row r="99" spans="1:33" ht="13.5" customHeight="1" thickBot="1" x14ac:dyDescent="0.3">
      <c r="F99" s="220" t="s">
        <v>80</v>
      </c>
      <c r="M99" s="438" t="s">
        <v>81</v>
      </c>
      <c r="N99" s="439"/>
      <c r="O99" s="439"/>
      <c r="P99" s="439"/>
      <c r="Q99" s="439"/>
      <c r="R99" s="439"/>
      <c r="T99" s="216"/>
    </row>
    <row r="100" spans="1:33" ht="12.75" customHeight="1" x14ac:dyDescent="0.25">
      <c r="F100" s="217" t="str">
        <f>IF(B86="D",Employee!D15," ")</f>
        <v xml:space="preserve"> </v>
      </c>
      <c r="M100" s="222" t="str">
        <f t="shared" ref="M100:M109" si="78">IF(B86="D",M86," ")</f>
        <v xml:space="preserve"> </v>
      </c>
      <c r="N100" s="223" t="str">
        <f t="shared" ref="N100:N109" si="79">IF(B86="D",N86," ")</f>
        <v xml:space="preserve"> </v>
      </c>
      <c r="O100" s="223" t="str">
        <f t="shared" ref="O100:O109" si="80">IF(B86="D",O86," ")</f>
        <v xml:space="preserve"> </v>
      </c>
      <c r="P100" s="223" t="str">
        <f t="shared" ref="P100:P109" si="81">IF(B86="D",P86," ")</f>
        <v xml:space="preserve"> </v>
      </c>
      <c r="Q100" s="223" t="str">
        <f t="shared" ref="Q100:Q109" si="82">IF(B86="D",Q86," ")</f>
        <v xml:space="preserve"> </v>
      </c>
      <c r="R100" s="224" t="str">
        <f t="shared" ref="R100:R109" si="83">IF(B86="D",R86," ")</f>
        <v xml:space="preserve"> </v>
      </c>
      <c r="S100" s="225"/>
      <c r="T100" s="226" t="str">
        <f t="shared" ref="T100:T109" si="84">IF(B86="D",T86," ")</f>
        <v xml:space="preserve"> </v>
      </c>
      <c r="AD100" s="191">
        <f>IF((AD98-(O1+T1)*0.13)&gt;0,AD98-(Q1+T1)*0.13,0)</f>
        <v>0</v>
      </c>
      <c r="AE100" s="191">
        <f>AE98</f>
        <v>0</v>
      </c>
      <c r="AF100" s="191">
        <f>AF98</f>
        <v>0</v>
      </c>
      <c r="AG100" s="191">
        <f>AG98</f>
        <v>0</v>
      </c>
    </row>
    <row r="101" spans="1:33" x14ac:dyDescent="0.25">
      <c r="F101" s="218" t="str">
        <f>IF(B87="D",Employee!D41," ")</f>
        <v xml:space="preserve"> </v>
      </c>
      <c r="M101" s="227" t="str">
        <f t="shared" si="78"/>
        <v xml:space="preserve"> </v>
      </c>
      <c r="N101" s="228" t="str">
        <f t="shared" si="79"/>
        <v xml:space="preserve"> </v>
      </c>
      <c r="O101" s="228" t="str">
        <f t="shared" si="80"/>
        <v xml:space="preserve"> </v>
      </c>
      <c r="P101" s="228" t="str">
        <f t="shared" si="81"/>
        <v xml:space="preserve"> </v>
      </c>
      <c r="Q101" s="228" t="str">
        <f t="shared" si="82"/>
        <v xml:space="preserve"> </v>
      </c>
      <c r="R101" s="229" t="str">
        <f t="shared" si="83"/>
        <v xml:space="preserve"> </v>
      </c>
      <c r="S101" s="225"/>
      <c r="T101" s="230" t="str">
        <f t="shared" si="84"/>
        <v xml:space="preserve"> </v>
      </c>
    </row>
    <row r="102" spans="1:33" ht="12.75" customHeight="1" x14ac:dyDescent="0.25">
      <c r="F102" s="218" t="str">
        <f>IF(B88="D",Employee!D67," ")</f>
        <v xml:space="preserve"> </v>
      </c>
      <c r="M102" s="227" t="str">
        <f t="shared" si="78"/>
        <v xml:space="preserve"> </v>
      </c>
      <c r="N102" s="228" t="str">
        <f t="shared" si="79"/>
        <v xml:space="preserve"> </v>
      </c>
      <c r="O102" s="228" t="str">
        <f t="shared" si="80"/>
        <v xml:space="preserve"> </v>
      </c>
      <c r="P102" s="228" t="str">
        <f t="shared" si="81"/>
        <v xml:space="preserve"> </v>
      </c>
      <c r="Q102" s="228" t="str">
        <f t="shared" si="82"/>
        <v xml:space="preserve"> </v>
      </c>
      <c r="R102" s="229" t="str">
        <f t="shared" si="83"/>
        <v xml:space="preserve"> </v>
      </c>
      <c r="S102" s="225"/>
      <c r="T102" s="230" t="str">
        <f t="shared" si="84"/>
        <v xml:space="preserve"> </v>
      </c>
      <c r="AD102" s="197"/>
      <c r="AE102" s="191">
        <f>AE100*0.045</f>
        <v>0</v>
      </c>
      <c r="AF102" s="191">
        <f>AF100*0.045</f>
        <v>0</v>
      </c>
      <c r="AG102" s="191">
        <f>AG100*0.045</f>
        <v>0</v>
      </c>
    </row>
    <row r="103" spans="1:33" x14ac:dyDescent="0.25">
      <c r="F103" s="218" t="str">
        <f>IF(B89="D",Employee!D93," ")</f>
        <v xml:space="preserve"> </v>
      </c>
      <c r="M103" s="227" t="str">
        <f t="shared" si="78"/>
        <v xml:space="preserve"> </v>
      </c>
      <c r="N103" s="228" t="str">
        <f t="shared" si="79"/>
        <v xml:space="preserve"> </v>
      </c>
      <c r="O103" s="228" t="str">
        <f t="shared" si="80"/>
        <v xml:space="preserve"> </v>
      </c>
      <c r="P103" s="228" t="str">
        <f t="shared" si="81"/>
        <v xml:space="preserve"> </v>
      </c>
      <c r="Q103" s="228" t="str">
        <f t="shared" si="82"/>
        <v xml:space="preserve"> </v>
      </c>
      <c r="R103" s="229" t="str">
        <f t="shared" si="83"/>
        <v xml:space="preserve"> </v>
      </c>
      <c r="S103" s="225"/>
      <c r="T103" s="230" t="str">
        <f t="shared" si="84"/>
        <v xml:space="preserve"> </v>
      </c>
    </row>
    <row r="104" spans="1:33" x14ac:dyDescent="0.25">
      <c r="F104" s="218" t="str">
        <f>IF(B90="D",Employee!D119," ")</f>
        <v xml:space="preserve"> </v>
      </c>
      <c r="M104" s="227" t="str">
        <f t="shared" si="78"/>
        <v xml:space="preserve"> </v>
      </c>
      <c r="N104" s="228" t="str">
        <f t="shared" si="79"/>
        <v xml:space="preserve"> </v>
      </c>
      <c r="O104" s="228" t="str">
        <f t="shared" si="80"/>
        <v xml:space="preserve"> </v>
      </c>
      <c r="P104" s="228" t="str">
        <f t="shared" si="81"/>
        <v xml:space="preserve"> </v>
      </c>
      <c r="Q104" s="228" t="str">
        <f t="shared" si="82"/>
        <v xml:space="preserve"> </v>
      </c>
      <c r="R104" s="229" t="str">
        <f t="shared" si="83"/>
        <v xml:space="preserve"> </v>
      </c>
      <c r="S104" s="225"/>
      <c r="T104" s="230" t="str">
        <f t="shared" si="84"/>
        <v xml:space="preserve"> </v>
      </c>
    </row>
    <row r="105" spans="1:33" x14ac:dyDescent="0.25">
      <c r="F105" s="218" t="str">
        <f>IF(B91="D",Employee!D135," ")</f>
        <v xml:space="preserve"> </v>
      </c>
      <c r="M105" s="227" t="str">
        <f t="shared" si="78"/>
        <v xml:space="preserve"> </v>
      </c>
      <c r="N105" s="228" t="str">
        <f t="shared" si="79"/>
        <v xml:space="preserve"> </v>
      </c>
      <c r="O105" s="228" t="str">
        <f t="shared" si="80"/>
        <v xml:space="preserve"> </v>
      </c>
      <c r="P105" s="228" t="str">
        <f t="shared" si="81"/>
        <v xml:space="preserve"> </v>
      </c>
      <c r="Q105" s="228" t="str">
        <f t="shared" si="82"/>
        <v xml:space="preserve"> </v>
      </c>
      <c r="R105" s="229" t="str">
        <f t="shared" si="83"/>
        <v xml:space="preserve"> </v>
      </c>
      <c r="S105" s="225"/>
      <c r="T105" s="230" t="str">
        <f t="shared" si="84"/>
        <v xml:space="preserve"> </v>
      </c>
      <c r="AD105" s="190">
        <f>AD100+'Nov16'!AD90</f>
        <v>0</v>
      </c>
      <c r="AE105" s="190">
        <f>AE100+'Nov16'!AE90</f>
        <v>0</v>
      </c>
      <c r="AF105" s="190">
        <f>AF100+'Nov16'!AF90</f>
        <v>0</v>
      </c>
      <c r="AG105" s="190">
        <f>AG100+'Nov16'!AG90</f>
        <v>0</v>
      </c>
    </row>
    <row r="106" spans="1:33" x14ac:dyDescent="0.25">
      <c r="F106" s="218" t="str">
        <f>IF(B92="D",Employee!D171," ")</f>
        <v xml:space="preserve"> </v>
      </c>
      <c r="M106" s="227" t="str">
        <f t="shared" si="78"/>
        <v xml:space="preserve"> </v>
      </c>
      <c r="N106" s="228" t="str">
        <f t="shared" si="79"/>
        <v xml:space="preserve"> </v>
      </c>
      <c r="O106" s="228" t="str">
        <f t="shared" si="80"/>
        <v xml:space="preserve"> </v>
      </c>
      <c r="P106" s="228" t="str">
        <f t="shared" si="81"/>
        <v xml:space="preserve"> </v>
      </c>
      <c r="Q106" s="228" t="str">
        <f t="shared" si="82"/>
        <v xml:space="preserve"> </v>
      </c>
      <c r="R106" s="229" t="str">
        <f t="shared" si="83"/>
        <v xml:space="preserve"> </v>
      </c>
      <c r="S106" s="225"/>
      <c r="T106" s="230" t="str">
        <f t="shared" si="84"/>
        <v xml:space="preserve"> </v>
      </c>
    </row>
    <row r="107" spans="1:33" x14ac:dyDescent="0.25">
      <c r="F107" s="218" t="str">
        <f>IF(B93="D",Employee!D197," ")</f>
        <v xml:space="preserve"> </v>
      </c>
      <c r="M107" s="227" t="str">
        <f t="shared" si="78"/>
        <v xml:space="preserve"> </v>
      </c>
      <c r="N107" s="228" t="str">
        <f t="shared" si="79"/>
        <v xml:space="preserve"> </v>
      </c>
      <c r="O107" s="228" t="str">
        <f t="shared" si="80"/>
        <v xml:space="preserve"> </v>
      </c>
      <c r="P107" s="228" t="str">
        <f t="shared" si="81"/>
        <v xml:space="preserve"> </v>
      </c>
      <c r="Q107" s="228" t="str">
        <f t="shared" si="82"/>
        <v xml:space="preserve"> </v>
      </c>
      <c r="R107" s="229" t="str">
        <f t="shared" si="83"/>
        <v xml:space="preserve"> </v>
      </c>
      <c r="S107" s="225"/>
      <c r="T107" s="230" t="str">
        <f t="shared" si="84"/>
        <v xml:space="preserve"> </v>
      </c>
      <c r="AD107" s="197"/>
      <c r="AE107" s="190">
        <f>AE102+'Nov16'!AE92</f>
        <v>0</v>
      </c>
      <c r="AF107" s="190">
        <f>AF102+'Nov16'!AF92</f>
        <v>0</v>
      </c>
      <c r="AG107" s="190">
        <f>AG102+'Nov16'!AG92</f>
        <v>0</v>
      </c>
    </row>
    <row r="108" spans="1:33" x14ac:dyDescent="0.25">
      <c r="F108" s="218" t="str">
        <f>IF(B94="D",Employee!D223," ")</f>
        <v xml:space="preserve"> </v>
      </c>
      <c r="M108" s="227" t="str">
        <f t="shared" si="78"/>
        <v xml:space="preserve"> </v>
      </c>
      <c r="N108" s="228" t="str">
        <f t="shared" si="79"/>
        <v xml:space="preserve"> </v>
      </c>
      <c r="O108" s="228" t="str">
        <f t="shared" si="80"/>
        <v xml:space="preserve"> </v>
      </c>
      <c r="P108" s="228" t="str">
        <f t="shared" si="81"/>
        <v xml:space="preserve"> </v>
      </c>
      <c r="Q108" s="228" t="str">
        <f t="shared" si="82"/>
        <v xml:space="preserve"> </v>
      </c>
      <c r="R108" s="229" t="str">
        <f t="shared" si="83"/>
        <v xml:space="preserve"> </v>
      </c>
      <c r="S108" s="225"/>
      <c r="T108" s="230" t="str">
        <f t="shared" si="84"/>
        <v xml:space="preserve"> </v>
      </c>
    </row>
    <row r="109" spans="1:33" ht="13.8" thickBot="1" x14ac:dyDescent="0.3">
      <c r="F109" s="219" t="str">
        <f>IF(B95="D",Employee!D249," ")</f>
        <v xml:space="preserve"> </v>
      </c>
      <c r="M109" s="231" t="str">
        <f t="shared" si="78"/>
        <v xml:space="preserve"> </v>
      </c>
      <c r="N109" s="232" t="str">
        <f t="shared" si="79"/>
        <v xml:space="preserve"> </v>
      </c>
      <c r="O109" s="232" t="str">
        <f t="shared" si="80"/>
        <v xml:space="preserve"> </v>
      </c>
      <c r="P109" s="232" t="str">
        <f t="shared" si="81"/>
        <v xml:space="preserve"> </v>
      </c>
      <c r="Q109" s="232" t="str">
        <f t="shared" si="82"/>
        <v xml:space="preserve"> </v>
      </c>
      <c r="R109" s="233" t="str">
        <f t="shared" si="83"/>
        <v xml:space="preserve"> </v>
      </c>
      <c r="S109" s="225"/>
      <c r="T109" s="234" t="str">
        <f t="shared" si="84"/>
        <v xml:space="preserve"> </v>
      </c>
    </row>
    <row r="110" spans="1:33" x14ac:dyDescent="0.25">
      <c r="F110" s="221" t="s">
        <v>82</v>
      </c>
      <c r="M110" s="235">
        <f t="shared" ref="M110:R110" si="85">SUM(M100:M109)</f>
        <v>0</v>
      </c>
      <c r="N110" s="235">
        <f t="shared" si="85"/>
        <v>0</v>
      </c>
      <c r="O110" s="235">
        <f t="shared" si="85"/>
        <v>0</v>
      </c>
      <c r="P110" s="235">
        <f t="shared" si="85"/>
        <v>0</v>
      </c>
      <c r="Q110" s="235">
        <f t="shared" si="85"/>
        <v>0</v>
      </c>
      <c r="R110" s="235">
        <f t="shared" si="85"/>
        <v>0</v>
      </c>
      <c r="S110" s="236"/>
      <c r="T110" s="235">
        <f>SUM(T100:T109)</f>
        <v>0</v>
      </c>
    </row>
  </sheetData>
  <mergeCells count="87">
    <mergeCell ref="G2:H2"/>
    <mergeCell ref="I2:L2"/>
    <mergeCell ref="AD3:AD6"/>
    <mergeCell ref="AE3:AE6"/>
    <mergeCell ref="AF3:AF6"/>
    <mergeCell ref="AC3:AC6"/>
    <mergeCell ref="AD1:AG2"/>
    <mergeCell ref="F81:G81"/>
    <mergeCell ref="V3:V6"/>
    <mergeCell ref="W3:W6"/>
    <mergeCell ref="U1:U6"/>
    <mergeCell ref="X3:X6"/>
    <mergeCell ref="V1:AC2"/>
    <mergeCell ref="Y3:Y6"/>
    <mergeCell ref="Z3:Z6"/>
    <mergeCell ref="AA3:AA6"/>
    <mergeCell ref="G1:H1"/>
    <mergeCell ref="I1:L1"/>
    <mergeCell ref="B1:F2"/>
    <mergeCell ref="R23:T23"/>
    <mergeCell ref="B69:D69"/>
    <mergeCell ref="H69:J69"/>
    <mergeCell ref="O69:R69"/>
    <mergeCell ref="B82:T82"/>
    <mergeCell ref="B83:E83"/>
    <mergeCell ref="C3:C6"/>
    <mergeCell ref="D3:D6"/>
    <mergeCell ref="E3:E6"/>
    <mergeCell ref="R53:T53"/>
    <mergeCell ref="R8:T8"/>
    <mergeCell ref="O23:Q23"/>
    <mergeCell ref="B38:E38"/>
    <mergeCell ref="O9:R9"/>
    <mergeCell ref="B3:B6"/>
    <mergeCell ref="R3:R6"/>
    <mergeCell ref="B9:D9"/>
    <mergeCell ref="H9:J9"/>
    <mergeCell ref="O24:R24"/>
    <mergeCell ref="F36:G36"/>
    <mergeCell ref="B84:D84"/>
    <mergeCell ref="H84:J84"/>
    <mergeCell ref="O84:R84"/>
    <mergeCell ref="O83:Q83"/>
    <mergeCell ref="R83:T83"/>
    <mergeCell ref="F21:G21"/>
    <mergeCell ref="B23:E23"/>
    <mergeCell ref="O68:Q68"/>
    <mergeCell ref="R68:T68"/>
    <mergeCell ref="B37:T37"/>
    <mergeCell ref="B39:D39"/>
    <mergeCell ref="H39:J39"/>
    <mergeCell ref="O39:R39"/>
    <mergeCell ref="B67:T67"/>
    <mergeCell ref="B68:E68"/>
    <mergeCell ref="O53:Q53"/>
    <mergeCell ref="B7:T7"/>
    <mergeCell ref="B8:E8"/>
    <mergeCell ref="O8:Q8"/>
    <mergeCell ref="AG3:AG6"/>
    <mergeCell ref="F66:G66"/>
    <mergeCell ref="B22:T22"/>
    <mergeCell ref="F51:G51"/>
    <mergeCell ref="B52:T52"/>
    <mergeCell ref="B53:E53"/>
    <mergeCell ref="O38:Q38"/>
    <mergeCell ref="R38:T38"/>
    <mergeCell ref="B24:D24"/>
    <mergeCell ref="H24:J24"/>
    <mergeCell ref="B54:D54"/>
    <mergeCell ref="H54:J54"/>
    <mergeCell ref="O54:R54"/>
    <mergeCell ref="M99:R99"/>
    <mergeCell ref="T3:T6"/>
    <mergeCell ref="A1:A6"/>
    <mergeCell ref="F96:G96"/>
    <mergeCell ref="B97:T97"/>
    <mergeCell ref="N3:N6"/>
    <mergeCell ref="O3:O6"/>
    <mergeCell ref="P3:P6"/>
    <mergeCell ref="Q3:Q6"/>
    <mergeCell ref="F3:F6"/>
    <mergeCell ref="H3:H6"/>
    <mergeCell ref="I3:I6"/>
    <mergeCell ref="J3:J6"/>
    <mergeCell ref="K3:K6"/>
    <mergeCell ref="L3:L6"/>
    <mergeCell ref="M3:M6"/>
  </mergeCells>
  <phoneticPr fontId="5" type="noConversion"/>
  <dataValidations disablePrompts="1" count="1">
    <dataValidation type="list" allowBlank="1" showInputMessage="1" showErrorMessage="1" sqref="G11:G20 G71:G80 G86:G95 G56:G65 G41:G50 G26:G3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8" max="16383" man="1"/>
    <brk id="50" max="16383" man="1"/>
    <brk id="72" max="16383" man="1"/>
    <brk id="94" max="16383" man="1"/>
  </rowBreaks>
  <colBreaks count="1" manualBreakCount="1">
    <brk id="11" max="1048575" man="1"/>
  </col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5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8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8" width="7" style="55" customWidth="1"/>
    <col min="9" max="10" width="7.6640625" style="55" customWidth="1"/>
    <col min="11" max="11" width="8.6640625" style="58" customWidth="1"/>
    <col min="12" max="12" width="7.6640625" style="58" customWidth="1"/>
    <col min="13" max="13" width="9" style="55" customWidth="1"/>
    <col min="14" max="14" width="8" style="2" customWidth="1"/>
    <col min="15" max="15" width="8" style="55" customWidth="1"/>
    <col min="16" max="16" width="7.109375" style="55" customWidth="1"/>
    <col min="17" max="17" width="8" style="55" customWidth="1"/>
    <col min="18" max="18" width="9" style="55" customWidth="1"/>
    <col min="19" max="19" width="0.88671875" style="1" customWidth="1"/>
    <col min="20" max="20" width="9.109375" style="55"/>
    <col min="21" max="21" width="1.6640625" style="4" customWidth="1"/>
    <col min="22" max="22" width="10.6640625" style="55" customWidth="1"/>
    <col min="23" max="27" width="9.6640625" style="55" customWidth="1"/>
    <col min="28" max="28" width="1.109375" style="55" customWidth="1"/>
    <col min="29" max="29" width="9.6640625" style="55" customWidth="1"/>
    <col min="30" max="33" width="10.5546875" style="9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5">
      <c r="A1" s="458"/>
      <c r="B1" s="423" t="s">
        <v>74</v>
      </c>
      <c r="C1" s="424"/>
      <c r="D1" s="424"/>
      <c r="E1" s="424"/>
      <c r="F1" s="425"/>
      <c r="G1" s="417">
        <f>SUM(AD85:AG85)+SUM(AE87:AG87)</f>
        <v>0</v>
      </c>
      <c r="H1" s="418"/>
      <c r="I1" s="414" t="s">
        <v>4</v>
      </c>
      <c r="J1" s="415"/>
      <c r="K1" s="415"/>
      <c r="L1" s="416"/>
      <c r="M1" s="103">
        <f t="shared" ref="M1:R1" si="0">M21+M36+M51+M66+M81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</f>
        <v>0</v>
      </c>
      <c r="U1" s="445"/>
      <c r="V1" s="453" t="s">
        <v>25</v>
      </c>
      <c r="W1" s="454"/>
      <c r="X1" s="454"/>
      <c r="Y1" s="454"/>
      <c r="Z1" s="454"/>
      <c r="AA1" s="454"/>
      <c r="AB1" s="454"/>
      <c r="AC1" s="455"/>
      <c r="AD1" s="440" t="s">
        <v>70</v>
      </c>
      <c r="AE1" s="440"/>
      <c r="AF1" s="440"/>
      <c r="AG1" s="440"/>
      <c r="AH1" s="192"/>
    </row>
    <row r="2" spans="1:34" s="7" customFormat="1" ht="15" customHeight="1" thickBot="1" x14ac:dyDescent="0.3">
      <c r="A2" s="458"/>
      <c r="B2" s="426"/>
      <c r="C2" s="427"/>
      <c r="D2" s="427"/>
      <c r="E2" s="427"/>
      <c r="F2" s="428"/>
      <c r="G2" s="417"/>
      <c r="H2" s="418"/>
      <c r="I2" s="442" t="s">
        <v>78</v>
      </c>
      <c r="J2" s="443"/>
      <c r="K2" s="443"/>
      <c r="L2" s="444"/>
      <c r="M2" s="103">
        <f t="shared" ref="M2:R2" si="1">M95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T95</f>
        <v>0</v>
      </c>
      <c r="U2" s="445"/>
      <c r="V2" s="456"/>
      <c r="W2" s="441"/>
      <c r="X2" s="441"/>
      <c r="Y2" s="441"/>
      <c r="Z2" s="441"/>
      <c r="AA2" s="441"/>
      <c r="AB2" s="441"/>
      <c r="AC2" s="457"/>
      <c r="AD2" s="441"/>
      <c r="AE2" s="441"/>
      <c r="AF2" s="441"/>
      <c r="AG2" s="441"/>
      <c r="AH2" s="192"/>
    </row>
    <row r="3" spans="1:34" s="12" customFormat="1" ht="15" customHeight="1" thickTop="1" x14ac:dyDescent="0.25">
      <c r="A3" s="408"/>
      <c r="B3" s="419" t="s">
        <v>79</v>
      </c>
      <c r="C3" s="419" t="s">
        <v>51</v>
      </c>
      <c r="D3" s="419" t="s">
        <v>6</v>
      </c>
      <c r="E3" s="429" t="s">
        <v>44</v>
      </c>
      <c r="F3" s="422" t="s">
        <v>0</v>
      </c>
      <c r="G3" s="124" t="s">
        <v>45</v>
      </c>
      <c r="H3" s="401" t="s">
        <v>55</v>
      </c>
      <c r="I3" s="401" t="s">
        <v>49</v>
      </c>
      <c r="J3" s="401" t="s">
        <v>50</v>
      </c>
      <c r="K3" s="409" t="s">
        <v>54</v>
      </c>
      <c r="L3" s="409" t="s">
        <v>32</v>
      </c>
      <c r="M3" s="405" t="s">
        <v>52</v>
      </c>
      <c r="N3" s="401" t="s">
        <v>1</v>
      </c>
      <c r="O3" s="404" t="s">
        <v>26</v>
      </c>
      <c r="P3" s="401" t="s">
        <v>56</v>
      </c>
      <c r="Q3" s="404" t="s">
        <v>2</v>
      </c>
      <c r="R3" s="405" t="s">
        <v>53</v>
      </c>
      <c r="S3" s="51"/>
      <c r="T3" s="404" t="s">
        <v>27</v>
      </c>
      <c r="U3" s="446"/>
      <c r="V3" s="393" t="s">
        <v>5</v>
      </c>
      <c r="W3" s="393" t="s">
        <v>1</v>
      </c>
      <c r="X3" s="393" t="s">
        <v>26</v>
      </c>
      <c r="Y3" s="447" t="s">
        <v>22</v>
      </c>
      <c r="Z3" s="393" t="s">
        <v>2</v>
      </c>
      <c r="AA3" s="393" t="s">
        <v>3</v>
      </c>
      <c r="AB3" s="51"/>
      <c r="AC3" s="393" t="s">
        <v>27</v>
      </c>
      <c r="AD3" s="450" t="s">
        <v>66</v>
      </c>
      <c r="AE3" s="450" t="s">
        <v>67</v>
      </c>
      <c r="AF3" s="450" t="s">
        <v>68</v>
      </c>
      <c r="AG3" s="450" t="s">
        <v>69</v>
      </c>
      <c r="AH3" s="193"/>
    </row>
    <row r="4" spans="1:34" s="13" customFormat="1" ht="15" customHeight="1" x14ac:dyDescent="0.25">
      <c r="A4" s="408"/>
      <c r="B4" s="420"/>
      <c r="C4" s="420"/>
      <c r="D4" s="420"/>
      <c r="E4" s="430"/>
      <c r="F4" s="394"/>
      <c r="G4" s="125" t="s">
        <v>46</v>
      </c>
      <c r="H4" s="402"/>
      <c r="I4" s="412"/>
      <c r="J4" s="412"/>
      <c r="K4" s="410"/>
      <c r="L4" s="410"/>
      <c r="M4" s="406"/>
      <c r="N4" s="402"/>
      <c r="O4" s="394"/>
      <c r="P4" s="402"/>
      <c r="Q4" s="394"/>
      <c r="R4" s="406"/>
      <c r="S4" s="51"/>
      <c r="T4" s="394"/>
      <c r="U4" s="446"/>
      <c r="V4" s="394"/>
      <c r="W4" s="394"/>
      <c r="X4" s="394"/>
      <c r="Y4" s="448"/>
      <c r="Z4" s="394"/>
      <c r="AA4" s="394"/>
      <c r="AB4" s="51"/>
      <c r="AC4" s="394"/>
      <c r="AD4" s="451"/>
      <c r="AE4" s="451"/>
      <c r="AF4" s="451"/>
      <c r="AG4" s="451"/>
      <c r="AH4" s="193"/>
    </row>
    <row r="5" spans="1:34" s="13" customFormat="1" ht="15" customHeight="1" x14ac:dyDescent="0.25">
      <c r="A5" s="408"/>
      <c r="B5" s="420"/>
      <c r="C5" s="420"/>
      <c r="D5" s="420"/>
      <c r="E5" s="430"/>
      <c r="F5" s="394"/>
      <c r="G5" s="125" t="s">
        <v>47</v>
      </c>
      <c r="H5" s="402"/>
      <c r="I5" s="412"/>
      <c r="J5" s="412"/>
      <c r="K5" s="410"/>
      <c r="L5" s="410"/>
      <c r="M5" s="406"/>
      <c r="N5" s="402"/>
      <c r="O5" s="394"/>
      <c r="P5" s="402"/>
      <c r="Q5" s="394"/>
      <c r="R5" s="406"/>
      <c r="S5" s="51"/>
      <c r="T5" s="394"/>
      <c r="U5" s="446"/>
      <c r="V5" s="394"/>
      <c r="W5" s="394"/>
      <c r="X5" s="394"/>
      <c r="Y5" s="448"/>
      <c r="Z5" s="394"/>
      <c r="AA5" s="394"/>
      <c r="AB5" s="51"/>
      <c r="AC5" s="394"/>
      <c r="AD5" s="451"/>
      <c r="AE5" s="451"/>
      <c r="AF5" s="451"/>
      <c r="AG5" s="451"/>
      <c r="AH5" s="193"/>
    </row>
    <row r="6" spans="1:34" s="14" customFormat="1" ht="15" customHeight="1" x14ac:dyDescent="0.2">
      <c r="A6" s="408"/>
      <c r="B6" s="421"/>
      <c r="C6" s="421"/>
      <c r="D6" s="421"/>
      <c r="E6" s="431"/>
      <c r="F6" s="394"/>
      <c r="G6" s="126" t="s">
        <v>48</v>
      </c>
      <c r="H6" s="403"/>
      <c r="I6" s="413"/>
      <c r="J6" s="413"/>
      <c r="K6" s="411"/>
      <c r="L6" s="411"/>
      <c r="M6" s="406"/>
      <c r="N6" s="403"/>
      <c r="O6" s="394"/>
      <c r="P6" s="403"/>
      <c r="Q6" s="394"/>
      <c r="R6" s="406"/>
      <c r="S6" s="50"/>
      <c r="T6" s="394"/>
      <c r="U6" s="446"/>
      <c r="V6" s="394"/>
      <c r="W6" s="394"/>
      <c r="X6" s="394"/>
      <c r="Y6" s="449"/>
      <c r="Z6" s="394"/>
      <c r="AA6" s="394"/>
      <c r="AB6" s="50"/>
      <c r="AC6" s="394"/>
      <c r="AD6" s="452"/>
      <c r="AE6" s="452"/>
      <c r="AF6" s="452"/>
      <c r="AG6" s="452"/>
      <c r="AH6" s="194"/>
    </row>
    <row r="7" spans="1:34" s="52" customFormat="1" ht="24" customHeight="1" thickBot="1" x14ac:dyDescent="0.3">
      <c r="A7" s="157"/>
      <c r="B7" s="386"/>
      <c r="C7" s="386"/>
      <c r="D7" s="386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3">
      <c r="A8" s="39"/>
      <c r="B8" s="395" t="s">
        <v>23</v>
      </c>
      <c r="C8" s="396"/>
      <c r="D8" s="396"/>
      <c r="E8" s="397"/>
      <c r="F8" s="40"/>
      <c r="G8" s="101"/>
      <c r="H8" s="102"/>
      <c r="I8" s="102"/>
      <c r="J8" s="102"/>
      <c r="K8" s="56"/>
      <c r="L8" s="56"/>
      <c r="M8" s="53"/>
      <c r="N8" s="41"/>
      <c r="O8" s="387" t="s">
        <v>28</v>
      </c>
      <c r="P8" s="388"/>
      <c r="Q8" s="389"/>
      <c r="R8" s="436"/>
      <c r="S8" s="437"/>
      <c r="T8" s="437"/>
      <c r="U8" s="42"/>
      <c r="AH8" s="61"/>
    </row>
    <row r="9" spans="1:34" ht="18" customHeight="1" thickTop="1" thickBot="1" x14ac:dyDescent="0.3">
      <c r="A9" s="43"/>
      <c r="B9" s="398" t="s">
        <v>9</v>
      </c>
      <c r="C9" s="396"/>
      <c r="D9" s="397"/>
      <c r="E9" s="188">
        <v>40</v>
      </c>
      <c r="F9" s="61"/>
      <c r="G9" s="61"/>
      <c r="H9" s="398" t="s">
        <v>28</v>
      </c>
      <c r="I9" s="396"/>
      <c r="J9" s="397"/>
      <c r="K9" s="238">
        <f>'Dec16'!M69+1</f>
        <v>42737</v>
      </c>
      <c r="L9" s="239" t="s">
        <v>84</v>
      </c>
      <c r="M9" s="240">
        <f>K9+6</f>
        <v>42743</v>
      </c>
      <c r="N9" s="27"/>
      <c r="O9" s="433" t="s">
        <v>71</v>
      </c>
      <c r="P9" s="434"/>
      <c r="Q9" s="434"/>
      <c r="R9" s="435"/>
      <c r="S9" s="44"/>
      <c r="T9" s="199"/>
      <c r="U9" s="46"/>
      <c r="AH9" s="61"/>
    </row>
    <row r="10" spans="1:34" ht="18" customHeight="1" thickTop="1" x14ac:dyDescent="0.25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IF(T$9="Y",'Dec16'!H71,0)</f>
        <v>0</v>
      </c>
      <c r="I11" s="105">
        <f>IF(T$9="Y",'Dec16'!I71,0)</f>
        <v>0</v>
      </c>
      <c r="J11" s="105">
        <f>IF(T$9="Y",'Dec16'!J71,0)</f>
        <v>0</v>
      </c>
      <c r="K11" s="105">
        <f>IF(T$9="Y",'Dec16'!K71,I11*J11)</f>
        <v>0</v>
      </c>
      <c r="L11" s="105">
        <f>IF(T$9="Y",'Dec16'!L71,0)</f>
        <v>0</v>
      </c>
      <c r="M11" s="129" t="str">
        <f>IF(E11=" "," ",IF(T$9="Y",'Dec16'!M71,IF((H11+K11+L11)&gt;0,H11+K11+L11,"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",Admin!I393))</f>
        <v xml:space="preserve"> </v>
      </c>
      <c r="U11" s="48"/>
      <c r="V11" s="59">
        <f>IF(Employee!H$34=E$9,Employee!D$34+SUM(M11)+'Dec16'!V71,SUM(M11)+'Dec16'!V71)</f>
        <v>0</v>
      </c>
      <c r="W11" s="59">
        <f>IF(Employee!H$34=E$9,Employee!D$35+SUM(N11)+'Dec16'!W71,SUM(N11)+'Dec16'!W71)</f>
        <v>0</v>
      </c>
      <c r="X11" s="59">
        <f>IF(O11=" ",'Dec16'!X71,O11+'Dec16'!X71)</f>
        <v>0</v>
      </c>
      <c r="Y11" s="59">
        <f>IF(P11=" ",'Dec16'!Y71,P11+'Dec16'!Y71)</f>
        <v>0</v>
      </c>
      <c r="Z11" s="59">
        <f>IF(Q11=" ",'Dec16'!Z71,Q11+'Dec16'!Z71)</f>
        <v>0</v>
      </c>
      <c r="AA11" s="59">
        <f>IF(R11=" ",'Dec16'!AA71,R11+'Dec16'!AA71)</f>
        <v>0</v>
      </c>
      <c r="AB11" s="60"/>
      <c r="AC11" s="59">
        <f>IF(T11=" ",'Dec16'!AC71,T11+'Dec16'!AC71)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5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IF(T$9="Y",'Dec16'!H72,0)</f>
        <v>0</v>
      </c>
      <c r="I12" s="108">
        <f>IF(T$9="Y",'Dec16'!I72,0)</f>
        <v>0</v>
      </c>
      <c r="J12" s="108">
        <f>IF(T$9="Y",'Dec16'!J72,0)</f>
        <v>0</v>
      </c>
      <c r="K12" s="108">
        <f>IF(T$9="Y",'Dec16'!K72,I12*J12)</f>
        <v>0</v>
      </c>
      <c r="L12" s="108">
        <f>IF(T$9="Y",'Dec16'!L72,0)</f>
        <v>0</v>
      </c>
      <c r="M12" s="130" t="str">
        <f>IF(E12=" "," ",IF(T$9="Y",'Dec16'!M72,IF((H12+K12+L12)&gt;0,H12+K12+L12,"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",Admin!I394))</f>
        <v xml:space="preserve"> </v>
      </c>
      <c r="U12" s="48"/>
      <c r="V12" s="59">
        <f>IF(Employee!H$60=E$9,Employee!D$60+SUM(M12)+'Dec16'!V72,SUM(M12)+'Dec16'!V72)</f>
        <v>0</v>
      </c>
      <c r="W12" s="59">
        <f>IF(Employee!H$60=E$9,Employee!D$61+SUM(N12)+'Dec16'!W72,SUM(N12)+'Dec16'!W72)</f>
        <v>0</v>
      </c>
      <c r="X12" s="59">
        <f>IF(O12=" ",'Dec16'!X72,O12+'Dec16'!X72)</f>
        <v>0</v>
      </c>
      <c r="Y12" s="59">
        <f>IF(P12=" ",'Dec16'!Y72,P12+'Dec16'!Y72)</f>
        <v>0</v>
      </c>
      <c r="Z12" s="59">
        <f>IF(Q12=" ",'Dec16'!Z72,Q12+'Dec16'!Z72)</f>
        <v>0</v>
      </c>
      <c r="AA12" s="59">
        <f>IF(R12=" ",'Dec16'!AA72,R12+'Dec16'!AA72)</f>
        <v>0</v>
      </c>
      <c r="AB12" s="60"/>
      <c r="AC12" s="59">
        <f>IF(T12=" ",'Dec16'!AC72,T12+'Dec16'!AC72)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5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IF(T$9="Y",'Dec16'!H73,0)</f>
        <v>0</v>
      </c>
      <c r="I13" s="108">
        <f>IF(T$9="Y",'Dec16'!I73,0)</f>
        <v>0</v>
      </c>
      <c r="J13" s="108">
        <f>IF(T$9="Y",'Dec16'!J73,0)</f>
        <v>0</v>
      </c>
      <c r="K13" s="108">
        <f>IF(T$9="Y",'Dec16'!K73,I13*J13)</f>
        <v>0</v>
      </c>
      <c r="L13" s="108">
        <f>IF(T$9="Y",'Dec16'!L73,0)</f>
        <v>0</v>
      </c>
      <c r="M13" s="130" t="str">
        <f>IF(E13=" "," ",IF(T$9="Y",'Dec16'!M73,IF((H13+K13+L13)&gt;0,H13+K13+L13,"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",Admin!I395))</f>
        <v xml:space="preserve"> </v>
      </c>
      <c r="U13" s="48"/>
      <c r="V13" s="59">
        <f>IF(Employee!H$86=E$9,Employee!D$86+SUM(M13)+'Dec16'!V73,SUM(M13)+'Dec16'!V73)</f>
        <v>0</v>
      </c>
      <c r="W13" s="59">
        <f>IF(Employee!H$86=E$9,Employee!D$87+SUM(N13)+'Dec16'!W73,SUM(N13)+'Dec16'!W73)</f>
        <v>0</v>
      </c>
      <c r="X13" s="59">
        <f>IF(O13=" ",'Dec16'!X73,O13+'Dec16'!X73)</f>
        <v>0</v>
      </c>
      <c r="Y13" s="59">
        <f>IF(P13=" ",'Dec16'!Y73,P13+'Dec16'!Y73)</f>
        <v>0</v>
      </c>
      <c r="Z13" s="59">
        <f>IF(Q13=" ",'Dec16'!Z73,Q13+'Dec16'!Z73)</f>
        <v>0</v>
      </c>
      <c r="AA13" s="59">
        <f>IF(R13=" ",'Dec16'!AA73,R13+'Dec16'!AA73)</f>
        <v>0</v>
      </c>
      <c r="AB13" s="60"/>
      <c r="AC13" s="59">
        <f>IF(T13=" ",'Dec16'!AC73,T13+'Dec16'!AC73)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5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IF(T$9="Y",'Dec16'!H74,0)</f>
        <v>0</v>
      </c>
      <c r="I14" s="108">
        <f>IF(T$9="Y",'Dec16'!I74,0)</f>
        <v>0</v>
      </c>
      <c r="J14" s="108">
        <f>IF(T$9="Y",'Dec16'!J74,0)</f>
        <v>0</v>
      </c>
      <c r="K14" s="108">
        <f>IF(T$9="Y",'Dec16'!K74,I14*J14)</f>
        <v>0</v>
      </c>
      <c r="L14" s="108">
        <f>IF(T$9="Y",'Dec16'!L74,0)</f>
        <v>0</v>
      </c>
      <c r="M14" s="130" t="str">
        <f>IF(E14=" "," ",IF(T$9="Y",'Dec16'!M74,IF((H14+K14+L14)&gt;0,H14+K14+L14,"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",Admin!I396))</f>
        <v xml:space="preserve"> </v>
      </c>
      <c r="U14" s="48"/>
      <c r="V14" s="59">
        <f>IF(Employee!H$112=E$9,Employee!D$112+SUM(M14)+'Dec16'!V74,SUM(M14)+'Dec16'!V74)</f>
        <v>0</v>
      </c>
      <c r="W14" s="59">
        <f>IF(Employee!H$112=E$9,Employee!D$113+SUM(N14)+'Dec16'!W74,SUM(N14)+'Dec16'!W74)</f>
        <v>0</v>
      </c>
      <c r="X14" s="59">
        <f>IF(O14=" ",'Dec16'!X74,O14+'Dec16'!X74)</f>
        <v>0</v>
      </c>
      <c r="Y14" s="59">
        <f>IF(P14=" ",'Dec16'!Y74,P14+'Dec16'!Y74)</f>
        <v>0</v>
      </c>
      <c r="Z14" s="59">
        <f>IF(Q14=" ",'Dec16'!Z74,Q14+'Dec16'!Z74)</f>
        <v>0</v>
      </c>
      <c r="AA14" s="59">
        <f>IF(R14=" ",'Dec16'!AA74,R14+'Dec16'!AA74)</f>
        <v>0</v>
      </c>
      <c r="AB14" s="60"/>
      <c r="AC14" s="59">
        <f>IF(T14=" ",'Dec16'!AC74,T14+'Dec16'!AC74)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5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IF(T$9="Y",'Dec16'!H75,0)</f>
        <v>0</v>
      </c>
      <c r="I15" s="108">
        <f>IF(T$9="Y",'Dec16'!I75,0)</f>
        <v>0</v>
      </c>
      <c r="J15" s="108">
        <f>IF(T$9="Y",'Dec16'!J75,0)</f>
        <v>0</v>
      </c>
      <c r="K15" s="108">
        <f>IF(T$9="Y",'Dec16'!K75,I15*J15)</f>
        <v>0</v>
      </c>
      <c r="L15" s="108">
        <f>IF(T$9="Y",'Dec16'!L75,0)</f>
        <v>0</v>
      </c>
      <c r="M15" s="130" t="str">
        <f>IF(E15=" "," ",IF(T$9="Y",'Dec16'!M75,IF((H15+K15+L15)&gt;0,H15+K15+L15,"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",Admin!I397))</f>
        <v xml:space="preserve"> </v>
      </c>
      <c r="U15" s="48"/>
      <c r="V15" s="59">
        <f>IF(Employee!H$138=E$9,Employee!D$138+SUM(M15)+'Dec16'!V75,SUM(M15)+'Dec16'!V75)</f>
        <v>0</v>
      </c>
      <c r="W15" s="59">
        <f>IF(Employee!H$138=E$9,Employee!D$139+SUM(N15)+'Dec16'!W75,SUM(N15)+'Dec16'!W75)</f>
        <v>0</v>
      </c>
      <c r="X15" s="59">
        <f>IF(O15=" ",'Dec16'!X75,O15+'Dec16'!X75)</f>
        <v>0</v>
      </c>
      <c r="Y15" s="59">
        <f>IF(P15=" ",'Dec16'!Y75,P15+'Dec16'!Y75)</f>
        <v>0</v>
      </c>
      <c r="Z15" s="59">
        <f>IF(Q15=" ",'Dec16'!Z75,Q15+'Dec16'!Z75)</f>
        <v>0</v>
      </c>
      <c r="AA15" s="59">
        <f>IF(R15=" ",'Dec16'!AA75,R15+'Dec16'!AA75)</f>
        <v>0</v>
      </c>
      <c r="AB15" s="60"/>
      <c r="AC15" s="59">
        <f>IF(T15=" ",'Dec16'!AC75,T15+'Dec16'!AC75)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5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IF(T$9="Y",'Dec16'!H76,0)</f>
        <v>0</v>
      </c>
      <c r="I16" s="108">
        <f>IF(T$9="Y",'Dec16'!I76,0)</f>
        <v>0</v>
      </c>
      <c r="J16" s="108">
        <f>IF(T$9="Y",'Dec16'!J76,0)</f>
        <v>0</v>
      </c>
      <c r="K16" s="108">
        <f>IF(T$9="Y",'Dec16'!K76,I16*J16)</f>
        <v>0</v>
      </c>
      <c r="L16" s="108">
        <f>IF(T$9="Y",'Dec16'!L76,0)</f>
        <v>0</v>
      </c>
      <c r="M16" s="130" t="str">
        <f>IF(E16=" "," ",IF(T$9="Y",'Dec16'!M76,IF((H16+K16+L16)&gt;0,H16+K16+L16,"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",Admin!I398))</f>
        <v xml:space="preserve"> </v>
      </c>
      <c r="U16" s="48"/>
      <c r="V16" s="59">
        <f>IF(Employee!H$164=E$9,Employee!D$164+SUM(M16)+'Dec16'!V76,SUM(M16)+'Dec16'!V76)</f>
        <v>0</v>
      </c>
      <c r="W16" s="59">
        <f>IF(Employee!H$164=E$9,Employee!D$165+SUM(N16)+'Dec16'!W76,SUM(N16)+'Dec16'!W76)</f>
        <v>0</v>
      </c>
      <c r="X16" s="59">
        <f>IF(O16=" ",'Dec16'!X76,O16+'Dec16'!X76)</f>
        <v>0</v>
      </c>
      <c r="Y16" s="59">
        <f>IF(P16=" ",'Dec16'!Y76,P16+'Dec16'!Y76)</f>
        <v>0</v>
      </c>
      <c r="Z16" s="59">
        <f>IF(Q16=" ",'Dec16'!Z76,Q16+'Dec16'!Z76)</f>
        <v>0</v>
      </c>
      <c r="AA16" s="59">
        <f>IF(R16=" ",'Dec16'!AA76,R16+'Dec16'!AA76)</f>
        <v>0</v>
      </c>
      <c r="AB16" s="60"/>
      <c r="AC16" s="59">
        <f>IF(T16=" ",'Dec16'!AC76,T16+'Dec16'!AC76)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5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IF(T$9="Y",'Dec16'!H77,0)</f>
        <v>0</v>
      </c>
      <c r="I17" s="108">
        <f>IF(T$9="Y",'Dec16'!I77,0)</f>
        <v>0</v>
      </c>
      <c r="J17" s="108">
        <f>IF(T$9="Y",'Dec16'!J77,0)</f>
        <v>0</v>
      </c>
      <c r="K17" s="108">
        <f>IF(T$9="Y",'Dec16'!K77,I17*J17)</f>
        <v>0</v>
      </c>
      <c r="L17" s="108">
        <f>IF(T$9="Y",'Dec16'!L77,0)</f>
        <v>0</v>
      </c>
      <c r="M17" s="130" t="str">
        <f>IF(E17=" "," ",IF(T$9="Y",'Dec16'!M77,IF((H17+K17+L17)&gt;0,H17+K17+L17,"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",Admin!I399))</f>
        <v xml:space="preserve"> </v>
      </c>
      <c r="U17" s="48"/>
      <c r="V17" s="59">
        <f>IF(Employee!H$190=E$9,Employee!D$190+SUM(M17)+'Dec16'!V77,SUM(M17)+'Dec16'!V77)</f>
        <v>0</v>
      </c>
      <c r="W17" s="59">
        <f>IF(Employee!H$190=E$9,Employee!D$191+SUM(N17)+'Dec16'!W77,SUM(N17)+'Dec16'!W77)</f>
        <v>0</v>
      </c>
      <c r="X17" s="59">
        <f>IF(O17=" ",'Dec16'!X77,O17+'Dec16'!X77)</f>
        <v>0</v>
      </c>
      <c r="Y17" s="59">
        <f>IF(P17=" ",'Dec16'!Y77,P17+'Dec16'!Y77)</f>
        <v>0</v>
      </c>
      <c r="Z17" s="59">
        <f>IF(Q17=" ",'Dec16'!Z77,Q17+'Dec16'!Z77)</f>
        <v>0</v>
      </c>
      <c r="AA17" s="59">
        <f>IF(R17=" ",'Dec16'!AA77,R17+'Dec16'!AA77)</f>
        <v>0</v>
      </c>
      <c r="AB17" s="60"/>
      <c r="AC17" s="59">
        <f>IF(T17=" ",'Dec16'!AC77,T17+'Dec16'!AC77)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5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IF(T$9="Y",'Dec16'!H78,0)</f>
        <v>0</v>
      </c>
      <c r="I18" s="108">
        <f>IF(T$9="Y",'Dec16'!I78,0)</f>
        <v>0</v>
      </c>
      <c r="J18" s="108">
        <f>IF(T$9="Y",'Dec16'!J78,0)</f>
        <v>0</v>
      </c>
      <c r="K18" s="108">
        <f>IF(T$9="Y",'Dec16'!K78,I18*J18)</f>
        <v>0</v>
      </c>
      <c r="L18" s="108">
        <f>IF(T$9="Y",'Dec16'!L78,0)</f>
        <v>0</v>
      </c>
      <c r="M18" s="130" t="str">
        <f>IF(E18=" "," ",IF(T$9="Y",'Dec16'!M78,IF((H18+K18+L18)&gt;0,H18+K18+L18,"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",Admin!I400))</f>
        <v xml:space="preserve"> </v>
      </c>
      <c r="U18" s="48"/>
      <c r="V18" s="59">
        <f>IF(Employee!H$216=E$9,Employee!D$216+SUM(M18)+'Dec16'!V78,SUM(M18)+'Dec16'!V78)</f>
        <v>0</v>
      </c>
      <c r="W18" s="59">
        <f>IF(Employee!H$216=E$9,Employee!D$217+SUM(N18)+'Dec16'!W78,SUM(N18)+'Dec16'!W78)</f>
        <v>0</v>
      </c>
      <c r="X18" s="59">
        <f>IF(O18=" ",'Dec16'!X78,O18+'Dec16'!X78)</f>
        <v>0</v>
      </c>
      <c r="Y18" s="59">
        <f>IF(P18=" ",'Dec16'!Y78,P18+'Dec16'!Y78)</f>
        <v>0</v>
      </c>
      <c r="Z18" s="59">
        <f>IF(Q18=" ",'Dec16'!Z78,Q18+'Dec16'!Z78)</f>
        <v>0</v>
      </c>
      <c r="AA18" s="59">
        <f>IF(R18=" ",'Dec16'!AA78,R18+'Dec16'!AA78)</f>
        <v>0</v>
      </c>
      <c r="AB18" s="60"/>
      <c r="AC18" s="59">
        <f>IF(T18=" ",'Dec16'!AC78,T18+'Dec16'!AC78)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5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IF(T$9="Y",'Dec16'!H79,0)</f>
        <v>0</v>
      </c>
      <c r="I19" s="108">
        <f>IF(T$9="Y",'Dec16'!I79,0)</f>
        <v>0</v>
      </c>
      <c r="J19" s="108">
        <f>IF(T$9="Y",'Dec16'!J79,0)</f>
        <v>0</v>
      </c>
      <c r="K19" s="108">
        <f>IF(T$9="Y",'Dec16'!K79,I19*J19)</f>
        <v>0</v>
      </c>
      <c r="L19" s="108">
        <f>IF(T$9="Y",'Dec16'!L79,0)</f>
        <v>0</v>
      </c>
      <c r="M19" s="130" t="str">
        <f>IF(E19=" "," ",IF(T$9="Y",'Dec16'!M79,IF((H19+K19+L19)&gt;0,H19+K19+L19,"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",Admin!I401))</f>
        <v xml:space="preserve"> </v>
      </c>
      <c r="U19" s="48"/>
      <c r="V19" s="59">
        <f>IF(Employee!H$242=E$9,Employee!D$242+SUM(M19)+'Dec16'!V79,SUM(M19)+'Dec16'!V79)</f>
        <v>0</v>
      </c>
      <c r="W19" s="59">
        <f>IF(Employee!H$242=E$9,Employee!D$243+SUM(N19)+'Dec16'!W79,SUM(N19)+'Dec16'!W79)</f>
        <v>0</v>
      </c>
      <c r="X19" s="59">
        <f>IF(O19=" ",'Dec16'!X79,O19+'Dec16'!X79)</f>
        <v>0</v>
      </c>
      <c r="Y19" s="59">
        <f>IF(P19=" ",'Dec16'!Y79,P19+'Dec16'!Y79)</f>
        <v>0</v>
      </c>
      <c r="Z19" s="59">
        <f>IF(Q19=" ",'Dec16'!Z79,Q19+'Dec16'!Z79)</f>
        <v>0</v>
      </c>
      <c r="AA19" s="59">
        <f>IF(R19=" ",'Dec16'!AA79,R19+'Dec16'!AA79)</f>
        <v>0</v>
      </c>
      <c r="AB19" s="60"/>
      <c r="AC19" s="59">
        <f>IF(T19=" ",'Dec16'!AC79,T19+'Dec16'!AC79)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3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IF(T$9="Y",'Dec16'!H80,0)</f>
        <v>0</v>
      </c>
      <c r="I20" s="133">
        <f>IF(T$9="Y",'Dec16'!I80,0)</f>
        <v>0</v>
      </c>
      <c r="J20" s="133">
        <f>IF(T$9="Y",'Dec16'!J80,0)</f>
        <v>0</v>
      </c>
      <c r="K20" s="133">
        <f>IF(T$9="Y",'Dec16'!K80,I20*J20)</f>
        <v>0</v>
      </c>
      <c r="L20" s="133">
        <f>IF(T$9="Y",'Dec16'!L80,0)</f>
        <v>0</v>
      </c>
      <c r="M20" s="131" t="str">
        <f>IF(E20=" "," ",IF(T$9="Y",'Dec16'!M80,IF((H20+K20+L20)&gt;0,H20+K20+L20,"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",Admin!I402))</f>
        <v xml:space="preserve"> </v>
      </c>
      <c r="U20" s="48"/>
      <c r="V20" s="59">
        <f>IF(Employee!H$268=E$9,Employee!D$268+SUM(M20)+'Dec16'!V80,SUM(M20)+'Dec16'!V80)</f>
        <v>0</v>
      </c>
      <c r="W20" s="59">
        <f>IF(Employee!H$268=E$9,Employee!D$269+SUM(N20)+'Dec16'!W80,SUM(N20)+'Dec16'!W80)</f>
        <v>0</v>
      </c>
      <c r="X20" s="59">
        <f>IF(O20=" ",'Dec16'!X80,O20+'Dec16'!X80)</f>
        <v>0</v>
      </c>
      <c r="Y20" s="59">
        <f>IF(P20=" ",'Dec16'!Y80,P20+'Dec16'!Y80)</f>
        <v>0</v>
      </c>
      <c r="Z20" s="59">
        <f>IF(Q20=" ",'Dec16'!Z80,Q20+'Dec16'!Z80)</f>
        <v>0</v>
      </c>
      <c r="AA20" s="59">
        <f>IF(R20=" ",'Dec16'!AA80,R20+'Dec16'!AA80)</f>
        <v>0</v>
      </c>
      <c r="AB20" s="60"/>
      <c r="AC20" s="59">
        <f>IF(T20=" ",'Dec16'!AC80,T20+'Dec16'!AC80)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3">
      <c r="A21" s="47"/>
      <c r="B21" s="149"/>
      <c r="C21" s="147"/>
      <c r="D21" s="147"/>
      <c r="E21" s="148"/>
      <c r="F21" s="432" t="s">
        <v>7</v>
      </c>
      <c r="G21" s="396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3">
      <c r="A22" s="127"/>
      <c r="B22" s="386"/>
      <c r="C22" s="386"/>
      <c r="D22" s="386"/>
      <c r="E22" s="386"/>
      <c r="F22" s="386"/>
      <c r="G22" s="386"/>
      <c r="H22" s="386"/>
      <c r="I22" s="386"/>
      <c r="J22" s="386"/>
      <c r="K22" s="386"/>
      <c r="L22" s="386"/>
      <c r="M22" s="386"/>
      <c r="N22" s="386"/>
      <c r="O22" s="386"/>
      <c r="P22" s="386"/>
      <c r="Q22" s="386"/>
      <c r="R22" s="386"/>
      <c r="S22" s="386"/>
      <c r="T22" s="386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3">
      <c r="A23" s="39"/>
      <c r="B23" s="395" t="s">
        <v>23</v>
      </c>
      <c r="C23" s="396"/>
      <c r="D23" s="396"/>
      <c r="E23" s="397"/>
      <c r="F23" s="40"/>
      <c r="G23" s="40"/>
      <c r="H23" s="53"/>
      <c r="I23" s="53"/>
      <c r="J23" s="53"/>
      <c r="K23" s="56"/>
      <c r="L23" s="56"/>
      <c r="M23" s="53"/>
      <c r="N23" s="41"/>
      <c r="O23" s="387" t="s">
        <v>28</v>
      </c>
      <c r="P23" s="388"/>
      <c r="Q23" s="389"/>
      <c r="R23" s="436"/>
      <c r="S23" s="437"/>
      <c r="T23" s="437"/>
      <c r="U23" s="42"/>
      <c r="AH23" s="61"/>
    </row>
    <row r="24" spans="1:34" ht="18" customHeight="1" thickTop="1" thickBot="1" x14ac:dyDescent="0.3">
      <c r="A24" s="43"/>
      <c r="B24" s="398" t="s">
        <v>9</v>
      </c>
      <c r="C24" s="396"/>
      <c r="D24" s="397"/>
      <c r="E24" s="188">
        <v>41</v>
      </c>
      <c r="F24" s="61"/>
      <c r="G24" s="61"/>
      <c r="H24" s="398" t="s">
        <v>28</v>
      </c>
      <c r="I24" s="396"/>
      <c r="J24" s="397"/>
      <c r="K24" s="238">
        <f>M9+1</f>
        <v>42744</v>
      </c>
      <c r="L24" s="239" t="s">
        <v>84</v>
      </c>
      <c r="M24" s="240">
        <f>K24+6</f>
        <v>42750</v>
      </c>
      <c r="N24" s="27"/>
      <c r="O24" s="433" t="s">
        <v>71</v>
      </c>
      <c r="P24" s="434"/>
      <c r="Q24" s="434"/>
      <c r="R24" s="435"/>
      <c r="S24" s="44"/>
      <c r="T24" s="199"/>
      <c r="U24" s="46"/>
      <c r="AH24" s="61"/>
    </row>
    <row r="25" spans="1:34" ht="18" customHeight="1" thickTop="1" x14ac:dyDescent="0.25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5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",Admin!I403))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5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",Admin!I404))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5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",Admin!I405))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5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",Admin!I406))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5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",Admin!I407))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5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",Admin!I408))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5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",Admin!I409))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5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",Admin!I410))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5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",Admin!I411))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3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",Admin!I412))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3">
      <c r="A36" s="47"/>
      <c r="B36" s="149"/>
      <c r="C36" s="147"/>
      <c r="D36" s="147"/>
      <c r="E36" s="148"/>
      <c r="F36" s="432" t="s">
        <v>7</v>
      </c>
      <c r="G36" s="397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3">
      <c r="A37" s="127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6"/>
      <c r="P37" s="386"/>
      <c r="Q37" s="386"/>
      <c r="R37" s="386"/>
      <c r="S37" s="386"/>
      <c r="T37" s="386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3">
      <c r="A38" s="39"/>
      <c r="B38" s="395" t="s">
        <v>23</v>
      </c>
      <c r="C38" s="396"/>
      <c r="D38" s="396"/>
      <c r="E38" s="397"/>
      <c r="F38" s="40"/>
      <c r="G38" s="40"/>
      <c r="H38" s="53"/>
      <c r="I38" s="53"/>
      <c r="J38" s="53"/>
      <c r="K38" s="56"/>
      <c r="L38" s="56"/>
      <c r="M38" s="53"/>
      <c r="N38" s="41"/>
      <c r="O38" s="387" t="s">
        <v>28</v>
      </c>
      <c r="P38" s="388"/>
      <c r="Q38" s="389"/>
      <c r="R38" s="436"/>
      <c r="S38" s="437"/>
      <c r="T38" s="437"/>
      <c r="U38" s="42"/>
      <c r="AH38" s="61"/>
    </row>
    <row r="39" spans="1:34" ht="18" customHeight="1" thickTop="1" thickBot="1" x14ac:dyDescent="0.3">
      <c r="A39" s="43"/>
      <c r="B39" s="398" t="s">
        <v>9</v>
      </c>
      <c r="C39" s="396"/>
      <c r="D39" s="397"/>
      <c r="E39" s="188">
        <v>42</v>
      </c>
      <c r="F39" s="61"/>
      <c r="G39" s="61"/>
      <c r="H39" s="398" t="s">
        <v>28</v>
      </c>
      <c r="I39" s="396"/>
      <c r="J39" s="397"/>
      <c r="K39" s="238">
        <f>M24+1</f>
        <v>42751</v>
      </c>
      <c r="L39" s="239" t="s">
        <v>84</v>
      </c>
      <c r="M39" s="240">
        <f>K39+6</f>
        <v>42757</v>
      </c>
      <c r="N39" s="27"/>
      <c r="O39" s="433" t="s">
        <v>71</v>
      </c>
      <c r="P39" s="434"/>
      <c r="Q39" s="434"/>
      <c r="R39" s="435"/>
      <c r="S39" s="44"/>
      <c r="T39" s="199"/>
      <c r="U39" s="46"/>
      <c r="AH39" s="61"/>
    </row>
    <row r="40" spans="1:34" ht="18" customHeight="1" thickTop="1" x14ac:dyDescent="0.25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",Admin!I413))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5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",Admin!I414))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5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",Admin!I415))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5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",Admin!I416))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5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",Admin!I417))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5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",Admin!I418))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5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",Admin!I419))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5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",Admin!I420))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5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",Admin!I421))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3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",Admin!I422))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3">
      <c r="A51" s="47"/>
      <c r="B51" s="149"/>
      <c r="C51" s="147"/>
      <c r="D51" s="147"/>
      <c r="E51" s="148"/>
      <c r="F51" s="432" t="s">
        <v>7</v>
      </c>
      <c r="G51" s="397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3">
      <c r="A52" s="127"/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3">
      <c r="A53" s="39"/>
      <c r="B53" s="395" t="s">
        <v>23</v>
      </c>
      <c r="C53" s="460"/>
      <c r="D53" s="460"/>
      <c r="E53" s="461"/>
      <c r="F53" s="40"/>
      <c r="G53" s="40"/>
      <c r="H53" s="41"/>
      <c r="I53" s="41"/>
      <c r="J53" s="41"/>
      <c r="K53" s="56"/>
      <c r="L53" s="56"/>
      <c r="M53" s="53"/>
      <c r="N53" s="41"/>
      <c r="O53" s="387" t="s">
        <v>28</v>
      </c>
      <c r="P53" s="388"/>
      <c r="Q53" s="389"/>
      <c r="R53" s="436"/>
      <c r="S53" s="437"/>
      <c r="T53" s="437"/>
      <c r="U53" s="42"/>
      <c r="AH53" s="61"/>
    </row>
    <row r="54" spans="1:34" ht="18" customHeight="1" thickTop="1" thickBot="1" x14ac:dyDescent="0.3">
      <c r="A54" s="43"/>
      <c r="B54" s="398" t="s">
        <v>9</v>
      </c>
      <c r="C54" s="462"/>
      <c r="D54" s="463"/>
      <c r="E54" s="188">
        <v>43</v>
      </c>
      <c r="F54" s="61"/>
      <c r="G54" s="61"/>
      <c r="H54" s="398" t="s">
        <v>28</v>
      </c>
      <c r="I54" s="462"/>
      <c r="J54" s="463"/>
      <c r="K54" s="238">
        <f>M39+1</f>
        <v>42758</v>
      </c>
      <c r="L54" s="239" t="s">
        <v>84</v>
      </c>
      <c r="M54" s="240">
        <f>K54+6</f>
        <v>42764</v>
      </c>
      <c r="N54" s="27"/>
      <c r="O54" s="433" t="s">
        <v>71</v>
      </c>
      <c r="P54" s="464"/>
      <c r="Q54" s="464"/>
      <c r="R54" s="465"/>
      <c r="S54" s="44"/>
      <c r="T54" s="199"/>
      <c r="U54" s="46"/>
      <c r="AH54" s="61"/>
    </row>
    <row r="55" spans="1:34" ht="18" customHeight="1" thickTop="1" x14ac:dyDescent="0.25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5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",Admin!I423))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5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",Admin!I424))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5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",Admin!I425))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5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",Admin!I426))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5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",Admin!I427))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5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",Admin!I428))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5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",Admin!I429))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5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",Admin!I430))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5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",Admin!I431))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3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",Admin!I432))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3">
      <c r="A66" s="47"/>
      <c r="B66" s="149"/>
      <c r="C66" s="147"/>
      <c r="D66" s="147"/>
      <c r="E66" s="148"/>
      <c r="F66" s="432" t="s">
        <v>7</v>
      </c>
      <c r="G66" s="459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3">
      <c r="A67" s="127"/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3">
      <c r="A68" s="39"/>
      <c r="B68" s="395" t="s">
        <v>24</v>
      </c>
      <c r="C68" s="396"/>
      <c r="D68" s="396"/>
      <c r="E68" s="397"/>
      <c r="F68" s="40"/>
      <c r="G68" s="40"/>
      <c r="H68" s="53"/>
      <c r="I68" s="53"/>
      <c r="J68" s="53"/>
      <c r="K68" s="56"/>
      <c r="L68" s="56"/>
      <c r="M68" s="53"/>
      <c r="N68" s="41"/>
      <c r="O68" s="387" t="s">
        <v>28</v>
      </c>
      <c r="P68" s="388"/>
      <c r="Q68" s="389"/>
      <c r="R68" s="436"/>
      <c r="S68" s="437"/>
      <c r="T68" s="437"/>
      <c r="U68" s="42"/>
      <c r="AH68" s="61"/>
    </row>
    <row r="69" spans="1:34" ht="18" customHeight="1" thickTop="1" thickBot="1" x14ac:dyDescent="0.3">
      <c r="A69" s="43"/>
      <c r="B69" s="398" t="s">
        <v>10</v>
      </c>
      <c r="C69" s="396"/>
      <c r="D69" s="397"/>
      <c r="E69" s="188">
        <v>10</v>
      </c>
      <c r="F69" s="61"/>
      <c r="G69" s="61"/>
      <c r="H69" s="398" t="s">
        <v>28</v>
      </c>
      <c r="I69" s="396"/>
      <c r="J69" s="397"/>
      <c r="K69" s="238">
        <f>Admin!B277</f>
        <v>42741</v>
      </c>
      <c r="L69" s="239" t="s">
        <v>84</v>
      </c>
      <c r="M69" s="240">
        <f>Admin!B307</f>
        <v>42771</v>
      </c>
      <c r="N69" s="27"/>
      <c r="O69" s="433" t="s">
        <v>72</v>
      </c>
      <c r="P69" s="434"/>
      <c r="Q69" s="434"/>
      <c r="R69" s="435"/>
      <c r="S69" s="44"/>
      <c r="T69" s="163"/>
      <c r="U69" s="46"/>
      <c r="AH69" s="61"/>
    </row>
    <row r="70" spans="1:34" ht="18" customHeight="1" thickTop="1" x14ac:dyDescent="0.25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IF(Employee!D$28="w","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IF(T$69="Y",'Dec16'!H86,0)</f>
        <v>0</v>
      </c>
      <c r="I71" s="105">
        <f>IF(T$69="Y",'Dec16'!I86,0)</f>
        <v>0</v>
      </c>
      <c r="J71" s="105">
        <f>IF(T$69="Y",'Dec16'!J86,0)</f>
        <v>0</v>
      </c>
      <c r="K71" s="105">
        <f>IF(T$69="Y",'Dec16'!K86,I71*J71)</f>
        <v>0</v>
      </c>
      <c r="L71" s="105">
        <f>IF(T$69="Y",'Dec16'!L86,0)</f>
        <v>0</v>
      </c>
      <c r="M71" s="117" t="str">
        <f>IF(E71=" "," ",IF(T$69="Y",'Dec16'!M86,IF((H71+K71+L71)&gt;0,H71+K71+L71,"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210" t="str">
        <f>IF(M71=" "," ",IF(M71=0," ",M71-SUM(N71:Q71)))</f>
        <v xml:space="preserve"> </v>
      </c>
      <c r="S71" s="110"/>
      <c r="T71" s="107" t="str">
        <f>IF(M71=" "," ",IF(M71=0," ",Admin!I93))</f>
        <v xml:space="preserve"> </v>
      </c>
      <c r="U71" s="48"/>
      <c r="V71" s="59">
        <f>IF(Employee!H$35=E$69,Employee!D$34+SUM(M71)+'Dec16'!V86,SUM(M71)+'Dec16'!V86)</f>
        <v>0</v>
      </c>
      <c r="W71" s="59">
        <f>IF(Employee!H$35=E$69,Employee!D$35+SUM(N71)+'Dec16'!W86,SUM(N71)+'Dec16'!W86)</f>
        <v>0</v>
      </c>
      <c r="X71" s="59">
        <f>IF(O71=" ",'Dec16'!X86,O71+'Dec16'!X86)</f>
        <v>0</v>
      </c>
      <c r="Y71" s="59">
        <f>IF(P71=" ",'Dec16'!Y86,P71+'Dec16'!Y86)</f>
        <v>0</v>
      </c>
      <c r="Z71" s="59">
        <f>IF(Q71=" ",'Dec16'!Z86,Q71+'Dec16'!Z86)</f>
        <v>0</v>
      </c>
      <c r="AA71" s="59">
        <f>IF(R71=" ",'Dec16'!AA86,R71+'Dec16'!AA86)</f>
        <v>0</v>
      </c>
      <c r="AB71" s="60"/>
      <c r="AC71" s="59">
        <f>IF(T71=" ",'Dec16'!AC86,T71+'Dec16'!AC86)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5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IF(Employee!D$54="w","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>IF(T$69="Y",'Dec16'!H87,0)</f>
        <v>0</v>
      </c>
      <c r="I72" s="108">
        <f>IF(T$69="Y",'Dec16'!I87,0)</f>
        <v>0</v>
      </c>
      <c r="J72" s="108">
        <f>IF(T$69="Y",'Dec16'!J87,0)</f>
        <v>0</v>
      </c>
      <c r="K72" s="108">
        <f>IF(T$69="Y",'Dec16'!K87,I72*J72)</f>
        <v>0</v>
      </c>
      <c r="L72" s="108">
        <f>IF(T$69="Y",'Dec16'!L87,0)</f>
        <v>0</v>
      </c>
      <c r="M72" s="118" t="str">
        <f>IF(E72=" "," ",IF(T$69="Y",'Dec16'!M87,IF((H72+K72+L72)&gt;0,H72+K72+L72," ")))</f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211" t="str">
        <f t="shared" ref="R72:R80" si="56">IF(M72=" "," ",IF(M72=0," ",M72-SUM(N72:Q72)))</f>
        <v xml:space="preserve"> </v>
      </c>
      <c r="S72" s="110"/>
      <c r="T72" s="111" t="str">
        <f>IF(M72=" "," ",IF(M72=0," ",Admin!I94))</f>
        <v xml:space="preserve"> </v>
      </c>
      <c r="U72" s="48"/>
      <c r="V72" s="59">
        <f>IF(Employee!H$61=E$69,Employee!D$60+SUM(M72)+'Dec16'!V87,SUM(M72)+'Dec16'!V87)</f>
        <v>0</v>
      </c>
      <c r="W72" s="59">
        <f>IF(Employee!H$61=E$69,Employee!D$61+SUM(N72)+'Dec16'!W87,SUM(N72)+'Dec16'!W87)</f>
        <v>0</v>
      </c>
      <c r="X72" s="59">
        <f>IF(O72=" ",'Dec16'!X87,O72+'Dec16'!X87)</f>
        <v>0</v>
      </c>
      <c r="Y72" s="59">
        <f>IF(P72=" ",'Dec16'!Y87,P72+'Dec16'!Y87)</f>
        <v>0</v>
      </c>
      <c r="Z72" s="59">
        <f>IF(Q72=" ",'Dec16'!Z87,Q72+'Dec16'!Z87)</f>
        <v>0</v>
      </c>
      <c r="AA72" s="59">
        <f>IF(R72=" ",'Dec16'!AA87,R72+'Dec16'!AA87)</f>
        <v>0</v>
      </c>
      <c r="AB72" s="60"/>
      <c r="AC72" s="59">
        <f>IF(T72=" ",'Dec16'!AC87,T72+'Dec16'!AC87)</f>
        <v>0</v>
      </c>
      <c r="AD72" s="91">
        <f t="shared" ref="AD72:AD80" si="57">IF(G72="SSP",H72,0)</f>
        <v>0</v>
      </c>
      <c r="AE72" s="91">
        <f t="shared" ref="AE72:AE80" si="58">IF(G72="SMP",H72,0)</f>
        <v>0</v>
      </c>
      <c r="AF72" s="91">
        <f t="shared" ref="AF72:AF80" si="59">IF(G72="SPP",H72,0)</f>
        <v>0</v>
      </c>
      <c r="AG72" s="91">
        <f t="shared" ref="AG72:AG80" si="60">IF(G72="SAP",H72,0)</f>
        <v>0</v>
      </c>
      <c r="AH72" s="61"/>
    </row>
    <row r="73" spans="1:34" ht="18" customHeight="1" x14ac:dyDescent="0.25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IF(Employee!D$80="w","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>IF(T$69="Y",'Dec16'!H88,0)</f>
        <v>0</v>
      </c>
      <c r="I73" s="108">
        <f>IF(T$69="Y",'Dec16'!I88,0)</f>
        <v>0</v>
      </c>
      <c r="J73" s="108">
        <f>IF(T$69="Y",'Dec16'!J88,0)</f>
        <v>0</v>
      </c>
      <c r="K73" s="108">
        <f>IF(T$69="Y",'Dec16'!K88,I73*J73)</f>
        <v>0</v>
      </c>
      <c r="L73" s="108">
        <f>IF(T$69="Y",'Dec16'!L88,0)</f>
        <v>0</v>
      </c>
      <c r="M73" s="118" t="str">
        <f>IF(E73=" "," ",IF(T$69="Y",'Dec16'!M88,IF((H73+K73+L73)&gt;0,H73+K73+L73," ")))</f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211" t="str">
        <f t="shared" si="56"/>
        <v xml:space="preserve"> </v>
      </c>
      <c r="S73" s="110"/>
      <c r="T73" s="111" t="str">
        <f>IF(M73=" "," ",IF(M73=0," ",Admin!I95))</f>
        <v xml:space="preserve"> </v>
      </c>
      <c r="U73" s="48"/>
      <c r="V73" s="59">
        <f>IF(Employee!H$87=E$69,Employee!D$86+SUM(M73)+'Dec16'!V88,SUM(M73)+'Dec16'!V88)</f>
        <v>0</v>
      </c>
      <c r="W73" s="59">
        <f>IF(Employee!H$87=E$69,Employee!D$87+SUM(N73)+'Dec16'!W88,SUM(N73)+'Dec16'!W88)</f>
        <v>0</v>
      </c>
      <c r="X73" s="59">
        <f>IF(O73=" ",'Dec16'!X88,O73+'Dec16'!X88)</f>
        <v>0</v>
      </c>
      <c r="Y73" s="59">
        <f>IF(P73=" ",'Dec16'!Y88,P73+'Dec16'!Y88)</f>
        <v>0</v>
      </c>
      <c r="Z73" s="59">
        <f>IF(Q73=" ",'Dec16'!Z88,Q73+'Dec16'!Z88)</f>
        <v>0</v>
      </c>
      <c r="AA73" s="59">
        <f>IF(R73=" ",'Dec16'!AA88,R73+'Dec16'!AA88)</f>
        <v>0</v>
      </c>
      <c r="AB73" s="60"/>
      <c r="AC73" s="59">
        <f>IF(T73=" ",'Dec16'!AC88,T73+'Dec16'!AC88)</f>
        <v>0</v>
      </c>
      <c r="AD73" s="91">
        <f t="shared" si="57"/>
        <v>0</v>
      </c>
      <c r="AE73" s="91">
        <f t="shared" si="58"/>
        <v>0</v>
      </c>
      <c r="AF73" s="91">
        <f t="shared" si="59"/>
        <v>0</v>
      </c>
      <c r="AG73" s="91">
        <f t="shared" si="60"/>
        <v>0</v>
      </c>
      <c r="AH73" s="61"/>
    </row>
    <row r="74" spans="1:34" ht="18" customHeight="1" x14ac:dyDescent="0.25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IF(Employee!D$106="w","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>IF(T$69="Y",'Dec16'!H89,0)</f>
        <v>0</v>
      </c>
      <c r="I74" s="108">
        <f>IF(T$69="Y",'Dec16'!I89,0)</f>
        <v>0</v>
      </c>
      <c r="J74" s="108">
        <f>IF(T$69="Y",'Dec16'!J89,0)</f>
        <v>0</v>
      </c>
      <c r="K74" s="108">
        <f>IF(T$69="Y",'Dec16'!K89,I74*J74)</f>
        <v>0</v>
      </c>
      <c r="L74" s="108">
        <f>IF(T$69="Y",'Dec16'!L89,0)</f>
        <v>0</v>
      </c>
      <c r="M74" s="118" t="str">
        <f>IF(E74=" "," ",IF(T$69="Y",'Dec16'!M89,IF((H74+K74+L74)&gt;0,H74+K74+L74," ")))</f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211" t="str">
        <f t="shared" si="56"/>
        <v xml:space="preserve"> </v>
      </c>
      <c r="S74" s="110"/>
      <c r="T74" s="111" t="str">
        <f>IF(M74=" "," ",IF(M74=0," ",Admin!I96))</f>
        <v xml:space="preserve"> </v>
      </c>
      <c r="U74" s="48"/>
      <c r="V74" s="59">
        <f>IF(Employee!H$113=E$69,Employee!D$112+SUM(M74)+'Dec16'!V89,SUM(M74)+'Dec16'!V89)</f>
        <v>0</v>
      </c>
      <c r="W74" s="59">
        <f>IF(Employee!H$113=E$69,Employee!D$113+SUM(N74)+'Dec16'!W89,SUM(N74)+'Dec16'!W89)</f>
        <v>0</v>
      </c>
      <c r="X74" s="59">
        <f>IF(O74=" ",'Dec16'!X89,O74+'Dec16'!X89)</f>
        <v>0</v>
      </c>
      <c r="Y74" s="59">
        <f>IF(P74=" ",'Dec16'!Y89,P74+'Dec16'!Y89)</f>
        <v>0</v>
      </c>
      <c r="Z74" s="59">
        <f>IF(Q74=" ",'Dec16'!Z89,Q74+'Dec16'!Z89)</f>
        <v>0</v>
      </c>
      <c r="AA74" s="59">
        <f>IF(R74=" ",'Dec16'!AA89,R74+'Dec16'!AA89)</f>
        <v>0</v>
      </c>
      <c r="AB74" s="60"/>
      <c r="AC74" s="59">
        <f>IF(T74=" ",'Dec16'!AC89,T74+'Dec16'!AC89)</f>
        <v>0</v>
      </c>
      <c r="AD74" s="91">
        <f t="shared" si="57"/>
        <v>0</v>
      </c>
      <c r="AE74" s="91">
        <f t="shared" si="58"/>
        <v>0</v>
      </c>
      <c r="AF74" s="91">
        <f t="shared" si="59"/>
        <v>0</v>
      </c>
      <c r="AG74" s="91">
        <f t="shared" si="60"/>
        <v>0</v>
      </c>
      <c r="AH74" s="61"/>
    </row>
    <row r="75" spans="1:34" ht="18" customHeight="1" x14ac:dyDescent="0.25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IF(Employee!D$132="w","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>IF(T$69="Y",'Dec16'!H90,0)</f>
        <v>0</v>
      </c>
      <c r="I75" s="108">
        <f>IF(T$69="Y",'Dec16'!I90,0)</f>
        <v>0</v>
      </c>
      <c r="J75" s="108">
        <f>IF(T$69="Y",'Dec16'!J90,0)</f>
        <v>0</v>
      </c>
      <c r="K75" s="108">
        <f>IF(T$69="Y",'Dec16'!K90,I75*J75)</f>
        <v>0</v>
      </c>
      <c r="L75" s="108">
        <f>IF(T$69="Y",'Dec16'!L90,0)</f>
        <v>0</v>
      </c>
      <c r="M75" s="118" t="str">
        <f>IF(E75=" "," ",IF(T$69="Y",'Dec16'!M90,IF((H75+K75+L75)&gt;0,H75+K75+L75," ")))</f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211" t="str">
        <f t="shared" si="56"/>
        <v xml:space="preserve"> </v>
      </c>
      <c r="S75" s="110"/>
      <c r="T75" s="111" t="str">
        <f>IF(M75=" "," ",IF(M75=0," ",Admin!I97))</f>
        <v xml:space="preserve"> </v>
      </c>
      <c r="U75" s="48"/>
      <c r="V75" s="59">
        <f>IF(Employee!H$139=E$69,Employee!D$138+SUM(M75)+'Dec16'!V90,SUM(M75)+'Dec16'!V90)</f>
        <v>0</v>
      </c>
      <c r="W75" s="59">
        <f>IF(Employee!H$139=E$69,Employee!D$139+SUM(N75)+'Dec16'!W90,SUM(N75)+'Dec16'!W90)</f>
        <v>0</v>
      </c>
      <c r="X75" s="59">
        <f>IF(O75=" ",'Dec16'!X90,O75+'Dec16'!X90)</f>
        <v>0</v>
      </c>
      <c r="Y75" s="59">
        <f>IF(P75=" ",'Dec16'!Y90,P75+'Dec16'!Y90)</f>
        <v>0</v>
      </c>
      <c r="Z75" s="59">
        <f>IF(Q75=" ",'Dec16'!Z90,Q75+'Dec16'!Z90)</f>
        <v>0</v>
      </c>
      <c r="AA75" s="59">
        <f>IF(R75=" ",'Dec16'!AA90,R75+'Dec16'!AA90)</f>
        <v>0</v>
      </c>
      <c r="AB75" s="60"/>
      <c r="AC75" s="59">
        <f>IF(T75=" ",'Dec16'!AC90,T75+'Dec16'!AC90)</f>
        <v>0</v>
      </c>
      <c r="AD75" s="91">
        <f t="shared" si="57"/>
        <v>0</v>
      </c>
      <c r="AE75" s="91">
        <f t="shared" si="58"/>
        <v>0</v>
      </c>
      <c r="AF75" s="91">
        <f t="shared" si="59"/>
        <v>0</v>
      </c>
      <c r="AG75" s="91">
        <f t="shared" si="60"/>
        <v>0</v>
      </c>
      <c r="AH75" s="61"/>
    </row>
    <row r="76" spans="1:34" ht="18" customHeight="1" x14ac:dyDescent="0.25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IF(Employee!D$158="w","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>IF(T$69="Y",'Dec16'!H91,0)</f>
        <v>0</v>
      </c>
      <c r="I76" s="108">
        <f>IF(T$69="Y",'Dec16'!I91,0)</f>
        <v>0</v>
      </c>
      <c r="J76" s="108">
        <f>IF(T$69="Y",'Dec16'!J91,0)</f>
        <v>0</v>
      </c>
      <c r="K76" s="108">
        <f>IF(T$69="Y",'Dec16'!K91,I76*J76)</f>
        <v>0</v>
      </c>
      <c r="L76" s="108">
        <f>IF(T$69="Y",'Dec16'!L91,0)</f>
        <v>0</v>
      </c>
      <c r="M76" s="118" t="str">
        <f>IF(E76=" "," ",IF(T$69="Y",'Dec16'!M91,IF((H76+K76+L76)&gt;0,H76+K76+L76," ")))</f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211" t="str">
        <f t="shared" si="56"/>
        <v xml:space="preserve"> </v>
      </c>
      <c r="S76" s="110"/>
      <c r="T76" s="111" t="str">
        <f>IF(M76=" "," ",IF(M76=0," ",Admin!I98))</f>
        <v xml:space="preserve"> </v>
      </c>
      <c r="U76" s="48"/>
      <c r="V76" s="59">
        <f>IF(Employee!H$165=E$69,Employee!D$164+SUM(M76)+'Dec16'!V91,SUM(M76)+'Dec16'!V91)</f>
        <v>0</v>
      </c>
      <c r="W76" s="59">
        <f>IF(Employee!H$165=E$69,Employee!D$165+SUM(N76)+'Dec16'!W91,SUM(N76)+'Dec16'!W91)</f>
        <v>0</v>
      </c>
      <c r="X76" s="59">
        <f>IF(O76=" ",'Dec16'!X91,O76+'Dec16'!X91)</f>
        <v>0</v>
      </c>
      <c r="Y76" s="59">
        <f>IF(P76=" ",'Dec16'!Y91,P76+'Dec16'!Y91)</f>
        <v>0</v>
      </c>
      <c r="Z76" s="59">
        <f>IF(Q76=" ",'Dec16'!Z91,Q76+'Dec16'!Z91)</f>
        <v>0</v>
      </c>
      <c r="AA76" s="59">
        <f>IF(R76=" ",'Dec16'!AA91,R76+'Dec16'!AA91)</f>
        <v>0</v>
      </c>
      <c r="AB76" s="60"/>
      <c r="AC76" s="59">
        <f>IF(T76=" ",'Dec16'!AC91,T76+'Dec16'!AC91)</f>
        <v>0</v>
      </c>
      <c r="AD76" s="91">
        <f t="shared" si="57"/>
        <v>0</v>
      </c>
      <c r="AE76" s="91">
        <f t="shared" si="58"/>
        <v>0</v>
      </c>
      <c r="AF76" s="91">
        <f t="shared" si="59"/>
        <v>0</v>
      </c>
      <c r="AG76" s="91">
        <f t="shared" si="60"/>
        <v>0</v>
      </c>
      <c r="AH76" s="61"/>
    </row>
    <row r="77" spans="1:34" ht="18" customHeight="1" x14ac:dyDescent="0.25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IF(Employee!D$184="w","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>IF(T$69="Y",'Dec16'!H92,0)</f>
        <v>0</v>
      </c>
      <c r="I77" s="108">
        <f>IF(T$69="Y",'Dec16'!I92,0)</f>
        <v>0</v>
      </c>
      <c r="J77" s="108">
        <f>IF(T$69="Y",'Dec16'!J92,0)</f>
        <v>0</v>
      </c>
      <c r="K77" s="108">
        <f>IF(T$69="Y",'Dec16'!K92,I77*J77)</f>
        <v>0</v>
      </c>
      <c r="L77" s="108">
        <f>IF(T$69="Y",'Dec16'!L92,0)</f>
        <v>0</v>
      </c>
      <c r="M77" s="118" t="str">
        <f>IF(E77=" "," ",IF(T$69="Y",'Dec16'!M92,IF((H77+K77+L77)&gt;0,H77+K77+L77," ")))</f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211" t="str">
        <f t="shared" si="56"/>
        <v xml:space="preserve"> </v>
      </c>
      <c r="S77" s="110"/>
      <c r="T77" s="111" t="str">
        <f>IF(M77=" "," ",IF(M77=0," ",Admin!I99))</f>
        <v xml:space="preserve"> </v>
      </c>
      <c r="U77" s="48"/>
      <c r="V77" s="59">
        <f>IF(Employee!H$191=E$69,Employee!D$190+SUM(M77)+'Dec16'!V92,SUM(M77)+'Dec16'!V92)</f>
        <v>0</v>
      </c>
      <c r="W77" s="59">
        <f>IF(Employee!H$191=E$69,Employee!D$191+SUM(N77)+'Dec16'!W92,SUM(N77)+'Dec16'!W92)</f>
        <v>0</v>
      </c>
      <c r="X77" s="59">
        <f>IF(O77=" ",'Dec16'!X92,O77+'Dec16'!X92)</f>
        <v>0</v>
      </c>
      <c r="Y77" s="59">
        <f>IF(P77=" ",'Dec16'!Y92,P77+'Dec16'!Y92)</f>
        <v>0</v>
      </c>
      <c r="Z77" s="59">
        <f>IF(Q77=" ",'Dec16'!Z92,Q77+'Dec16'!Z92)</f>
        <v>0</v>
      </c>
      <c r="AA77" s="59">
        <f>IF(R77=" ",'Dec16'!AA92,R77+'Dec16'!AA92)</f>
        <v>0</v>
      </c>
      <c r="AB77" s="60"/>
      <c r="AC77" s="59">
        <f>IF(T77=" ",'Dec16'!AC92,T77+'Dec16'!AC92)</f>
        <v>0</v>
      </c>
      <c r="AD77" s="91">
        <f t="shared" si="57"/>
        <v>0</v>
      </c>
      <c r="AE77" s="91">
        <f t="shared" si="58"/>
        <v>0</v>
      </c>
      <c r="AF77" s="91">
        <f t="shared" si="59"/>
        <v>0</v>
      </c>
      <c r="AG77" s="91">
        <f t="shared" si="60"/>
        <v>0</v>
      </c>
      <c r="AH77" s="61"/>
    </row>
    <row r="78" spans="1:34" ht="18" customHeight="1" x14ac:dyDescent="0.25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IF(Employee!D$210="w","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>IF(T$69="Y",'Dec16'!H93,0)</f>
        <v>0</v>
      </c>
      <c r="I78" s="108">
        <f>IF(T$69="Y",'Dec16'!I93,0)</f>
        <v>0</v>
      </c>
      <c r="J78" s="108">
        <f>IF(T$69="Y",'Dec16'!J93,0)</f>
        <v>0</v>
      </c>
      <c r="K78" s="108">
        <f>IF(T$69="Y",'Dec16'!K93,I78*J78)</f>
        <v>0</v>
      </c>
      <c r="L78" s="108">
        <f>IF(T$69="Y",'Dec16'!L93,0)</f>
        <v>0</v>
      </c>
      <c r="M78" s="118" t="str">
        <f>IF(E78=" "," ",IF(T$69="Y",'Dec16'!M93,IF((H78+K78+L78)&gt;0,H78+K78+L78," ")))</f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211" t="str">
        <f t="shared" si="56"/>
        <v xml:space="preserve"> </v>
      </c>
      <c r="S78" s="110"/>
      <c r="T78" s="111" t="str">
        <f>IF(M78=" "," ",IF(M78=0," ",Admin!I100))</f>
        <v xml:space="preserve"> </v>
      </c>
      <c r="U78" s="48"/>
      <c r="V78" s="59">
        <f>IF(Employee!H$217=E$69,Employee!D$216+SUM(M78)+'Dec16'!V93,SUM(M78)+'Dec16'!V93)</f>
        <v>0</v>
      </c>
      <c r="W78" s="59">
        <f>IF(Employee!H$217=E$69,Employee!D$217+SUM(N78)+'Dec16'!W93,SUM(N78)+'Dec16'!W93)</f>
        <v>0</v>
      </c>
      <c r="X78" s="59">
        <f>IF(O78=" ",'Dec16'!X93,O78+'Dec16'!X93)</f>
        <v>0</v>
      </c>
      <c r="Y78" s="59">
        <f>IF(P78=" ",'Dec16'!Y93,P78+'Dec16'!Y93)</f>
        <v>0</v>
      </c>
      <c r="Z78" s="59">
        <f>IF(Q78=" ",'Dec16'!Z93,Q78+'Dec16'!Z93)</f>
        <v>0</v>
      </c>
      <c r="AA78" s="59">
        <f>IF(R78=" ",'Dec16'!AA93,R78+'Dec16'!AA93)</f>
        <v>0</v>
      </c>
      <c r="AB78" s="60"/>
      <c r="AC78" s="59">
        <f>IF(T78=" ",'Dec16'!AC93,T78+'Dec16'!AC93)</f>
        <v>0</v>
      </c>
      <c r="AD78" s="91">
        <f t="shared" si="57"/>
        <v>0</v>
      </c>
      <c r="AE78" s="91">
        <f t="shared" si="58"/>
        <v>0</v>
      </c>
      <c r="AF78" s="91">
        <f t="shared" si="59"/>
        <v>0</v>
      </c>
      <c r="AG78" s="91">
        <f t="shared" si="60"/>
        <v>0</v>
      </c>
      <c r="AH78" s="61"/>
    </row>
    <row r="79" spans="1:34" ht="18" customHeight="1" x14ac:dyDescent="0.25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IF(Employee!D$236="w","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>IF(T$69="Y",'Dec16'!H94,0)</f>
        <v>0</v>
      </c>
      <c r="I79" s="108">
        <f>IF(T$69="Y",'Dec16'!I94,0)</f>
        <v>0</v>
      </c>
      <c r="J79" s="108">
        <f>IF(T$69="Y",'Dec16'!J94,0)</f>
        <v>0</v>
      </c>
      <c r="K79" s="108">
        <f>IF(T$69="Y",'Dec16'!K94,I79*J79)</f>
        <v>0</v>
      </c>
      <c r="L79" s="108">
        <f>IF(T$69="Y",'Dec16'!L94,0)</f>
        <v>0</v>
      </c>
      <c r="M79" s="118" t="str">
        <f>IF(E79=" "," ",IF(T$69="Y",'Dec16'!M94,IF((H79+K79+L79)&gt;0,H79+K79+L79," ")))</f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211" t="str">
        <f t="shared" si="56"/>
        <v xml:space="preserve"> </v>
      </c>
      <c r="S79" s="110"/>
      <c r="T79" s="111" t="str">
        <f>IF(M79=" "," ",IF(M79=0," ",Admin!I101))</f>
        <v xml:space="preserve"> </v>
      </c>
      <c r="U79" s="48"/>
      <c r="V79" s="59">
        <f>IF(Employee!H$243=E$69,Employee!D$242+SUM(M79)+'Dec16'!V94,SUM(M79)+'Dec16'!V94)</f>
        <v>0</v>
      </c>
      <c r="W79" s="59">
        <f>IF(Employee!H$243=E$69,Employee!D$243+SUM(N79)+'Dec16'!W94,SUM(N79)+'Dec16'!W94)</f>
        <v>0</v>
      </c>
      <c r="X79" s="59">
        <f>IF(O79=" ",'Dec16'!X94,O79+'Dec16'!X94)</f>
        <v>0</v>
      </c>
      <c r="Y79" s="59">
        <f>IF(P79=" ",'Dec16'!Y94,P79+'Dec16'!Y94)</f>
        <v>0</v>
      </c>
      <c r="Z79" s="59">
        <f>IF(Q79=" ",'Dec16'!Z94,Q79+'Dec16'!Z94)</f>
        <v>0</v>
      </c>
      <c r="AA79" s="59">
        <f>IF(R79=" ",'Dec16'!AA94,R79+'Dec16'!AA94)</f>
        <v>0</v>
      </c>
      <c r="AB79" s="60"/>
      <c r="AC79" s="59">
        <f>IF(T79=" ",'Dec16'!AC94,T79+'Dec16'!AC94)</f>
        <v>0</v>
      </c>
      <c r="AD79" s="91">
        <f t="shared" si="57"/>
        <v>0</v>
      </c>
      <c r="AE79" s="91">
        <f t="shared" si="58"/>
        <v>0</v>
      </c>
      <c r="AF79" s="91">
        <f t="shared" si="59"/>
        <v>0</v>
      </c>
      <c r="AG79" s="91">
        <f t="shared" si="60"/>
        <v>0</v>
      </c>
      <c r="AH79" s="61"/>
    </row>
    <row r="80" spans="1:34" ht="18" customHeight="1" thickBot="1" x14ac:dyDescent="0.3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IF(Employee!D$262="w","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>IF(T$69="Y",'Dec16'!H95,0)</f>
        <v>0</v>
      </c>
      <c r="I80" s="133">
        <f>IF(T$69="Y",'Dec16'!I95,0)</f>
        <v>0</v>
      </c>
      <c r="J80" s="133">
        <f>IF(T$69="Y",'Dec16'!J95,0)</f>
        <v>0</v>
      </c>
      <c r="K80" s="133">
        <f>IF(T$69="Y",'Dec16'!K95,I80*J80)</f>
        <v>0</v>
      </c>
      <c r="L80" s="133">
        <f>IF(T$69="Y",'Dec16'!L95,0)</f>
        <v>0</v>
      </c>
      <c r="M80" s="118" t="str">
        <f>IF(E80=" "," ",IF(T$69="Y",'Dec16'!M95,IF((H80+K80+L80)&gt;0,H80+K80+L80," ")))</f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211" t="str">
        <f t="shared" si="56"/>
        <v xml:space="preserve"> </v>
      </c>
      <c r="S80" s="110"/>
      <c r="T80" s="111" t="str">
        <f>IF(M80=" "," ",IF(M80=0," ",Admin!I102))</f>
        <v xml:space="preserve"> </v>
      </c>
      <c r="U80" s="48"/>
      <c r="V80" s="59">
        <f>IF(Employee!H$269=E$69,Employee!D$268+SUM(M80)+'Dec16'!V95,SUM(M80)+'Dec16'!V95)</f>
        <v>0</v>
      </c>
      <c r="W80" s="59">
        <f>IF(Employee!H$269=E$69,Employee!D$269+SUM(N80)+'Dec16'!W95,SUM(N80)+'Dec16'!W95)</f>
        <v>0</v>
      </c>
      <c r="X80" s="59">
        <f>IF(O80=" ",'Dec16'!X95,O80+'Dec16'!X95)</f>
        <v>0</v>
      </c>
      <c r="Y80" s="59">
        <f>IF(P80=" ",'Dec16'!Y95,P80+'Dec16'!Y95)</f>
        <v>0</v>
      </c>
      <c r="Z80" s="59">
        <f>IF(Q80=" ",'Dec16'!Z95,Q80+'Dec16'!Z95)</f>
        <v>0</v>
      </c>
      <c r="AA80" s="59">
        <f>IF(R80=" ",'Dec16'!AA95,R80+'Dec16'!AA95)</f>
        <v>0</v>
      </c>
      <c r="AB80" s="60"/>
      <c r="AC80" s="59">
        <f>IF(T80=" ",'Dec16'!AC95,T80+'Dec16'!AC95)</f>
        <v>0</v>
      </c>
      <c r="AD80" s="91">
        <f t="shared" si="57"/>
        <v>0</v>
      </c>
      <c r="AE80" s="91">
        <f t="shared" si="58"/>
        <v>0</v>
      </c>
      <c r="AF80" s="91">
        <f t="shared" si="59"/>
        <v>0</v>
      </c>
      <c r="AG80" s="91">
        <f t="shared" si="60"/>
        <v>0</v>
      </c>
      <c r="AH80" s="61"/>
    </row>
    <row r="81" spans="1:34" ht="18" customHeight="1" thickTop="1" thickBot="1" x14ac:dyDescent="0.3">
      <c r="A81" s="47"/>
      <c r="B81" s="149"/>
      <c r="C81" s="147"/>
      <c r="D81" s="147"/>
      <c r="E81" s="148"/>
      <c r="F81" s="432" t="s">
        <v>7</v>
      </c>
      <c r="G81" s="397"/>
      <c r="H81" s="120"/>
      <c r="I81" s="121"/>
      <c r="J81" s="121"/>
      <c r="K81" s="165"/>
      <c r="L81" s="165"/>
      <c r="M81" s="156">
        <f t="shared" ref="M81:R81" si="61">SUM(M71:M80)</f>
        <v>0</v>
      </c>
      <c r="N81" s="156">
        <f t="shared" si="61"/>
        <v>0</v>
      </c>
      <c r="O81" s="156">
        <f t="shared" si="61"/>
        <v>0</v>
      </c>
      <c r="P81" s="156">
        <f t="shared" si="61"/>
        <v>0</v>
      </c>
      <c r="Q81" s="156">
        <f t="shared" si="61"/>
        <v>0</v>
      </c>
      <c r="R81" s="156">
        <f t="shared" si="61"/>
        <v>0</v>
      </c>
      <c r="S81" s="110"/>
      <c r="T81" s="156">
        <f>SUM(T71:T80)</f>
        <v>0</v>
      </c>
      <c r="U81" s="49"/>
      <c r="V81" s="59"/>
      <c r="AH81" s="61"/>
    </row>
    <row r="82" spans="1:34" ht="24" customHeight="1" x14ac:dyDescent="0.25">
      <c r="A82" s="61"/>
      <c r="B82" s="386"/>
      <c r="C82" s="386"/>
      <c r="D82" s="386"/>
      <c r="E82" s="386"/>
      <c r="F82" s="386"/>
      <c r="G82" s="386"/>
      <c r="H82" s="386"/>
      <c r="I82" s="386"/>
      <c r="J82" s="386"/>
      <c r="K82" s="386"/>
      <c r="L82" s="386"/>
      <c r="M82" s="386"/>
      <c r="N82" s="386"/>
      <c r="O82" s="386"/>
      <c r="P82" s="386"/>
      <c r="Q82" s="386"/>
      <c r="R82" s="386"/>
      <c r="S82" s="386"/>
      <c r="T82" s="386"/>
      <c r="U82" s="44"/>
    </row>
    <row r="83" spans="1:34" ht="12.75" customHeight="1" x14ac:dyDescent="0.25">
      <c r="AD83" s="189">
        <f>SUM(AD11:AD81)</f>
        <v>0</v>
      </c>
      <c r="AE83" s="189">
        <f>SUM(AE11:AE81)</f>
        <v>0</v>
      </c>
      <c r="AF83" s="189">
        <f>SUM(AF11:AF81)</f>
        <v>0</v>
      </c>
      <c r="AG83" s="189">
        <f>SUM(AG11:AG81)</f>
        <v>0</v>
      </c>
    </row>
    <row r="84" spans="1:34" ht="13.5" customHeight="1" thickBot="1" x14ac:dyDescent="0.3">
      <c r="F84" s="220" t="s">
        <v>80</v>
      </c>
      <c r="M84" s="438" t="s">
        <v>81</v>
      </c>
      <c r="N84" s="439"/>
      <c r="O84" s="439"/>
      <c r="P84" s="439"/>
      <c r="Q84" s="439"/>
      <c r="R84" s="439"/>
      <c r="T84" s="216"/>
    </row>
    <row r="85" spans="1:34" ht="12.75" customHeight="1" x14ac:dyDescent="0.25">
      <c r="F85" s="217" t="str">
        <f>IF(B71="D",Employee!D15," ")</f>
        <v xml:space="preserve"> </v>
      </c>
      <c r="M85" s="222" t="str">
        <f t="shared" ref="M85:M94" si="62">IF(B71="D",M71," ")</f>
        <v xml:space="preserve"> </v>
      </c>
      <c r="N85" s="223" t="str">
        <f t="shared" ref="N85:N94" si="63">IF(B71="D",N71," ")</f>
        <v xml:space="preserve"> </v>
      </c>
      <c r="O85" s="223" t="str">
        <f t="shared" ref="O85:O94" si="64">IF(B71="D",O71," ")</f>
        <v xml:space="preserve"> </v>
      </c>
      <c r="P85" s="223" t="str">
        <f t="shared" ref="P85:P94" si="65">IF(B71="D",P71," ")</f>
        <v xml:space="preserve"> </v>
      </c>
      <c r="Q85" s="223" t="str">
        <f t="shared" ref="Q85:Q94" si="66">IF(B71="D",Q71," ")</f>
        <v xml:space="preserve"> </v>
      </c>
      <c r="R85" s="224" t="str">
        <f t="shared" ref="R85:R94" si="67">IF(B71="D",R71," ")</f>
        <v xml:space="preserve"> </v>
      </c>
      <c r="S85" s="225"/>
      <c r="T85" s="226" t="str">
        <f t="shared" ref="T85:T94" si="68">IF(B71="D",T71," ")</f>
        <v xml:space="preserve"> </v>
      </c>
      <c r="AD85" s="191">
        <f>IF((AD83-(O1+T1)*0.13)&gt;0,AD83-(Q1+T1)*0.13,0)</f>
        <v>0</v>
      </c>
      <c r="AE85" s="191">
        <f>AE83</f>
        <v>0</v>
      </c>
      <c r="AF85" s="191">
        <f>AF83</f>
        <v>0</v>
      </c>
      <c r="AG85" s="191">
        <f>AG83</f>
        <v>0</v>
      </c>
    </row>
    <row r="86" spans="1:34" x14ac:dyDescent="0.25">
      <c r="F86" s="218" t="str">
        <f>IF(B72="D",Employee!D41," ")</f>
        <v xml:space="preserve"> </v>
      </c>
      <c r="M86" s="227" t="str">
        <f t="shared" si="62"/>
        <v xml:space="preserve"> </v>
      </c>
      <c r="N86" s="228" t="str">
        <f t="shared" si="63"/>
        <v xml:space="preserve"> </v>
      </c>
      <c r="O86" s="228" t="str">
        <f t="shared" si="64"/>
        <v xml:space="preserve"> </v>
      </c>
      <c r="P86" s="228" t="str">
        <f t="shared" si="65"/>
        <v xml:space="preserve"> </v>
      </c>
      <c r="Q86" s="228" t="str">
        <f t="shared" si="66"/>
        <v xml:space="preserve"> </v>
      </c>
      <c r="R86" s="229" t="str">
        <f t="shared" si="67"/>
        <v xml:space="preserve"> </v>
      </c>
      <c r="S86" s="225"/>
      <c r="T86" s="230" t="str">
        <f t="shared" si="68"/>
        <v xml:space="preserve"> </v>
      </c>
    </row>
    <row r="87" spans="1:34" ht="12.75" customHeight="1" x14ac:dyDescent="0.25">
      <c r="F87" s="218" t="str">
        <f>IF(B73="D",Employee!D67," ")</f>
        <v xml:space="preserve"> </v>
      </c>
      <c r="M87" s="227" t="str">
        <f t="shared" si="62"/>
        <v xml:space="preserve"> </v>
      </c>
      <c r="N87" s="228" t="str">
        <f t="shared" si="63"/>
        <v xml:space="preserve"> </v>
      </c>
      <c r="O87" s="228" t="str">
        <f t="shared" si="64"/>
        <v xml:space="preserve"> </v>
      </c>
      <c r="P87" s="228" t="str">
        <f t="shared" si="65"/>
        <v xml:space="preserve"> </v>
      </c>
      <c r="Q87" s="228" t="str">
        <f t="shared" si="66"/>
        <v xml:space="preserve"> </v>
      </c>
      <c r="R87" s="229" t="str">
        <f t="shared" si="67"/>
        <v xml:space="preserve"> </v>
      </c>
      <c r="S87" s="225"/>
      <c r="T87" s="230" t="str">
        <f t="shared" si="68"/>
        <v xml:space="preserve"> </v>
      </c>
      <c r="AD87" s="197"/>
      <c r="AE87" s="191">
        <f>AE85*0.045</f>
        <v>0</v>
      </c>
      <c r="AF87" s="191">
        <f>AF85*0.045</f>
        <v>0</v>
      </c>
      <c r="AG87" s="191">
        <f>AG85*0.045</f>
        <v>0</v>
      </c>
    </row>
    <row r="88" spans="1:34" x14ac:dyDescent="0.25">
      <c r="F88" s="218" t="str">
        <f>IF(B74="D",Employee!D93," ")</f>
        <v xml:space="preserve"> </v>
      </c>
      <c r="M88" s="227" t="str">
        <f t="shared" si="62"/>
        <v xml:space="preserve"> </v>
      </c>
      <c r="N88" s="228" t="str">
        <f t="shared" si="63"/>
        <v xml:space="preserve"> </v>
      </c>
      <c r="O88" s="228" t="str">
        <f t="shared" si="64"/>
        <v xml:space="preserve"> </v>
      </c>
      <c r="P88" s="228" t="str">
        <f t="shared" si="65"/>
        <v xml:space="preserve"> </v>
      </c>
      <c r="Q88" s="228" t="str">
        <f t="shared" si="66"/>
        <v xml:space="preserve"> </v>
      </c>
      <c r="R88" s="229" t="str">
        <f t="shared" si="67"/>
        <v xml:space="preserve"> </v>
      </c>
      <c r="S88" s="225"/>
      <c r="T88" s="230" t="str">
        <f t="shared" si="68"/>
        <v xml:space="preserve"> </v>
      </c>
    </row>
    <row r="89" spans="1:34" x14ac:dyDescent="0.25">
      <c r="F89" s="218" t="str">
        <f>IF(B75="D",Employee!D119," ")</f>
        <v xml:space="preserve"> </v>
      </c>
      <c r="M89" s="227" t="str">
        <f t="shared" si="62"/>
        <v xml:space="preserve"> </v>
      </c>
      <c r="N89" s="228" t="str">
        <f t="shared" si="63"/>
        <v xml:space="preserve"> </v>
      </c>
      <c r="O89" s="228" t="str">
        <f t="shared" si="64"/>
        <v xml:space="preserve"> </v>
      </c>
      <c r="P89" s="228" t="str">
        <f t="shared" si="65"/>
        <v xml:space="preserve"> </v>
      </c>
      <c r="Q89" s="228" t="str">
        <f t="shared" si="66"/>
        <v xml:space="preserve"> </v>
      </c>
      <c r="R89" s="229" t="str">
        <f t="shared" si="67"/>
        <v xml:space="preserve"> </v>
      </c>
      <c r="S89" s="225"/>
      <c r="T89" s="230" t="str">
        <f t="shared" si="68"/>
        <v xml:space="preserve"> </v>
      </c>
    </row>
    <row r="90" spans="1:34" x14ac:dyDescent="0.25">
      <c r="F90" s="218" t="str">
        <f>IF(B76="D",Employee!D145," ")</f>
        <v xml:space="preserve"> </v>
      </c>
      <c r="M90" s="227" t="str">
        <f t="shared" si="62"/>
        <v xml:space="preserve"> </v>
      </c>
      <c r="N90" s="228" t="str">
        <f t="shared" si="63"/>
        <v xml:space="preserve"> </v>
      </c>
      <c r="O90" s="228" t="str">
        <f t="shared" si="64"/>
        <v xml:space="preserve"> </v>
      </c>
      <c r="P90" s="228" t="str">
        <f t="shared" si="65"/>
        <v xml:space="preserve"> </v>
      </c>
      <c r="Q90" s="228" t="str">
        <f t="shared" si="66"/>
        <v xml:space="preserve"> </v>
      </c>
      <c r="R90" s="229" t="str">
        <f t="shared" si="67"/>
        <v xml:space="preserve"> </v>
      </c>
      <c r="S90" s="225"/>
      <c r="T90" s="230" t="str">
        <f t="shared" si="68"/>
        <v xml:space="preserve"> </v>
      </c>
      <c r="AD90" s="190">
        <f>AD85+'Dec16'!AD105</f>
        <v>0</v>
      </c>
      <c r="AE90" s="190">
        <f>AE85+'Dec16'!AE105</f>
        <v>0</v>
      </c>
      <c r="AF90" s="190">
        <f>AF85+'Dec16'!AF105</f>
        <v>0</v>
      </c>
      <c r="AG90" s="190">
        <f>AG85+'Dec16'!AG105</f>
        <v>0</v>
      </c>
    </row>
    <row r="91" spans="1:34" x14ac:dyDescent="0.25">
      <c r="F91" s="218" t="str">
        <f>IF(B77="D",Employee!D171," ")</f>
        <v xml:space="preserve"> </v>
      </c>
      <c r="M91" s="227" t="str">
        <f t="shared" si="62"/>
        <v xml:space="preserve"> </v>
      </c>
      <c r="N91" s="228" t="str">
        <f t="shared" si="63"/>
        <v xml:space="preserve"> </v>
      </c>
      <c r="O91" s="228" t="str">
        <f t="shared" si="64"/>
        <v xml:space="preserve"> </v>
      </c>
      <c r="P91" s="228" t="str">
        <f t="shared" si="65"/>
        <v xml:space="preserve"> </v>
      </c>
      <c r="Q91" s="228" t="str">
        <f t="shared" si="66"/>
        <v xml:space="preserve"> </v>
      </c>
      <c r="R91" s="229" t="str">
        <f t="shared" si="67"/>
        <v xml:space="preserve"> </v>
      </c>
      <c r="S91" s="225"/>
      <c r="T91" s="230" t="str">
        <f t="shared" si="68"/>
        <v xml:space="preserve"> </v>
      </c>
    </row>
    <row r="92" spans="1:34" x14ac:dyDescent="0.25">
      <c r="F92" s="218" t="str">
        <f>IF(B78="D",Employee!D197," ")</f>
        <v xml:space="preserve"> </v>
      </c>
      <c r="M92" s="227" t="str">
        <f t="shared" si="62"/>
        <v xml:space="preserve"> </v>
      </c>
      <c r="N92" s="228" t="str">
        <f t="shared" si="63"/>
        <v xml:space="preserve"> </v>
      </c>
      <c r="O92" s="228" t="str">
        <f t="shared" si="64"/>
        <v xml:space="preserve"> </v>
      </c>
      <c r="P92" s="228" t="str">
        <f t="shared" si="65"/>
        <v xml:space="preserve"> </v>
      </c>
      <c r="Q92" s="228" t="str">
        <f t="shared" si="66"/>
        <v xml:space="preserve"> </v>
      </c>
      <c r="R92" s="229" t="str">
        <f t="shared" si="67"/>
        <v xml:space="preserve"> </v>
      </c>
      <c r="S92" s="225"/>
      <c r="T92" s="230" t="str">
        <f t="shared" si="68"/>
        <v xml:space="preserve"> </v>
      </c>
      <c r="AD92" s="197"/>
      <c r="AE92" s="190">
        <f>AE87+'Dec16'!AE107</f>
        <v>0</v>
      </c>
      <c r="AF92" s="190">
        <f>AF87+'Dec16'!AF107</f>
        <v>0</v>
      </c>
      <c r="AG92" s="190">
        <f>AG87+'Dec16'!AG107</f>
        <v>0</v>
      </c>
    </row>
    <row r="93" spans="1:34" x14ac:dyDescent="0.25">
      <c r="F93" s="218" t="str">
        <f>IF(B79="D",Employee!D223," ")</f>
        <v xml:space="preserve"> </v>
      </c>
      <c r="M93" s="227" t="str">
        <f t="shared" si="62"/>
        <v xml:space="preserve"> </v>
      </c>
      <c r="N93" s="228" t="str">
        <f t="shared" si="63"/>
        <v xml:space="preserve"> </v>
      </c>
      <c r="O93" s="228" t="str">
        <f t="shared" si="64"/>
        <v xml:space="preserve"> </v>
      </c>
      <c r="P93" s="228" t="str">
        <f t="shared" si="65"/>
        <v xml:space="preserve"> </v>
      </c>
      <c r="Q93" s="228" t="str">
        <f t="shared" si="66"/>
        <v xml:space="preserve"> </v>
      </c>
      <c r="R93" s="229" t="str">
        <f t="shared" si="67"/>
        <v xml:space="preserve"> </v>
      </c>
      <c r="S93" s="225"/>
      <c r="T93" s="230" t="str">
        <f t="shared" si="68"/>
        <v xml:space="preserve"> </v>
      </c>
    </row>
    <row r="94" spans="1:34" ht="13.8" thickBot="1" x14ac:dyDescent="0.3">
      <c r="F94" s="219" t="str">
        <f>IF(B80="D",Employee!D249," ")</f>
        <v xml:space="preserve"> </v>
      </c>
      <c r="M94" s="231" t="str">
        <f t="shared" si="62"/>
        <v xml:space="preserve"> </v>
      </c>
      <c r="N94" s="232" t="str">
        <f t="shared" si="63"/>
        <v xml:space="preserve"> </v>
      </c>
      <c r="O94" s="232" t="str">
        <f t="shared" si="64"/>
        <v xml:space="preserve"> </v>
      </c>
      <c r="P94" s="232" t="str">
        <f t="shared" si="65"/>
        <v xml:space="preserve"> </v>
      </c>
      <c r="Q94" s="232" t="str">
        <f t="shared" si="66"/>
        <v xml:space="preserve"> </v>
      </c>
      <c r="R94" s="233" t="str">
        <f t="shared" si="67"/>
        <v xml:space="preserve"> </v>
      </c>
      <c r="S94" s="225"/>
      <c r="T94" s="234" t="str">
        <f t="shared" si="68"/>
        <v xml:space="preserve"> </v>
      </c>
    </row>
    <row r="95" spans="1:34" x14ac:dyDescent="0.25">
      <c r="F95" s="221" t="s">
        <v>82</v>
      </c>
      <c r="M95" s="235">
        <f t="shared" ref="M95:R95" si="69">SUM(M85:M94)</f>
        <v>0</v>
      </c>
      <c r="N95" s="235">
        <f t="shared" si="69"/>
        <v>0</v>
      </c>
      <c r="O95" s="235">
        <f t="shared" si="69"/>
        <v>0</v>
      </c>
      <c r="P95" s="235">
        <f t="shared" si="69"/>
        <v>0</v>
      </c>
      <c r="Q95" s="235">
        <f t="shared" si="69"/>
        <v>0</v>
      </c>
      <c r="R95" s="235">
        <f t="shared" si="69"/>
        <v>0</v>
      </c>
      <c r="S95" s="236"/>
      <c r="T95" s="235">
        <f>SUM(T85:T94)</f>
        <v>0</v>
      </c>
    </row>
  </sheetData>
  <mergeCells count="79">
    <mergeCell ref="AD1:AG2"/>
    <mergeCell ref="AG3:AG6"/>
    <mergeCell ref="AD3:AD6"/>
    <mergeCell ref="AE3:AE6"/>
    <mergeCell ref="AF3:AF6"/>
    <mergeCell ref="F51:G51"/>
    <mergeCell ref="B52:T52"/>
    <mergeCell ref="B53:E53"/>
    <mergeCell ref="B54:D54"/>
    <mergeCell ref="H54:J54"/>
    <mergeCell ref="O54:R54"/>
    <mergeCell ref="O53:Q53"/>
    <mergeCell ref="R53:T53"/>
    <mergeCell ref="B82:T82"/>
    <mergeCell ref="F66:G66"/>
    <mergeCell ref="B67:T67"/>
    <mergeCell ref="B68:E68"/>
    <mergeCell ref="B69:D69"/>
    <mergeCell ref="H69:J69"/>
    <mergeCell ref="R68:T68"/>
    <mergeCell ref="O69:R69"/>
    <mergeCell ref="O68:Q68"/>
    <mergeCell ref="F81:G81"/>
    <mergeCell ref="F36:G36"/>
    <mergeCell ref="B37:T37"/>
    <mergeCell ref="B38:E38"/>
    <mergeCell ref="B39:D39"/>
    <mergeCell ref="H39:J39"/>
    <mergeCell ref="O39:R39"/>
    <mergeCell ref="F21:G21"/>
    <mergeCell ref="B22:T22"/>
    <mergeCell ref="B23:E23"/>
    <mergeCell ref="B24:D24"/>
    <mergeCell ref="H24:J24"/>
    <mergeCell ref="O24:R24"/>
    <mergeCell ref="O23:Q23"/>
    <mergeCell ref="R23:T23"/>
    <mergeCell ref="O9:R9"/>
    <mergeCell ref="O38:Q38"/>
    <mergeCell ref="R38:T38"/>
    <mergeCell ref="W3:W6"/>
    <mergeCell ref="U1:U6"/>
    <mergeCell ref="X3:X6"/>
    <mergeCell ref="V1:AC2"/>
    <mergeCell ref="Y3:Y6"/>
    <mergeCell ref="Z3:Z6"/>
    <mergeCell ref="V3:V6"/>
    <mergeCell ref="AA3:AA6"/>
    <mergeCell ref="AC3:AC6"/>
    <mergeCell ref="A1:A6"/>
    <mergeCell ref="B3:B6"/>
    <mergeCell ref="C3:C6"/>
    <mergeCell ref="D3:D6"/>
    <mergeCell ref="I1:L1"/>
    <mergeCell ref="G2:H2"/>
    <mergeCell ref="I2:L2"/>
    <mergeCell ref="B1:F2"/>
    <mergeCell ref="G1:H1"/>
    <mergeCell ref="K3:K6"/>
    <mergeCell ref="L3:L6"/>
    <mergeCell ref="F3:F6"/>
    <mergeCell ref="H3:H6"/>
    <mergeCell ref="E3:E6"/>
    <mergeCell ref="M84:R84"/>
    <mergeCell ref="Q3:Q6"/>
    <mergeCell ref="P3:P6"/>
    <mergeCell ref="I3:I6"/>
    <mergeCell ref="J3:J6"/>
    <mergeCell ref="R3:R6"/>
    <mergeCell ref="H9:J9"/>
    <mergeCell ref="N3:N6"/>
    <mergeCell ref="O3:O6"/>
    <mergeCell ref="M3:M6"/>
    <mergeCell ref="B7:T7"/>
    <mergeCell ref="B8:E8"/>
    <mergeCell ref="B9:D9"/>
    <mergeCell ref="O8:Q8"/>
    <mergeCell ref="R8:T8"/>
    <mergeCell ref="T3:T6"/>
  </mergeCells>
  <phoneticPr fontId="5" type="noConversion"/>
  <dataValidations count="1">
    <dataValidation type="list" allowBlank="1" showInputMessage="1" showErrorMessage="1" sqref="G71:G80 G11:G20 G26:G35 G41:G50 G56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5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8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8" width="7" style="55" customWidth="1"/>
    <col min="9" max="10" width="7.6640625" style="55" customWidth="1"/>
    <col min="11" max="11" width="8.6640625" style="58" customWidth="1"/>
    <col min="12" max="12" width="7.6640625" style="58" customWidth="1"/>
    <col min="13" max="13" width="9" style="55" customWidth="1"/>
    <col min="14" max="14" width="8" style="2" customWidth="1"/>
    <col min="15" max="15" width="8" style="55" customWidth="1"/>
    <col min="16" max="16" width="7.109375" style="55" customWidth="1"/>
    <col min="17" max="17" width="8" style="55" customWidth="1"/>
    <col min="18" max="18" width="9" style="55" customWidth="1"/>
    <col min="19" max="19" width="0.88671875" style="1" customWidth="1"/>
    <col min="20" max="20" width="9.109375" style="55"/>
    <col min="21" max="21" width="1.6640625" style="4" customWidth="1"/>
    <col min="22" max="22" width="10.6640625" style="55" customWidth="1"/>
    <col min="23" max="27" width="9.6640625" style="55" customWidth="1"/>
    <col min="28" max="28" width="1.109375" style="55" customWidth="1"/>
    <col min="29" max="29" width="9.6640625" style="55" customWidth="1"/>
    <col min="30" max="33" width="10.5546875" style="91" customWidth="1"/>
    <col min="34" max="34" width="0.88671875" style="1" customWidth="1"/>
    <col min="35" max="16384" width="9.109375" style="1"/>
  </cols>
  <sheetData>
    <row r="1" spans="1:34" s="7" customFormat="1" ht="13.5" customHeight="1" thickTop="1" x14ac:dyDescent="0.25">
      <c r="A1" s="458"/>
      <c r="B1" s="423" t="s">
        <v>74</v>
      </c>
      <c r="C1" s="424"/>
      <c r="D1" s="424"/>
      <c r="E1" s="424"/>
      <c r="F1" s="425"/>
      <c r="G1" s="417">
        <f>SUM(AD85:AG85)+SUM(AE87:AG87)</f>
        <v>0</v>
      </c>
      <c r="H1" s="418"/>
      <c r="I1" s="414" t="s">
        <v>4</v>
      </c>
      <c r="J1" s="415"/>
      <c r="K1" s="415"/>
      <c r="L1" s="416"/>
      <c r="M1" s="103">
        <f t="shared" ref="M1:R1" si="0">M21+M36+M51+M66+M81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</f>
        <v>0</v>
      </c>
      <c r="U1" s="445"/>
      <c r="V1" s="453" t="s">
        <v>25</v>
      </c>
      <c r="W1" s="454"/>
      <c r="X1" s="454"/>
      <c r="Y1" s="454"/>
      <c r="Z1" s="454"/>
      <c r="AA1" s="454"/>
      <c r="AB1" s="454"/>
      <c r="AC1" s="455"/>
      <c r="AD1" s="440" t="s">
        <v>70</v>
      </c>
      <c r="AE1" s="440"/>
      <c r="AF1" s="440"/>
      <c r="AG1" s="440"/>
      <c r="AH1" s="192"/>
    </row>
    <row r="2" spans="1:34" s="7" customFormat="1" ht="13.5" customHeight="1" thickBot="1" x14ac:dyDescent="0.3">
      <c r="A2" s="458"/>
      <c r="B2" s="426"/>
      <c r="C2" s="427"/>
      <c r="D2" s="427"/>
      <c r="E2" s="427"/>
      <c r="F2" s="428"/>
      <c r="G2" s="417"/>
      <c r="H2" s="418"/>
      <c r="I2" s="442" t="s">
        <v>78</v>
      </c>
      <c r="J2" s="443"/>
      <c r="K2" s="443"/>
      <c r="L2" s="444"/>
      <c r="M2" s="103">
        <f t="shared" ref="M2:R2" si="1">M95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T95</f>
        <v>0</v>
      </c>
      <c r="U2" s="445"/>
      <c r="V2" s="456"/>
      <c r="W2" s="441"/>
      <c r="X2" s="441"/>
      <c r="Y2" s="441"/>
      <c r="Z2" s="441"/>
      <c r="AA2" s="441"/>
      <c r="AB2" s="441"/>
      <c r="AC2" s="457"/>
      <c r="AD2" s="441"/>
      <c r="AE2" s="441"/>
      <c r="AF2" s="441"/>
      <c r="AG2" s="441"/>
      <c r="AH2" s="192"/>
    </row>
    <row r="3" spans="1:34" s="12" customFormat="1" ht="15" customHeight="1" thickTop="1" x14ac:dyDescent="0.25">
      <c r="A3" s="408"/>
      <c r="B3" s="419" t="s">
        <v>79</v>
      </c>
      <c r="C3" s="419" t="s">
        <v>51</v>
      </c>
      <c r="D3" s="419" t="s">
        <v>6</v>
      </c>
      <c r="E3" s="429" t="s">
        <v>44</v>
      </c>
      <c r="F3" s="422" t="s">
        <v>0</v>
      </c>
      <c r="G3" s="124" t="s">
        <v>45</v>
      </c>
      <c r="H3" s="401" t="s">
        <v>55</v>
      </c>
      <c r="I3" s="401" t="s">
        <v>49</v>
      </c>
      <c r="J3" s="401" t="s">
        <v>50</v>
      </c>
      <c r="K3" s="409" t="s">
        <v>54</v>
      </c>
      <c r="L3" s="409" t="s">
        <v>32</v>
      </c>
      <c r="M3" s="405" t="s">
        <v>52</v>
      </c>
      <c r="N3" s="401" t="s">
        <v>1</v>
      </c>
      <c r="O3" s="404" t="s">
        <v>26</v>
      </c>
      <c r="P3" s="401" t="s">
        <v>56</v>
      </c>
      <c r="Q3" s="404" t="s">
        <v>2</v>
      </c>
      <c r="R3" s="405" t="s">
        <v>53</v>
      </c>
      <c r="S3" s="51"/>
      <c r="T3" s="404" t="s">
        <v>27</v>
      </c>
      <c r="U3" s="446"/>
      <c r="V3" s="393" t="s">
        <v>5</v>
      </c>
      <c r="W3" s="393" t="s">
        <v>1</v>
      </c>
      <c r="X3" s="393" t="s">
        <v>26</v>
      </c>
      <c r="Y3" s="447" t="s">
        <v>22</v>
      </c>
      <c r="Z3" s="393" t="s">
        <v>2</v>
      </c>
      <c r="AA3" s="393" t="s">
        <v>3</v>
      </c>
      <c r="AB3" s="51"/>
      <c r="AC3" s="393" t="s">
        <v>27</v>
      </c>
      <c r="AD3" s="450" t="s">
        <v>66</v>
      </c>
      <c r="AE3" s="450" t="s">
        <v>67</v>
      </c>
      <c r="AF3" s="450" t="s">
        <v>68</v>
      </c>
      <c r="AG3" s="450" t="s">
        <v>69</v>
      </c>
      <c r="AH3" s="193"/>
    </row>
    <row r="4" spans="1:34" s="13" customFormat="1" ht="15" customHeight="1" x14ac:dyDescent="0.25">
      <c r="A4" s="408"/>
      <c r="B4" s="420"/>
      <c r="C4" s="420"/>
      <c r="D4" s="420"/>
      <c r="E4" s="430"/>
      <c r="F4" s="394"/>
      <c r="G4" s="125" t="s">
        <v>46</v>
      </c>
      <c r="H4" s="402"/>
      <c r="I4" s="412"/>
      <c r="J4" s="412"/>
      <c r="K4" s="410"/>
      <c r="L4" s="410"/>
      <c r="M4" s="406"/>
      <c r="N4" s="402"/>
      <c r="O4" s="394"/>
      <c r="P4" s="402"/>
      <c r="Q4" s="394"/>
      <c r="R4" s="406"/>
      <c r="S4" s="51"/>
      <c r="T4" s="394"/>
      <c r="U4" s="446"/>
      <c r="V4" s="394"/>
      <c r="W4" s="394"/>
      <c r="X4" s="394"/>
      <c r="Y4" s="448"/>
      <c r="Z4" s="394"/>
      <c r="AA4" s="394"/>
      <c r="AB4" s="51"/>
      <c r="AC4" s="394"/>
      <c r="AD4" s="451"/>
      <c r="AE4" s="451"/>
      <c r="AF4" s="451"/>
      <c r="AG4" s="451"/>
      <c r="AH4" s="193"/>
    </row>
    <row r="5" spans="1:34" s="13" customFormat="1" ht="15" customHeight="1" x14ac:dyDescent="0.25">
      <c r="A5" s="408"/>
      <c r="B5" s="420"/>
      <c r="C5" s="420"/>
      <c r="D5" s="420"/>
      <c r="E5" s="430"/>
      <c r="F5" s="394"/>
      <c r="G5" s="125" t="s">
        <v>47</v>
      </c>
      <c r="H5" s="402"/>
      <c r="I5" s="412"/>
      <c r="J5" s="412"/>
      <c r="K5" s="410"/>
      <c r="L5" s="410"/>
      <c r="M5" s="406"/>
      <c r="N5" s="402"/>
      <c r="O5" s="394"/>
      <c r="P5" s="402"/>
      <c r="Q5" s="394"/>
      <c r="R5" s="406"/>
      <c r="S5" s="51"/>
      <c r="T5" s="394"/>
      <c r="U5" s="446"/>
      <c r="V5" s="394"/>
      <c r="W5" s="394"/>
      <c r="X5" s="394"/>
      <c r="Y5" s="448"/>
      <c r="Z5" s="394"/>
      <c r="AA5" s="394"/>
      <c r="AB5" s="51"/>
      <c r="AC5" s="394"/>
      <c r="AD5" s="451"/>
      <c r="AE5" s="451"/>
      <c r="AF5" s="451"/>
      <c r="AG5" s="451"/>
      <c r="AH5" s="193"/>
    </row>
    <row r="6" spans="1:34" s="14" customFormat="1" ht="15" customHeight="1" x14ac:dyDescent="0.2">
      <c r="A6" s="408"/>
      <c r="B6" s="421"/>
      <c r="C6" s="421"/>
      <c r="D6" s="421"/>
      <c r="E6" s="431"/>
      <c r="F6" s="394"/>
      <c r="G6" s="126" t="s">
        <v>48</v>
      </c>
      <c r="H6" s="403"/>
      <c r="I6" s="413"/>
      <c r="J6" s="413"/>
      <c r="K6" s="411"/>
      <c r="L6" s="411"/>
      <c r="M6" s="406"/>
      <c r="N6" s="403"/>
      <c r="O6" s="394"/>
      <c r="P6" s="403"/>
      <c r="Q6" s="394"/>
      <c r="R6" s="406"/>
      <c r="S6" s="50"/>
      <c r="T6" s="394"/>
      <c r="U6" s="446"/>
      <c r="V6" s="394"/>
      <c r="W6" s="394"/>
      <c r="X6" s="394"/>
      <c r="Y6" s="449"/>
      <c r="Z6" s="394"/>
      <c r="AA6" s="394"/>
      <c r="AB6" s="50"/>
      <c r="AC6" s="394"/>
      <c r="AD6" s="452"/>
      <c r="AE6" s="452"/>
      <c r="AF6" s="452"/>
      <c r="AG6" s="452"/>
      <c r="AH6" s="194"/>
    </row>
    <row r="7" spans="1:34" s="52" customFormat="1" ht="24" customHeight="1" thickBot="1" x14ac:dyDescent="0.3">
      <c r="A7" s="157"/>
      <c r="B7" s="386"/>
      <c r="C7" s="386"/>
      <c r="D7" s="386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3">
      <c r="A8" s="39"/>
      <c r="B8" s="395" t="s">
        <v>23</v>
      </c>
      <c r="C8" s="396"/>
      <c r="D8" s="396"/>
      <c r="E8" s="397"/>
      <c r="F8" s="40"/>
      <c r="G8" s="101"/>
      <c r="H8" s="102"/>
      <c r="I8" s="102"/>
      <c r="J8" s="102"/>
      <c r="K8" s="56"/>
      <c r="L8" s="56"/>
      <c r="M8" s="53"/>
      <c r="N8" s="41"/>
      <c r="O8" s="387" t="s">
        <v>28</v>
      </c>
      <c r="P8" s="388"/>
      <c r="Q8" s="389"/>
      <c r="R8" s="436"/>
      <c r="S8" s="437"/>
      <c r="T8" s="437"/>
      <c r="U8" s="42"/>
      <c r="AH8" s="61"/>
    </row>
    <row r="9" spans="1:34" ht="18" customHeight="1" thickTop="1" thickBot="1" x14ac:dyDescent="0.3">
      <c r="A9" s="43"/>
      <c r="B9" s="398" t="s">
        <v>9</v>
      </c>
      <c r="C9" s="396"/>
      <c r="D9" s="397"/>
      <c r="E9" s="188">
        <v>44</v>
      </c>
      <c r="F9" s="61"/>
      <c r="G9" s="61"/>
      <c r="H9" s="398" t="s">
        <v>28</v>
      </c>
      <c r="I9" s="396"/>
      <c r="J9" s="397"/>
      <c r="K9" s="238">
        <f>'Jan17'!M54+1</f>
        <v>42765</v>
      </c>
      <c r="L9" s="239" t="s">
        <v>84</v>
      </c>
      <c r="M9" s="240">
        <f>K9+6</f>
        <v>42771</v>
      </c>
      <c r="N9" s="27"/>
      <c r="O9" s="433" t="s">
        <v>71</v>
      </c>
      <c r="P9" s="434"/>
      <c r="Q9" s="434"/>
      <c r="R9" s="435"/>
      <c r="S9" s="44"/>
      <c r="T9" s="199"/>
      <c r="U9" s="46"/>
      <c r="AH9" s="61"/>
    </row>
    <row r="10" spans="1:34" ht="18" customHeight="1" thickTop="1" x14ac:dyDescent="0.25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IF(T$9="Y",'Jan17'!H56,0)</f>
        <v>0</v>
      </c>
      <c r="I11" s="105">
        <f>IF(T$9="Y",'Jan17'!I56,0)</f>
        <v>0</v>
      </c>
      <c r="J11" s="105">
        <f>IF(T$9="Y",'Jan17'!J56,0)</f>
        <v>0</v>
      </c>
      <c r="K11" s="105">
        <f>IF(T$9="Y",'Jan17'!K56,I11*J11)</f>
        <v>0</v>
      </c>
      <c r="L11" s="105">
        <f>IF(T$9="Y",'Jan17'!L56,0)</f>
        <v>0</v>
      </c>
      <c r="M11" s="129" t="str">
        <f>IF(E11=" "," ",IF(T$9="Y",'Jan17'!M56,IF((H11+K11+L11)&gt;0,H11+K11+L11,"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",Admin!I433))</f>
        <v xml:space="preserve"> </v>
      </c>
      <c r="U11" s="48"/>
      <c r="V11" s="59">
        <f>IF(Employee!H$34=E$9,Employee!D$34+SUM(M11)+'Jan17'!V56,SUM(M11)+'Jan17'!V56)</f>
        <v>0</v>
      </c>
      <c r="W11" s="59">
        <f>IF(Employee!H$34=E$9,Employee!D$35+SUM(N11)+'Jan17'!W56,SUM(N11)+'Jan17'!W56)</f>
        <v>0</v>
      </c>
      <c r="X11" s="59">
        <f>IF(O11=" ",'Jan17'!X56,O11+'Jan17'!X56)</f>
        <v>0</v>
      </c>
      <c r="Y11" s="59">
        <f>IF(P11=" ",'Jan17'!Y56,P11+'Jan17'!Y56)</f>
        <v>0</v>
      </c>
      <c r="Z11" s="59">
        <f>IF(Q11=" ",'Jan17'!Z56,Q11+'Jan17'!Z56)</f>
        <v>0</v>
      </c>
      <c r="AA11" s="59">
        <f>IF(R11=" ",'Jan17'!AA56,R11+'Jan17'!AA56)</f>
        <v>0</v>
      </c>
      <c r="AB11" s="60"/>
      <c r="AC11" s="59">
        <f>IF(T11=" ",'Jan17'!AC56,T11+'Jan17'!AC56)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5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IF(T$9="Y",'Jan17'!H57,0)</f>
        <v>0</v>
      </c>
      <c r="I12" s="108">
        <f>IF(T$9="Y",'Jan17'!I57,0)</f>
        <v>0</v>
      </c>
      <c r="J12" s="108">
        <f>IF(T$9="Y",'Jan17'!J57,0)</f>
        <v>0</v>
      </c>
      <c r="K12" s="108">
        <f>IF(T$9="Y",'Jan17'!K57,I12*J12)</f>
        <v>0</v>
      </c>
      <c r="L12" s="108">
        <f>IF(T$9="Y",'Jan17'!L57,0)</f>
        <v>0</v>
      </c>
      <c r="M12" s="130" t="str">
        <f>IF(E12=" "," ",IF(T$9="Y",'Jan17'!M57,IF((H12+K12+L12)&gt;0,H12+K12+L12,"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",Admin!I434))</f>
        <v xml:space="preserve"> </v>
      </c>
      <c r="U12" s="48"/>
      <c r="V12" s="59">
        <f>IF(Employee!H$60=E$9,Employee!D$60+SUM(M12)+'Jan17'!V57,SUM(M12)+'Jan17'!V57)</f>
        <v>0</v>
      </c>
      <c r="W12" s="59">
        <f>IF(Employee!H$60=E$9,Employee!D$61+SUM(N12)+'Jan17'!W57,SUM(N12)+'Jan17'!W57)</f>
        <v>0</v>
      </c>
      <c r="X12" s="59">
        <f>IF(O12=" ",'Jan17'!X57,O12+'Jan17'!X57)</f>
        <v>0</v>
      </c>
      <c r="Y12" s="59">
        <f>IF(P12=" ",'Jan17'!Y57,P12+'Jan17'!Y57)</f>
        <v>0</v>
      </c>
      <c r="Z12" s="59">
        <f>IF(Q12=" ",'Jan17'!Z57,Q12+'Jan17'!Z57)</f>
        <v>0</v>
      </c>
      <c r="AA12" s="59">
        <f>IF(R12=" ",'Jan17'!AA57,R12+'Jan17'!AA57)</f>
        <v>0</v>
      </c>
      <c r="AB12" s="60"/>
      <c r="AC12" s="59">
        <f>IF(T12=" ",'Jan17'!AC57,T12+'Jan17'!AC57)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5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IF(T$9="Y",'Jan17'!H58,0)</f>
        <v>0</v>
      </c>
      <c r="I13" s="108">
        <f>IF(T$9="Y",'Jan17'!I58,0)</f>
        <v>0</v>
      </c>
      <c r="J13" s="108">
        <f>IF(T$9="Y",'Jan17'!J58,0)</f>
        <v>0</v>
      </c>
      <c r="K13" s="108">
        <f>IF(T$9="Y",'Jan17'!K58,I13*J13)</f>
        <v>0</v>
      </c>
      <c r="L13" s="108">
        <f>IF(T$9="Y",'Jan17'!L58,0)</f>
        <v>0</v>
      </c>
      <c r="M13" s="130" t="str">
        <f>IF(E13=" "," ",IF(T$9="Y",'Jan17'!M58,IF((H13+K13+L13)&gt;0,H13+K13+L13,"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",Admin!I435))</f>
        <v xml:space="preserve"> </v>
      </c>
      <c r="U13" s="48"/>
      <c r="V13" s="59">
        <f>IF(Employee!H$86=E$9,Employee!D$86+SUM(M13)+'Jan17'!V58,SUM(M13)+'Jan17'!V58)</f>
        <v>0</v>
      </c>
      <c r="W13" s="59">
        <f>IF(Employee!H$86=E$9,Employee!D$87+SUM(N13)+'Jan17'!W58,SUM(N13)+'Jan17'!W58)</f>
        <v>0</v>
      </c>
      <c r="X13" s="59">
        <f>IF(O13=" ",'Jan17'!X58,O13+'Jan17'!X58)</f>
        <v>0</v>
      </c>
      <c r="Y13" s="59">
        <f>IF(P13=" ",'Jan17'!Y58,P13+'Jan17'!Y58)</f>
        <v>0</v>
      </c>
      <c r="Z13" s="59">
        <f>IF(Q13=" ",'Jan17'!Z58,Q13+'Jan17'!Z58)</f>
        <v>0</v>
      </c>
      <c r="AA13" s="59">
        <f>IF(R13=" ",'Jan17'!AA58,R13+'Jan17'!AA58)</f>
        <v>0</v>
      </c>
      <c r="AB13" s="60"/>
      <c r="AC13" s="59">
        <f>IF(T13=" ",'Jan17'!AC58,T13+'Jan17'!AC58)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5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IF(T$9="Y",'Jan17'!H59,0)</f>
        <v>0</v>
      </c>
      <c r="I14" s="108">
        <f>IF(T$9="Y",'Jan17'!I59,0)</f>
        <v>0</v>
      </c>
      <c r="J14" s="108">
        <f>IF(T$9="Y",'Jan17'!J59,0)</f>
        <v>0</v>
      </c>
      <c r="K14" s="108">
        <f>IF(T$9="Y",'Jan17'!K59,I14*J14)</f>
        <v>0</v>
      </c>
      <c r="L14" s="108">
        <f>IF(T$9="Y",'Jan17'!L59,0)</f>
        <v>0</v>
      </c>
      <c r="M14" s="130" t="str">
        <f>IF(E14=" "," ",IF(T$9="Y",'Jan17'!M59,IF((H14+K14+L14)&gt;0,H14+K14+L14,"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",Admin!I436))</f>
        <v xml:space="preserve"> </v>
      </c>
      <c r="U14" s="48"/>
      <c r="V14" s="59">
        <f>IF(Employee!H$112=E$9,Employee!D$112+SUM(M14)+'Jan17'!V59,SUM(M14)+'Jan17'!V59)</f>
        <v>0</v>
      </c>
      <c r="W14" s="59">
        <f>IF(Employee!H$112=E$9,Employee!D$113+SUM(N14)+'Jan17'!W59,SUM(N14)+'Jan17'!W59)</f>
        <v>0</v>
      </c>
      <c r="X14" s="59">
        <f>IF(O14=" ",'Jan17'!X59,O14+'Jan17'!X59)</f>
        <v>0</v>
      </c>
      <c r="Y14" s="59">
        <f>IF(P14=" ",'Jan17'!Y59,P14+'Jan17'!Y59)</f>
        <v>0</v>
      </c>
      <c r="Z14" s="59">
        <f>IF(Q14=" ",'Jan17'!Z59,Q14+'Jan17'!Z59)</f>
        <v>0</v>
      </c>
      <c r="AA14" s="59">
        <f>IF(R14=" ",'Jan17'!AA59,R14+'Jan17'!AA59)</f>
        <v>0</v>
      </c>
      <c r="AB14" s="60"/>
      <c r="AC14" s="59">
        <f>IF(T14=" ",'Jan17'!AC59,T14+'Jan17'!AC59)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5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IF(T$9="Y",'Jan17'!H60,0)</f>
        <v>0</v>
      </c>
      <c r="I15" s="108">
        <f>IF(T$9="Y",'Jan17'!I60,0)</f>
        <v>0</v>
      </c>
      <c r="J15" s="108">
        <f>IF(T$9="Y",'Jan17'!J60,0)</f>
        <v>0</v>
      </c>
      <c r="K15" s="108">
        <f>IF(T$9="Y",'Jan17'!K60,I15*J15)</f>
        <v>0</v>
      </c>
      <c r="L15" s="108">
        <f>IF(T$9="Y",'Jan17'!L60,0)</f>
        <v>0</v>
      </c>
      <c r="M15" s="130" t="str">
        <f>IF(E15=" "," ",IF(T$9="Y",'Jan17'!M60,IF((H15+K15+L15)&gt;0,H15+K15+L15,"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",Admin!I437))</f>
        <v xml:space="preserve"> </v>
      </c>
      <c r="U15" s="48"/>
      <c r="V15" s="59">
        <f>IF(Employee!H$138=E$9,Employee!D$138+SUM(M15)+'Jan17'!V60,SUM(M15)+'Jan17'!V60)</f>
        <v>0</v>
      </c>
      <c r="W15" s="59">
        <f>IF(Employee!H$138=E$9,Employee!D$139+SUM(N15)+'Jan17'!W60,SUM(N15)+'Jan17'!W60)</f>
        <v>0</v>
      </c>
      <c r="X15" s="59">
        <f>IF(O15=" ",'Jan17'!X60,O15+'Jan17'!X60)</f>
        <v>0</v>
      </c>
      <c r="Y15" s="59">
        <f>IF(P15=" ",'Jan17'!Y60,P15+'Jan17'!Y60)</f>
        <v>0</v>
      </c>
      <c r="Z15" s="59">
        <f>IF(Q15=" ",'Jan17'!Z60,Q15+'Jan17'!Z60)</f>
        <v>0</v>
      </c>
      <c r="AA15" s="59">
        <f>IF(R15=" ",'Jan17'!AA60,R15+'Jan17'!AA60)</f>
        <v>0</v>
      </c>
      <c r="AB15" s="60"/>
      <c r="AC15" s="59">
        <f>IF(T15=" ",'Jan17'!AC60,T15+'Jan17'!AC60)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5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IF(T$9="Y",'Jan17'!H61,0)</f>
        <v>0</v>
      </c>
      <c r="I16" s="108">
        <f>IF(T$9="Y",'Jan17'!I61,0)</f>
        <v>0</v>
      </c>
      <c r="J16" s="108">
        <f>IF(T$9="Y",'Jan17'!J61,0)</f>
        <v>0</v>
      </c>
      <c r="K16" s="108">
        <f>IF(T$9="Y",'Jan17'!K61,I16*J16)</f>
        <v>0</v>
      </c>
      <c r="L16" s="108">
        <f>IF(T$9="Y",'Jan17'!L61,0)</f>
        <v>0</v>
      </c>
      <c r="M16" s="130" t="str">
        <f>IF(E16=" "," ",IF(T$9="Y",'Jan17'!M61,IF((H16+K16+L16)&gt;0,H16+K16+L16,"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",Admin!I438))</f>
        <v xml:space="preserve"> </v>
      </c>
      <c r="U16" s="48"/>
      <c r="V16" s="59">
        <f>IF(Employee!H$164=E$9,Employee!D$164+SUM(M16)+'Jan17'!V61,SUM(M16)+'Jan17'!V61)</f>
        <v>0</v>
      </c>
      <c r="W16" s="59">
        <f>IF(Employee!H$164=E$9,Employee!D$165+SUM(N16)+'Jan17'!W61,SUM(N16)+'Jan17'!W61)</f>
        <v>0</v>
      </c>
      <c r="X16" s="59">
        <f>IF(O16=" ",'Jan17'!X61,O16+'Jan17'!X61)</f>
        <v>0</v>
      </c>
      <c r="Y16" s="59">
        <f>IF(P16=" ",'Jan17'!Y61,P16+'Jan17'!Y61)</f>
        <v>0</v>
      </c>
      <c r="Z16" s="59">
        <f>IF(Q16=" ",'Jan17'!Z61,Q16+'Jan17'!Z61)</f>
        <v>0</v>
      </c>
      <c r="AA16" s="59">
        <f>IF(R16=" ",'Jan17'!AA61,R16+'Jan17'!AA61)</f>
        <v>0</v>
      </c>
      <c r="AB16" s="60"/>
      <c r="AC16" s="59">
        <f>IF(T16=" ",'Jan17'!AC61,T16+'Jan17'!AC61)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5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IF(T$9="Y",'Jan17'!H62,0)</f>
        <v>0</v>
      </c>
      <c r="I17" s="108">
        <f>IF(T$9="Y",'Jan17'!I62,0)</f>
        <v>0</v>
      </c>
      <c r="J17" s="108">
        <f>IF(T$9="Y",'Jan17'!J62,0)</f>
        <v>0</v>
      </c>
      <c r="K17" s="108">
        <f>IF(T$9="Y",'Jan17'!K62,I17*J17)</f>
        <v>0</v>
      </c>
      <c r="L17" s="108">
        <f>IF(T$9="Y",'Jan17'!L62,0)</f>
        <v>0</v>
      </c>
      <c r="M17" s="130" t="str">
        <f>IF(E17=" "," ",IF(T$9="Y",'Jan17'!M62,IF((H17+K17+L17)&gt;0,H17+K17+L17,"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",Admin!I439))</f>
        <v xml:space="preserve"> </v>
      </c>
      <c r="U17" s="48"/>
      <c r="V17" s="59">
        <f>IF(Employee!H$190=E$9,Employee!D$190+SUM(M17)+'Jan17'!V62,SUM(M17)+'Jan17'!V62)</f>
        <v>0</v>
      </c>
      <c r="W17" s="59">
        <f>IF(Employee!H$190=E$9,Employee!D$191+SUM(N17)+'Jan17'!W62,SUM(N17)+'Jan17'!W62)</f>
        <v>0</v>
      </c>
      <c r="X17" s="59">
        <f>IF(O17=" ",'Jan17'!X62,O17+'Jan17'!X62)</f>
        <v>0</v>
      </c>
      <c r="Y17" s="59">
        <f>IF(P17=" ",'Jan17'!Y62,P17+'Jan17'!Y62)</f>
        <v>0</v>
      </c>
      <c r="Z17" s="59">
        <f>IF(Q17=" ",'Jan17'!Z62,Q17+'Jan17'!Z62)</f>
        <v>0</v>
      </c>
      <c r="AA17" s="59">
        <f>IF(R17=" ",'Jan17'!AA62,R17+'Jan17'!AA62)</f>
        <v>0</v>
      </c>
      <c r="AB17" s="60"/>
      <c r="AC17" s="59">
        <f>IF(T17=" ",'Jan17'!AC62,T17+'Jan17'!AC62)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5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IF(T$9="Y",'Jan17'!H63,0)</f>
        <v>0</v>
      </c>
      <c r="I18" s="108">
        <f>IF(T$9="Y",'Jan17'!I63,0)</f>
        <v>0</v>
      </c>
      <c r="J18" s="108">
        <f>IF(T$9="Y",'Jan17'!J63,0)</f>
        <v>0</v>
      </c>
      <c r="K18" s="108">
        <f>IF(T$9="Y",'Jan17'!K63,I18*J18)</f>
        <v>0</v>
      </c>
      <c r="L18" s="108">
        <f>IF(T$9="Y",'Jan17'!L63,0)</f>
        <v>0</v>
      </c>
      <c r="M18" s="130" t="str">
        <f>IF(E18=" "," ",IF(T$9="Y",'Jan17'!M63,IF((H18+K18+L18)&gt;0,H18+K18+L18,"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",Admin!I440))</f>
        <v xml:space="preserve"> </v>
      </c>
      <c r="U18" s="48"/>
      <c r="V18" s="59">
        <f>IF(Employee!H$216=E$9,Employee!D$216+SUM(M18)+'Jan17'!V63,SUM(M18)+'Jan17'!V63)</f>
        <v>0</v>
      </c>
      <c r="W18" s="59">
        <f>IF(Employee!H$216=E$9,Employee!D$217+SUM(N18)+'Jan17'!W63,SUM(N18)+'Jan17'!W63)</f>
        <v>0</v>
      </c>
      <c r="X18" s="59">
        <f>IF(O18=" ",'Jan17'!X63,O18+'Jan17'!X63)</f>
        <v>0</v>
      </c>
      <c r="Y18" s="59">
        <f>IF(P18=" ",'Jan17'!Y63,P18+'Jan17'!Y63)</f>
        <v>0</v>
      </c>
      <c r="Z18" s="59">
        <f>IF(Q18=" ",'Jan17'!Z63,Q18+'Jan17'!Z63)</f>
        <v>0</v>
      </c>
      <c r="AA18" s="59">
        <f>IF(R18=" ",'Jan17'!AA63,R18+'Jan17'!AA63)</f>
        <v>0</v>
      </c>
      <c r="AB18" s="60"/>
      <c r="AC18" s="59">
        <f>IF(T18=" ",'Jan17'!AC63,T18+'Jan17'!AC63)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5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IF(T$9="Y",'Jan17'!H64,0)</f>
        <v>0</v>
      </c>
      <c r="I19" s="108">
        <f>IF(T$9="Y",'Jan17'!I64,0)</f>
        <v>0</v>
      </c>
      <c r="J19" s="108">
        <f>IF(T$9="Y",'Jan17'!J64,0)</f>
        <v>0</v>
      </c>
      <c r="K19" s="108">
        <f>IF(T$9="Y",'Jan17'!K64,I19*J19)</f>
        <v>0</v>
      </c>
      <c r="L19" s="108">
        <f>IF(T$9="Y",'Jan17'!L64,0)</f>
        <v>0</v>
      </c>
      <c r="M19" s="130" t="str">
        <f>IF(E19=" "," ",IF(T$9="Y",'Jan17'!M64,IF((H19+K19+L19)&gt;0,H19+K19+L19,"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",Admin!I441))</f>
        <v xml:space="preserve"> </v>
      </c>
      <c r="U19" s="48"/>
      <c r="V19" s="59">
        <f>IF(Employee!H$242=E$9,Employee!D$242+SUM(M19)+'Jan17'!V64,SUM(M19)+'Jan17'!V64)</f>
        <v>0</v>
      </c>
      <c r="W19" s="59">
        <f>IF(Employee!H$242=E$9,Employee!D$243+SUM(N19)+'Jan17'!W64,SUM(N19)+'Jan17'!W64)</f>
        <v>0</v>
      </c>
      <c r="X19" s="59">
        <f>IF(O19=" ",'Jan17'!X64,O19+'Jan17'!X64)</f>
        <v>0</v>
      </c>
      <c r="Y19" s="59">
        <f>IF(P19=" ",'Jan17'!Y64,P19+'Jan17'!Y64)</f>
        <v>0</v>
      </c>
      <c r="Z19" s="59">
        <f>IF(Q19=" ",'Jan17'!Z64,Q19+'Jan17'!Z64)</f>
        <v>0</v>
      </c>
      <c r="AA19" s="59">
        <f>IF(R19=" ",'Jan17'!AA64,R19+'Jan17'!AA64)</f>
        <v>0</v>
      </c>
      <c r="AB19" s="60"/>
      <c r="AC19" s="59">
        <f>IF(T19=" ",'Jan17'!AC64,T19+'Jan17'!AC64)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3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IF(T$9="Y",'Jan17'!H65,0)</f>
        <v>0</v>
      </c>
      <c r="I20" s="133">
        <f>IF(T$9="Y",'Jan17'!I65,0)</f>
        <v>0</v>
      </c>
      <c r="J20" s="133">
        <f>IF(T$9="Y",'Jan17'!J65,0)</f>
        <v>0</v>
      </c>
      <c r="K20" s="133">
        <f>IF(T$9="Y",'Jan17'!K65,I20*J20)</f>
        <v>0</v>
      </c>
      <c r="L20" s="133">
        <f>IF(T$9="Y",'Jan17'!L65,0)</f>
        <v>0</v>
      </c>
      <c r="M20" s="131" t="str">
        <f>IF(E20=" "," ",IF(T$9="Y",'Jan17'!M65,IF((H20+K20+L20)&gt;0,H20+K20+L20,"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",Admin!I442))</f>
        <v xml:space="preserve"> </v>
      </c>
      <c r="U20" s="48"/>
      <c r="V20" s="59">
        <f>IF(Employee!H$268=E$9,Employee!D$268+SUM(M20)+'Jan17'!V65,SUM(M20)+'Jan17'!V65)</f>
        <v>0</v>
      </c>
      <c r="W20" s="59">
        <f>IF(Employee!H$268=E$9,Employee!D$269+SUM(N20)+'Jan17'!W65,SUM(N20)+'Jan17'!W65)</f>
        <v>0</v>
      </c>
      <c r="X20" s="59">
        <f>IF(O20=" ",'Jan17'!X65,O20+'Jan17'!X65)</f>
        <v>0</v>
      </c>
      <c r="Y20" s="59">
        <f>IF(P20=" ",'Jan17'!Y65,P20+'Jan17'!Y65)</f>
        <v>0</v>
      </c>
      <c r="Z20" s="59">
        <f>IF(Q20=" ",'Jan17'!Z65,Q20+'Jan17'!Z65)</f>
        <v>0</v>
      </c>
      <c r="AA20" s="59">
        <f>IF(R20=" ",'Jan17'!AA65,R20+'Jan17'!AA65)</f>
        <v>0</v>
      </c>
      <c r="AB20" s="60"/>
      <c r="AC20" s="59">
        <f>IF(T20=" ",'Jan17'!AC65,T20+'Jan17'!AC65)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3">
      <c r="A21" s="47"/>
      <c r="B21" s="149"/>
      <c r="C21" s="147"/>
      <c r="D21" s="147"/>
      <c r="E21" s="148"/>
      <c r="F21" s="432" t="s">
        <v>7</v>
      </c>
      <c r="G21" s="396"/>
      <c r="H21" s="120"/>
      <c r="I21" s="121"/>
      <c r="J21" s="121"/>
      <c r="K21" s="165"/>
      <c r="L21" s="165"/>
      <c r="M21" s="164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3">
      <c r="A22" s="127"/>
      <c r="B22" s="386"/>
      <c r="C22" s="386"/>
      <c r="D22" s="386"/>
      <c r="E22" s="386"/>
      <c r="F22" s="386"/>
      <c r="G22" s="386"/>
      <c r="H22" s="386"/>
      <c r="I22" s="386"/>
      <c r="J22" s="386"/>
      <c r="K22" s="386"/>
      <c r="L22" s="386"/>
      <c r="M22" s="386"/>
      <c r="N22" s="386"/>
      <c r="O22" s="386"/>
      <c r="P22" s="386"/>
      <c r="Q22" s="386"/>
      <c r="R22" s="386"/>
      <c r="S22" s="386"/>
      <c r="T22" s="386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3">
      <c r="A23" s="39"/>
      <c r="B23" s="395" t="s">
        <v>23</v>
      </c>
      <c r="C23" s="396"/>
      <c r="D23" s="396"/>
      <c r="E23" s="397"/>
      <c r="F23" s="40"/>
      <c r="G23" s="40"/>
      <c r="H23" s="53"/>
      <c r="I23" s="53"/>
      <c r="J23" s="53"/>
      <c r="K23" s="56"/>
      <c r="L23" s="56"/>
      <c r="M23" s="53"/>
      <c r="N23" s="41"/>
      <c r="O23" s="387" t="s">
        <v>28</v>
      </c>
      <c r="P23" s="388"/>
      <c r="Q23" s="389"/>
      <c r="R23" s="436"/>
      <c r="S23" s="437"/>
      <c r="T23" s="437"/>
      <c r="U23" s="42"/>
      <c r="AH23" s="61"/>
    </row>
    <row r="24" spans="1:34" ht="18" customHeight="1" thickTop="1" thickBot="1" x14ac:dyDescent="0.3">
      <c r="A24" s="43"/>
      <c r="B24" s="398" t="s">
        <v>9</v>
      </c>
      <c r="C24" s="396"/>
      <c r="D24" s="397"/>
      <c r="E24" s="188">
        <v>45</v>
      </c>
      <c r="F24" s="61"/>
      <c r="G24" s="61"/>
      <c r="H24" s="398" t="s">
        <v>28</v>
      </c>
      <c r="I24" s="396"/>
      <c r="J24" s="397"/>
      <c r="K24" s="238">
        <f>M9+1</f>
        <v>42772</v>
      </c>
      <c r="L24" s="239" t="s">
        <v>84</v>
      </c>
      <c r="M24" s="240">
        <f>K24+6</f>
        <v>42778</v>
      </c>
      <c r="N24" s="27"/>
      <c r="O24" s="433" t="s">
        <v>71</v>
      </c>
      <c r="P24" s="434"/>
      <c r="Q24" s="434"/>
      <c r="R24" s="435"/>
      <c r="S24" s="44"/>
      <c r="T24" s="199"/>
      <c r="U24" s="46"/>
      <c r="AH24" s="61"/>
    </row>
    <row r="25" spans="1:34" ht="18" customHeight="1" thickTop="1" x14ac:dyDescent="0.25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5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",Admin!I443))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5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",Admin!I444))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5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",Admin!I445))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5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",Admin!I446))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5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",Admin!I447))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5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",Admin!I448))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5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",Admin!I449))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5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",Admin!I450))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5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",Admin!I451))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3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",Admin!I452))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3">
      <c r="A36" s="47"/>
      <c r="B36" s="149"/>
      <c r="C36" s="147"/>
      <c r="D36" s="147"/>
      <c r="E36" s="148"/>
      <c r="F36" s="432" t="s">
        <v>7</v>
      </c>
      <c r="G36" s="397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3">
      <c r="A37" s="127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6"/>
      <c r="P37" s="386"/>
      <c r="Q37" s="386"/>
      <c r="R37" s="386"/>
      <c r="S37" s="386"/>
      <c r="T37" s="386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3">
      <c r="A38" s="39"/>
      <c r="B38" s="395" t="s">
        <v>23</v>
      </c>
      <c r="C38" s="396"/>
      <c r="D38" s="396"/>
      <c r="E38" s="397"/>
      <c r="F38" s="40"/>
      <c r="G38" s="40"/>
      <c r="H38" s="53"/>
      <c r="I38" s="53"/>
      <c r="J38" s="53"/>
      <c r="K38" s="56"/>
      <c r="L38" s="56"/>
      <c r="M38" s="53"/>
      <c r="N38" s="41"/>
      <c r="O38" s="387" t="s">
        <v>28</v>
      </c>
      <c r="P38" s="388"/>
      <c r="Q38" s="389"/>
      <c r="R38" s="436"/>
      <c r="S38" s="437"/>
      <c r="T38" s="437"/>
      <c r="U38" s="42"/>
      <c r="AH38" s="61"/>
    </row>
    <row r="39" spans="1:34" ht="18" customHeight="1" thickTop="1" thickBot="1" x14ac:dyDescent="0.3">
      <c r="A39" s="43"/>
      <c r="B39" s="398" t="s">
        <v>9</v>
      </c>
      <c r="C39" s="396"/>
      <c r="D39" s="397"/>
      <c r="E39" s="188">
        <v>46</v>
      </c>
      <c r="F39" s="61"/>
      <c r="G39" s="61"/>
      <c r="H39" s="398" t="s">
        <v>28</v>
      </c>
      <c r="I39" s="396"/>
      <c r="J39" s="397"/>
      <c r="K39" s="238">
        <f>M24+1</f>
        <v>42779</v>
      </c>
      <c r="L39" s="239" t="s">
        <v>84</v>
      </c>
      <c r="M39" s="240">
        <f>K39+6</f>
        <v>42785</v>
      </c>
      <c r="N39" s="27"/>
      <c r="O39" s="433" t="s">
        <v>71</v>
      </c>
      <c r="P39" s="434"/>
      <c r="Q39" s="434"/>
      <c r="R39" s="435"/>
      <c r="S39" s="44"/>
      <c r="T39" s="199"/>
      <c r="U39" s="46"/>
      <c r="AH39" s="61"/>
    </row>
    <row r="40" spans="1:34" ht="18" customHeight="1" thickTop="1" x14ac:dyDescent="0.25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",Admin!I453))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5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",Admin!I454))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5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",Admin!I455))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5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",Admin!I456))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5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",Admin!I457))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5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",Admin!I458))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5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",Admin!I459))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5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",Admin!I460))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5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",Admin!I461))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3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",Admin!I462))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3">
      <c r="A51" s="47"/>
      <c r="B51" s="149"/>
      <c r="C51" s="147"/>
      <c r="D51" s="147"/>
      <c r="E51" s="148"/>
      <c r="F51" s="432" t="s">
        <v>7</v>
      </c>
      <c r="G51" s="397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3">
      <c r="A52" s="127"/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3">
      <c r="A53" s="39"/>
      <c r="B53" s="395" t="s">
        <v>23</v>
      </c>
      <c r="C53" s="460"/>
      <c r="D53" s="460"/>
      <c r="E53" s="461"/>
      <c r="F53" s="40"/>
      <c r="G53" s="40"/>
      <c r="H53" s="41"/>
      <c r="I53" s="41"/>
      <c r="J53" s="41"/>
      <c r="K53" s="56"/>
      <c r="L53" s="56"/>
      <c r="M53" s="53"/>
      <c r="N53" s="41"/>
      <c r="O53" s="387" t="s">
        <v>28</v>
      </c>
      <c r="P53" s="388"/>
      <c r="Q53" s="389"/>
      <c r="R53" s="436"/>
      <c r="S53" s="437"/>
      <c r="T53" s="437"/>
      <c r="U53" s="42"/>
      <c r="AH53" s="61"/>
    </row>
    <row r="54" spans="1:34" ht="18" customHeight="1" thickTop="1" thickBot="1" x14ac:dyDescent="0.3">
      <c r="A54" s="43"/>
      <c r="B54" s="398" t="s">
        <v>9</v>
      </c>
      <c r="C54" s="462"/>
      <c r="D54" s="463"/>
      <c r="E54" s="188">
        <v>47</v>
      </c>
      <c r="F54" s="61"/>
      <c r="G54" s="61"/>
      <c r="H54" s="398" t="s">
        <v>28</v>
      </c>
      <c r="I54" s="462"/>
      <c r="J54" s="463"/>
      <c r="K54" s="238">
        <f>M39+1</f>
        <v>42786</v>
      </c>
      <c r="L54" s="239" t="s">
        <v>84</v>
      </c>
      <c r="M54" s="240">
        <f>K54+6</f>
        <v>42792</v>
      </c>
      <c r="N54" s="27"/>
      <c r="O54" s="433" t="s">
        <v>71</v>
      </c>
      <c r="P54" s="464"/>
      <c r="Q54" s="464"/>
      <c r="R54" s="465"/>
      <c r="S54" s="44"/>
      <c r="T54" s="199"/>
      <c r="U54" s="46"/>
      <c r="AH54" s="61"/>
    </row>
    <row r="55" spans="1:34" ht="18" customHeight="1" thickTop="1" x14ac:dyDescent="0.25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5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",Admin!I463))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5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",Admin!I464))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5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",Admin!I465))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5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",Admin!I466))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5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",Admin!I467))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5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",Admin!I468))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5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",Admin!I469))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5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",Admin!I470))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5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",Admin!I471))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3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",Admin!I472))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3">
      <c r="A66" s="47"/>
      <c r="B66" s="149"/>
      <c r="C66" s="147"/>
      <c r="D66" s="147"/>
      <c r="E66" s="148"/>
      <c r="F66" s="432" t="s">
        <v>7</v>
      </c>
      <c r="G66" s="459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3">
      <c r="A67" s="127"/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3">
      <c r="A68" s="39"/>
      <c r="B68" s="395" t="s">
        <v>24</v>
      </c>
      <c r="C68" s="396"/>
      <c r="D68" s="396"/>
      <c r="E68" s="397"/>
      <c r="F68" s="40"/>
      <c r="G68" s="40"/>
      <c r="H68" s="53"/>
      <c r="I68" s="53"/>
      <c r="J68" s="53"/>
      <c r="K68" s="56"/>
      <c r="L68" s="56"/>
      <c r="M68" s="53"/>
      <c r="N68" s="41"/>
      <c r="O68" s="387" t="s">
        <v>28</v>
      </c>
      <c r="P68" s="388"/>
      <c r="Q68" s="389"/>
      <c r="R68" s="436"/>
      <c r="S68" s="437"/>
      <c r="T68" s="437"/>
      <c r="U68" s="42"/>
      <c r="AH68" s="61"/>
    </row>
    <row r="69" spans="1:34" ht="18" customHeight="1" thickTop="1" thickBot="1" x14ac:dyDescent="0.3">
      <c r="A69" s="43"/>
      <c r="B69" s="398" t="s">
        <v>10</v>
      </c>
      <c r="C69" s="396"/>
      <c r="D69" s="397"/>
      <c r="E69" s="188">
        <v>11</v>
      </c>
      <c r="F69" s="61"/>
      <c r="G69" s="61"/>
      <c r="H69" s="398" t="s">
        <v>28</v>
      </c>
      <c r="I69" s="396"/>
      <c r="J69" s="397"/>
      <c r="K69" s="238">
        <f>Admin!B308</f>
        <v>42772</v>
      </c>
      <c r="L69" s="239" t="s">
        <v>84</v>
      </c>
      <c r="M69" s="240">
        <f>Admin!B335</f>
        <v>42799</v>
      </c>
      <c r="N69" s="27"/>
      <c r="O69" s="433" t="s">
        <v>72</v>
      </c>
      <c r="P69" s="434"/>
      <c r="Q69" s="434"/>
      <c r="R69" s="435"/>
      <c r="S69" s="44"/>
      <c r="T69" s="163"/>
      <c r="U69" s="46"/>
      <c r="AH69" s="61"/>
    </row>
    <row r="70" spans="1:34" ht="18" customHeight="1" thickTop="1" x14ac:dyDescent="0.25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IF(Employee!D$28="w","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IF(T$69="Y",'Jan17'!H71,0)</f>
        <v>0</v>
      </c>
      <c r="I71" s="105">
        <f>IF(T$69="Y",'Jan17'!I71,0)</f>
        <v>0</v>
      </c>
      <c r="J71" s="105">
        <f>IF(T$69="Y",'Jan17'!J71,0)</f>
        <v>0</v>
      </c>
      <c r="K71" s="105">
        <f>IF(T$69="Y",'Jan17'!K71,I71*J71)</f>
        <v>0</v>
      </c>
      <c r="L71" s="150">
        <f>IF(T$69="Y",'Jan17'!L71,0)</f>
        <v>0</v>
      </c>
      <c r="M71" s="117" t="str">
        <f>IF(E71=" "," ",IF(T$69="Y",'Jan17'!M71,IF((H71+K71+L71)&gt;0,H71+K71+L71,"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210" t="str">
        <f>IF(M71=" "," ",IF(M71=0," ",M71-SUM(N71:Q71)))</f>
        <v xml:space="preserve"> </v>
      </c>
      <c r="S71" s="110"/>
      <c r="T71" s="107" t="str">
        <f>IF(M71=" "," ",IF(M71=0," ",Admin!I103))</f>
        <v xml:space="preserve"> </v>
      </c>
      <c r="U71" s="48"/>
      <c r="V71" s="59">
        <f>IF(Employee!H$35=E$69,Employee!D$34+SUM(M71)+'Jan17'!V71,SUM(M71)+'Jan17'!V71)</f>
        <v>0</v>
      </c>
      <c r="W71" s="59">
        <f>IF(Employee!H$35=E$69,Employee!D$35+SUM(N71)+'Jan17'!W71,SUM(N71)+'Jan17'!W71)</f>
        <v>0</v>
      </c>
      <c r="X71" s="59">
        <f>IF(O71=" ",'Jan17'!X71,O71+'Jan17'!X71)</f>
        <v>0</v>
      </c>
      <c r="Y71" s="59">
        <f>IF(P71=" ",'Jan17'!Y71,P71+'Jan17'!Y71)</f>
        <v>0</v>
      </c>
      <c r="Z71" s="59">
        <f>IF(Q71=" ",'Jan17'!Z71,Q71+'Jan17'!Z71)</f>
        <v>0</v>
      </c>
      <c r="AA71" s="59">
        <f>IF(R71=" ",'Jan17'!AA71,R71+'Jan17'!AA71)</f>
        <v>0</v>
      </c>
      <c r="AB71" s="60"/>
      <c r="AC71" s="59">
        <f>IF(T71=" ",'Jan17'!AC71,T71+'Jan17'!AC71)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5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IF(Employee!D$54="w","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>IF(T$69="Y",'Jan17'!H72,0)</f>
        <v>0</v>
      </c>
      <c r="I72" s="108">
        <f>IF(T$69="Y",'Jan17'!I72,0)</f>
        <v>0</v>
      </c>
      <c r="J72" s="108">
        <f>IF(T$69="Y",'Jan17'!J72,0)</f>
        <v>0</v>
      </c>
      <c r="K72" s="108">
        <f>IF(T$69="Y",'Jan17'!K72,I72*J72)</f>
        <v>0</v>
      </c>
      <c r="L72" s="151">
        <f>IF(T$69="Y",'Jan17'!L72,0)</f>
        <v>0</v>
      </c>
      <c r="M72" s="118" t="str">
        <f>IF(E72=" "," ",IF(T$69="Y",'Jan17'!M72,IF((H72+K72+L72)&gt;0,H72+K72+L72," ")))</f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211" t="str">
        <f t="shared" ref="R72:R80" si="56">IF(M72=" "," ",IF(M72=0," ",M72-SUM(N72:Q72)))</f>
        <v xml:space="preserve"> </v>
      </c>
      <c r="S72" s="110"/>
      <c r="T72" s="111" t="str">
        <f>IF(M72=" "," ",IF(M72=0," ",Admin!I104))</f>
        <v xml:space="preserve"> </v>
      </c>
      <c r="U72" s="48"/>
      <c r="V72" s="59">
        <f>IF(Employee!H$61=E$69,Employee!D$60+SUM(M72)+'Jan17'!V72,SUM(M72)+'Jan17'!V72)</f>
        <v>0</v>
      </c>
      <c r="W72" s="59">
        <f>IF(Employee!H$61=E$69,Employee!D$61+SUM(N72)+'Jan17'!W72,SUM(N72)+'Jan17'!W72)</f>
        <v>0</v>
      </c>
      <c r="X72" s="59">
        <f>IF(O72=" ",'Jan17'!X72,O72+'Jan17'!X72)</f>
        <v>0</v>
      </c>
      <c r="Y72" s="59">
        <f>IF(P72=" ",'Jan17'!Y72,P72+'Jan17'!Y72)</f>
        <v>0</v>
      </c>
      <c r="Z72" s="59">
        <f>IF(Q72=" ",'Jan17'!Z72,Q72+'Jan17'!Z72)</f>
        <v>0</v>
      </c>
      <c r="AA72" s="59">
        <f>IF(R72=" ",'Jan17'!AA72,R72+'Jan17'!AA72)</f>
        <v>0</v>
      </c>
      <c r="AB72" s="60"/>
      <c r="AC72" s="59">
        <f>IF(T72=" ",'Jan17'!AC72,T72+'Jan17'!AC72)</f>
        <v>0</v>
      </c>
      <c r="AD72" s="91">
        <f t="shared" ref="AD72:AD80" si="57">IF(G72="SSP",H72,0)</f>
        <v>0</v>
      </c>
      <c r="AE72" s="91">
        <f t="shared" ref="AE72:AE80" si="58">IF(G72="SMP",H72,0)</f>
        <v>0</v>
      </c>
      <c r="AF72" s="91">
        <f t="shared" ref="AF72:AF80" si="59">IF(G72="SPP",H72,0)</f>
        <v>0</v>
      </c>
      <c r="AG72" s="91">
        <f t="shared" ref="AG72:AG80" si="60">IF(G72="SAP",H72,0)</f>
        <v>0</v>
      </c>
      <c r="AH72" s="61"/>
    </row>
    <row r="73" spans="1:34" ht="18" customHeight="1" x14ac:dyDescent="0.25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IF(Employee!D$80="w","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>IF(T$69="Y",'Jan17'!H73,0)</f>
        <v>0</v>
      </c>
      <c r="I73" s="108">
        <f>IF(T$69="Y",'Jan17'!I73,0)</f>
        <v>0</v>
      </c>
      <c r="J73" s="108">
        <f>IF(T$69="Y",'Jan17'!J73,0)</f>
        <v>0</v>
      </c>
      <c r="K73" s="108">
        <f>IF(T$69="Y",'Jan17'!K73,I73*J73)</f>
        <v>0</v>
      </c>
      <c r="L73" s="151">
        <f>IF(T$69="Y",'Jan17'!L73,0)</f>
        <v>0</v>
      </c>
      <c r="M73" s="118" t="str">
        <f>IF(E73=" "," ",IF(T$69="Y",'Jan17'!M73,IF((H73+K73+L73)&gt;0,H73+K73+L73," ")))</f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211" t="str">
        <f t="shared" si="56"/>
        <v xml:space="preserve"> </v>
      </c>
      <c r="S73" s="110"/>
      <c r="T73" s="111" t="str">
        <f>IF(M73=" "," ",IF(M73=0," ",Admin!I105))</f>
        <v xml:space="preserve"> </v>
      </c>
      <c r="U73" s="48"/>
      <c r="V73" s="59">
        <f>IF(Employee!H$87=E$69,Employee!D$86+SUM(M73)+'Jan17'!V73,SUM(M73)+'Jan17'!V73)</f>
        <v>0</v>
      </c>
      <c r="W73" s="59">
        <f>IF(Employee!H$87=E$69,Employee!D$87+SUM(N73)+'Jan17'!W73,SUM(N73)+'Jan17'!W73)</f>
        <v>0</v>
      </c>
      <c r="X73" s="59">
        <f>IF(O73=" ",'Jan17'!X73,O73+'Jan17'!X73)</f>
        <v>0</v>
      </c>
      <c r="Y73" s="59">
        <f>IF(P73=" ",'Jan17'!Y73,P73+'Jan17'!Y73)</f>
        <v>0</v>
      </c>
      <c r="Z73" s="59">
        <f>IF(Q73=" ",'Jan17'!Z73,Q73+'Jan17'!Z73)</f>
        <v>0</v>
      </c>
      <c r="AA73" s="59">
        <f>IF(R73=" ",'Jan17'!AA73,R73+'Jan17'!AA73)</f>
        <v>0</v>
      </c>
      <c r="AB73" s="60"/>
      <c r="AC73" s="59">
        <f>IF(T73=" ",'Jan17'!AC73,T73+'Jan17'!AC73)</f>
        <v>0</v>
      </c>
      <c r="AD73" s="91">
        <f t="shared" si="57"/>
        <v>0</v>
      </c>
      <c r="AE73" s="91">
        <f t="shared" si="58"/>
        <v>0</v>
      </c>
      <c r="AF73" s="91">
        <f t="shared" si="59"/>
        <v>0</v>
      </c>
      <c r="AG73" s="91">
        <f t="shared" si="60"/>
        <v>0</v>
      </c>
      <c r="AH73" s="61"/>
    </row>
    <row r="74" spans="1:34" ht="18" customHeight="1" x14ac:dyDescent="0.25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IF(Employee!D$106="w","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>IF(T$69="Y",'Jan17'!H74,0)</f>
        <v>0</v>
      </c>
      <c r="I74" s="108">
        <f>IF(T$69="Y",'Jan17'!I74,0)</f>
        <v>0</v>
      </c>
      <c r="J74" s="108">
        <f>IF(T$69="Y",'Jan17'!J74,0)</f>
        <v>0</v>
      </c>
      <c r="K74" s="108">
        <f>IF(T$69="Y",'Jan17'!K74,I74*J74)</f>
        <v>0</v>
      </c>
      <c r="L74" s="151">
        <f>IF(T$69="Y",'Jan17'!L74,0)</f>
        <v>0</v>
      </c>
      <c r="M74" s="118" t="str">
        <f>IF(E74=" "," ",IF(T$69="Y",'Jan17'!M74,IF((H74+K74+L74)&gt;0,H74+K74+L74," ")))</f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211" t="str">
        <f t="shared" si="56"/>
        <v xml:space="preserve"> </v>
      </c>
      <c r="S74" s="110"/>
      <c r="T74" s="111" t="str">
        <f>IF(M74=" "," ",IF(M74=0," ",Admin!I106))</f>
        <v xml:space="preserve"> </v>
      </c>
      <c r="U74" s="48"/>
      <c r="V74" s="59">
        <f>IF(Employee!H$113=E$69,Employee!D$112+SUM(M74)+'Jan17'!V74,SUM(M74)+'Jan17'!V74)</f>
        <v>0</v>
      </c>
      <c r="W74" s="59">
        <f>IF(Employee!H$113=E$69,Employee!D$113+SUM(N74)+'Jan17'!W74,SUM(N74)+'Jan17'!W74)</f>
        <v>0</v>
      </c>
      <c r="X74" s="59">
        <f>IF(O74=" ",'Jan17'!X74,O74+'Jan17'!X74)</f>
        <v>0</v>
      </c>
      <c r="Y74" s="59">
        <f>IF(P74=" ",'Jan17'!Y74,P74+'Jan17'!Y74)</f>
        <v>0</v>
      </c>
      <c r="Z74" s="59">
        <f>IF(Q74=" ",'Jan17'!Z74,Q74+'Jan17'!Z74)</f>
        <v>0</v>
      </c>
      <c r="AA74" s="59">
        <f>IF(R74=" ",'Jan17'!AA74,R74+'Jan17'!AA74)</f>
        <v>0</v>
      </c>
      <c r="AB74" s="60"/>
      <c r="AC74" s="59">
        <f>IF(T74=" ",'Jan17'!AC74,T74+'Jan17'!AC74)</f>
        <v>0</v>
      </c>
      <c r="AD74" s="91">
        <f t="shared" si="57"/>
        <v>0</v>
      </c>
      <c r="AE74" s="91">
        <f t="shared" si="58"/>
        <v>0</v>
      </c>
      <c r="AF74" s="91">
        <f t="shared" si="59"/>
        <v>0</v>
      </c>
      <c r="AG74" s="91">
        <f t="shared" si="60"/>
        <v>0</v>
      </c>
      <c r="AH74" s="61"/>
    </row>
    <row r="75" spans="1:34" ht="18" customHeight="1" x14ac:dyDescent="0.25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IF(Employee!D$132="w","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>IF(T$69="Y",'Jan17'!H75,0)</f>
        <v>0</v>
      </c>
      <c r="I75" s="108">
        <f>IF(T$69="Y",'Jan17'!I75,0)</f>
        <v>0</v>
      </c>
      <c r="J75" s="108">
        <f>IF(T$69="Y",'Jan17'!J75,0)</f>
        <v>0</v>
      </c>
      <c r="K75" s="108">
        <f>IF(T$69="Y",'Jan17'!K75,I75*J75)</f>
        <v>0</v>
      </c>
      <c r="L75" s="151">
        <f>IF(T$69="Y",'Jan17'!L75,0)</f>
        <v>0</v>
      </c>
      <c r="M75" s="118" t="str">
        <f>IF(E75=" "," ",IF(T$69="Y",'Jan17'!M75,IF((H75+K75+L75)&gt;0,H75+K75+L75," ")))</f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211" t="str">
        <f t="shared" si="56"/>
        <v xml:space="preserve"> </v>
      </c>
      <c r="S75" s="110"/>
      <c r="T75" s="111" t="str">
        <f>IF(M75=" "," ",IF(M75=0," ",Admin!I107))</f>
        <v xml:space="preserve"> </v>
      </c>
      <c r="U75" s="48"/>
      <c r="V75" s="59">
        <f>IF(Employee!H$139=E$69,Employee!D$138+SUM(M75)+'Jan17'!V75,SUM(M75)+'Jan17'!V75)</f>
        <v>0</v>
      </c>
      <c r="W75" s="59">
        <f>IF(Employee!H$139=E$69,Employee!D$139+SUM(N75)+'Jan17'!W75,SUM(N75)+'Jan17'!W75)</f>
        <v>0</v>
      </c>
      <c r="X75" s="59">
        <f>IF(O75=" ",'Jan17'!X75,O75+'Jan17'!X75)</f>
        <v>0</v>
      </c>
      <c r="Y75" s="59">
        <f>IF(P75=" ",'Jan17'!Y75,P75+'Jan17'!Y75)</f>
        <v>0</v>
      </c>
      <c r="Z75" s="59">
        <f>IF(Q75=" ",'Jan17'!Z75,Q75+'Jan17'!Z75)</f>
        <v>0</v>
      </c>
      <c r="AA75" s="59">
        <f>IF(R75=" ",'Jan17'!AA75,R75+'Jan17'!AA75)</f>
        <v>0</v>
      </c>
      <c r="AB75" s="60"/>
      <c r="AC75" s="59">
        <f>IF(T75=" ",'Jan17'!AC75,T75+'Jan17'!AC75)</f>
        <v>0</v>
      </c>
      <c r="AD75" s="91">
        <f t="shared" si="57"/>
        <v>0</v>
      </c>
      <c r="AE75" s="91">
        <f t="shared" si="58"/>
        <v>0</v>
      </c>
      <c r="AF75" s="91">
        <f t="shared" si="59"/>
        <v>0</v>
      </c>
      <c r="AG75" s="91">
        <f t="shared" si="60"/>
        <v>0</v>
      </c>
      <c r="AH75" s="61"/>
    </row>
    <row r="76" spans="1:34" ht="18" customHeight="1" x14ac:dyDescent="0.25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IF(Employee!D$158="w","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>IF(T$69="Y",'Jan17'!H76,0)</f>
        <v>0</v>
      </c>
      <c r="I76" s="108">
        <f>IF(T$69="Y",'Jan17'!I76,0)</f>
        <v>0</v>
      </c>
      <c r="J76" s="108">
        <f>IF(T$69="Y",'Jan17'!J76,0)</f>
        <v>0</v>
      </c>
      <c r="K76" s="108">
        <f>IF(T$69="Y",'Jan17'!K76,I76*J76)</f>
        <v>0</v>
      </c>
      <c r="L76" s="151">
        <f>IF(T$69="Y",'Jan17'!L76,0)</f>
        <v>0</v>
      </c>
      <c r="M76" s="118" t="str">
        <f>IF(E76=" "," ",IF(T$69="Y",'Jan17'!M76,IF((H76+K76+L76)&gt;0,H76+K76+L76," ")))</f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211" t="str">
        <f t="shared" si="56"/>
        <v xml:space="preserve"> </v>
      </c>
      <c r="S76" s="110"/>
      <c r="T76" s="111" t="str">
        <f>IF(M76=" "," ",IF(M76=0," ",Admin!I108))</f>
        <v xml:space="preserve"> </v>
      </c>
      <c r="U76" s="48"/>
      <c r="V76" s="59">
        <f>IF(Employee!H$165=E$69,Employee!D$164+SUM(M76)+'Jan17'!V76,SUM(M76)+'Jan17'!V76)</f>
        <v>0</v>
      </c>
      <c r="W76" s="59">
        <f>IF(Employee!H$165=E$69,Employee!D$165+SUM(N76)+'Jan17'!W76,SUM(N76)+'Jan17'!W76)</f>
        <v>0</v>
      </c>
      <c r="X76" s="59">
        <f>IF(O76=" ",'Jan17'!X76,O76+'Jan17'!X76)</f>
        <v>0</v>
      </c>
      <c r="Y76" s="59">
        <f>IF(P76=" ",'Jan17'!Y76,P76+'Jan17'!Y76)</f>
        <v>0</v>
      </c>
      <c r="Z76" s="59">
        <f>IF(Q76=" ",'Jan17'!Z76,Q76+'Jan17'!Z76)</f>
        <v>0</v>
      </c>
      <c r="AA76" s="59">
        <f>IF(R76=" ",'Jan17'!AA76,R76+'Jan17'!AA76)</f>
        <v>0</v>
      </c>
      <c r="AB76" s="60"/>
      <c r="AC76" s="59">
        <f>IF(T76=" ",'Jan17'!AC76,T76+'Jan17'!AC76)</f>
        <v>0</v>
      </c>
      <c r="AD76" s="91">
        <f t="shared" si="57"/>
        <v>0</v>
      </c>
      <c r="AE76" s="91">
        <f t="shared" si="58"/>
        <v>0</v>
      </c>
      <c r="AF76" s="91">
        <f t="shared" si="59"/>
        <v>0</v>
      </c>
      <c r="AG76" s="91">
        <f t="shared" si="60"/>
        <v>0</v>
      </c>
      <c r="AH76" s="61"/>
    </row>
    <row r="77" spans="1:34" ht="18" customHeight="1" x14ac:dyDescent="0.25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IF(Employee!D$184="w","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>IF(T$69="Y",'Jan17'!H77,0)</f>
        <v>0</v>
      </c>
      <c r="I77" s="108">
        <f>IF(T$69="Y",'Jan17'!I77,0)</f>
        <v>0</v>
      </c>
      <c r="J77" s="108">
        <f>IF(T$69="Y",'Jan17'!J77,0)</f>
        <v>0</v>
      </c>
      <c r="K77" s="108">
        <f>IF(T$69="Y",'Jan17'!K77,I77*J77)</f>
        <v>0</v>
      </c>
      <c r="L77" s="151">
        <f>IF(T$69="Y",'Jan17'!L77,0)</f>
        <v>0</v>
      </c>
      <c r="M77" s="118" t="str">
        <f>IF(E77=" "," ",IF(T$69="Y",'Jan17'!M77,IF((H77+K77+L77)&gt;0,H77+K77+L77," ")))</f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211" t="str">
        <f t="shared" si="56"/>
        <v xml:space="preserve"> </v>
      </c>
      <c r="S77" s="110"/>
      <c r="T77" s="111" t="str">
        <f>IF(M77=" "," ",IF(M77=0," ",Admin!I109))</f>
        <v xml:space="preserve"> </v>
      </c>
      <c r="U77" s="48"/>
      <c r="V77" s="59">
        <f>IF(Employee!H$191=E$69,Employee!D$190+SUM(M77)+'Jan17'!V77,SUM(M77)+'Jan17'!V77)</f>
        <v>0</v>
      </c>
      <c r="W77" s="59">
        <f>IF(Employee!H$191=E$69,Employee!D$191+SUM(N77)+'Jan17'!W77,SUM(N77)+'Jan17'!W77)</f>
        <v>0</v>
      </c>
      <c r="X77" s="59">
        <f>IF(O77=" ",'Jan17'!X77,O77+'Jan17'!X77)</f>
        <v>0</v>
      </c>
      <c r="Y77" s="59">
        <f>IF(P77=" ",'Jan17'!Y77,P77+'Jan17'!Y77)</f>
        <v>0</v>
      </c>
      <c r="Z77" s="59">
        <f>IF(Q77=" ",'Jan17'!Z77,Q77+'Jan17'!Z77)</f>
        <v>0</v>
      </c>
      <c r="AA77" s="59">
        <f>IF(R77=" ",'Jan17'!AA77,R77+'Jan17'!AA77)</f>
        <v>0</v>
      </c>
      <c r="AB77" s="60"/>
      <c r="AC77" s="59">
        <f>IF(T77=" ",'Jan17'!AC77,T77+'Jan17'!AC77)</f>
        <v>0</v>
      </c>
      <c r="AD77" s="91">
        <f t="shared" si="57"/>
        <v>0</v>
      </c>
      <c r="AE77" s="91">
        <f t="shared" si="58"/>
        <v>0</v>
      </c>
      <c r="AF77" s="91">
        <f t="shared" si="59"/>
        <v>0</v>
      </c>
      <c r="AG77" s="91">
        <f t="shared" si="60"/>
        <v>0</v>
      </c>
      <c r="AH77" s="61"/>
    </row>
    <row r="78" spans="1:34" ht="18" customHeight="1" x14ac:dyDescent="0.25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IF(Employee!D$210="w","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>IF(T$69="Y",'Jan17'!H78,0)</f>
        <v>0</v>
      </c>
      <c r="I78" s="108">
        <f>IF(T$69="Y",'Jan17'!I78,0)</f>
        <v>0</v>
      </c>
      <c r="J78" s="108">
        <f>IF(T$69="Y",'Jan17'!J78,0)</f>
        <v>0</v>
      </c>
      <c r="K78" s="108">
        <f>IF(T$69="Y",'Jan17'!K78,I78*J78)</f>
        <v>0</v>
      </c>
      <c r="L78" s="151">
        <f>IF(T$69="Y",'Jan17'!L78,0)</f>
        <v>0</v>
      </c>
      <c r="M78" s="118" t="str">
        <f>IF(E78=" "," ",IF(T$69="Y",'Jan17'!M78,IF((H78+K78+L78)&gt;0,H78+K78+L78," ")))</f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211" t="str">
        <f t="shared" si="56"/>
        <v xml:space="preserve"> </v>
      </c>
      <c r="S78" s="110"/>
      <c r="T78" s="111" t="str">
        <f>IF(M78=" "," ",IF(M78=0," ",Admin!I110))</f>
        <v xml:space="preserve"> </v>
      </c>
      <c r="U78" s="48"/>
      <c r="V78" s="59">
        <f>IF(Employee!H$217=E$69,Employee!D$216+SUM(M78)+'Jan17'!V78,SUM(M78)+'Jan17'!V78)</f>
        <v>0</v>
      </c>
      <c r="W78" s="59">
        <f>IF(Employee!H$217=E$69,Employee!D$217+SUM(N78)+'Jan17'!W78,SUM(N78)+'Jan17'!W78)</f>
        <v>0</v>
      </c>
      <c r="X78" s="59">
        <f>IF(O78=" ",'Jan17'!X78,O78+'Jan17'!X78)</f>
        <v>0</v>
      </c>
      <c r="Y78" s="59">
        <f>IF(P78=" ",'Jan17'!Y78,P78+'Jan17'!Y78)</f>
        <v>0</v>
      </c>
      <c r="Z78" s="59">
        <f>IF(Q78=" ",'Jan17'!Z78,Q78+'Jan17'!Z78)</f>
        <v>0</v>
      </c>
      <c r="AA78" s="59">
        <f>IF(R78=" ",'Jan17'!AA78,R78+'Jan17'!AA78)</f>
        <v>0</v>
      </c>
      <c r="AB78" s="60"/>
      <c r="AC78" s="59">
        <f>IF(T78=" ",'Jan17'!AC78,T78+'Jan17'!AC78)</f>
        <v>0</v>
      </c>
      <c r="AD78" s="91">
        <f t="shared" si="57"/>
        <v>0</v>
      </c>
      <c r="AE78" s="91">
        <f t="shared" si="58"/>
        <v>0</v>
      </c>
      <c r="AF78" s="91">
        <f t="shared" si="59"/>
        <v>0</v>
      </c>
      <c r="AG78" s="91">
        <f t="shared" si="60"/>
        <v>0</v>
      </c>
      <c r="AH78" s="61"/>
    </row>
    <row r="79" spans="1:34" ht="18" customHeight="1" x14ac:dyDescent="0.25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IF(Employee!D$236="w","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>IF(T$69="Y",'Jan17'!H79,0)</f>
        <v>0</v>
      </c>
      <c r="I79" s="108">
        <f>IF(T$69="Y",'Jan17'!I79,0)</f>
        <v>0</v>
      </c>
      <c r="J79" s="108">
        <f>IF(T$69="Y",'Jan17'!J79,0)</f>
        <v>0</v>
      </c>
      <c r="K79" s="108">
        <f>IF(T$69="Y",'Jan17'!K79,I79*J79)</f>
        <v>0</v>
      </c>
      <c r="L79" s="151">
        <f>IF(T$69="Y",'Jan17'!L79,0)</f>
        <v>0</v>
      </c>
      <c r="M79" s="118" t="str">
        <f>IF(E79=" "," ",IF(T$69="Y",'Jan17'!M79,IF((H79+K79+L79)&gt;0,H79+K79+L79," ")))</f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211" t="str">
        <f t="shared" si="56"/>
        <v xml:space="preserve"> </v>
      </c>
      <c r="S79" s="110"/>
      <c r="T79" s="111" t="str">
        <f>IF(M79=" "," ",IF(M79=0," ",Admin!I111))</f>
        <v xml:space="preserve"> </v>
      </c>
      <c r="U79" s="48"/>
      <c r="V79" s="59">
        <f>IF(Employee!H$243=E$69,Employee!D$242+SUM(M79)+'Jan17'!V79,SUM(M79)+'Jan17'!V79)</f>
        <v>0</v>
      </c>
      <c r="W79" s="59">
        <f>IF(Employee!H$243=E$69,Employee!D$243+SUM(N79)+'Jan17'!W79,SUM(N79)+'Jan17'!W79)</f>
        <v>0</v>
      </c>
      <c r="X79" s="59">
        <f>IF(O79=" ",'Jan17'!X79,O79+'Jan17'!X79)</f>
        <v>0</v>
      </c>
      <c r="Y79" s="59">
        <f>IF(P79=" ",'Jan17'!Y79,P79+'Jan17'!Y79)</f>
        <v>0</v>
      </c>
      <c r="Z79" s="59">
        <f>IF(Q79=" ",'Jan17'!Z79,Q79+'Jan17'!Z79)</f>
        <v>0</v>
      </c>
      <c r="AA79" s="59">
        <f>IF(R79=" ",'Jan17'!AA79,R79+'Jan17'!AA79)</f>
        <v>0</v>
      </c>
      <c r="AB79" s="60"/>
      <c r="AC79" s="59">
        <f>IF(T79=" ",'Jan17'!AC79,T79+'Jan17'!AC79)</f>
        <v>0</v>
      </c>
      <c r="AD79" s="91">
        <f t="shared" si="57"/>
        <v>0</v>
      </c>
      <c r="AE79" s="91">
        <f t="shared" si="58"/>
        <v>0</v>
      </c>
      <c r="AF79" s="91">
        <f t="shared" si="59"/>
        <v>0</v>
      </c>
      <c r="AG79" s="91">
        <f t="shared" si="60"/>
        <v>0</v>
      </c>
      <c r="AH79" s="61"/>
    </row>
    <row r="80" spans="1:34" ht="18" customHeight="1" thickBot="1" x14ac:dyDescent="0.3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IF(Employee!D$262="w","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>IF(T$69="Y",'Jan17'!H80,0)</f>
        <v>0</v>
      </c>
      <c r="I80" s="133">
        <f>IF(T$69="Y",'Jan17'!I80,0)</f>
        <v>0</v>
      </c>
      <c r="J80" s="133">
        <f>IF(T$69="Y",'Jan17'!J80,0)</f>
        <v>0</v>
      </c>
      <c r="K80" s="133">
        <f>IF(T$69="Y",'Jan17'!K80,I80*J80)</f>
        <v>0</v>
      </c>
      <c r="L80" s="152">
        <f>IF(T$69="Y",'Jan17'!L80,0)</f>
        <v>0</v>
      </c>
      <c r="M80" s="118" t="str">
        <f>IF(E80=" "," ",IF(T$69="Y",'Jan17'!M80,IF((H80+K80+L80)&gt;0,H80+K80+L80," ")))</f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211" t="str">
        <f t="shared" si="56"/>
        <v xml:space="preserve"> </v>
      </c>
      <c r="S80" s="110"/>
      <c r="T80" s="111" t="str">
        <f>IF(M80=" "," ",IF(M80=0," ",Admin!I112))</f>
        <v xml:space="preserve"> </v>
      </c>
      <c r="U80" s="48"/>
      <c r="V80" s="59">
        <f>IF(Employee!H$269=E$69,Employee!D$268+SUM(M80)+'Jan17'!V80,SUM(M80)+'Jan17'!V80)</f>
        <v>0</v>
      </c>
      <c r="W80" s="59">
        <f>IF(Employee!H$269=E$69,Employee!D$269+SUM(N80)+'Jan17'!W80,SUM(N80)+'Jan17'!W80)</f>
        <v>0</v>
      </c>
      <c r="X80" s="59">
        <f>IF(O80=" ",'Jan17'!X80,O80+'Jan17'!X80)</f>
        <v>0</v>
      </c>
      <c r="Y80" s="59">
        <f>IF(P80=" ",'Jan17'!Y80,P80+'Jan17'!Y80)</f>
        <v>0</v>
      </c>
      <c r="Z80" s="59">
        <f>IF(Q80=" ",'Jan17'!Z80,Q80+'Jan17'!Z80)</f>
        <v>0</v>
      </c>
      <c r="AA80" s="59">
        <f>IF(R80=" ",'Jan17'!AA80,R80+'Jan17'!AA80)</f>
        <v>0</v>
      </c>
      <c r="AB80" s="60"/>
      <c r="AC80" s="59">
        <f>IF(T80=" ",'Jan17'!AC80,T80+'Jan17'!AC80)</f>
        <v>0</v>
      </c>
      <c r="AD80" s="91">
        <f t="shared" si="57"/>
        <v>0</v>
      </c>
      <c r="AE80" s="91">
        <f t="shared" si="58"/>
        <v>0</v>
      </c>
      <c r="AF80" s="91">
        <f t="shared" si="59"/>
        <v>0</v>
      </c>
      <c r="AG80" s="91">
        <f t="shared" si="60"/>
        <v>0</v>
      </c>
      <c r="AH80" s="61"/>
    </row>
    <row r="81" spans="1:34" ht="18" customHeight="1" thickTop="1" thickBot="1" x14ac:dyDescent="0.3">
      <c r="A81" s="47"/>
      <c r="B81" s="149"/>
      <c r="C81" s="147"/>
      <c r="D81" s="147"/>
      <c r="E81" s="148"/>
      <c r="F81" s="432" t="s">
        <v>7</v>
      </c>
      <c r="G81" s="397"/>
      <c r="H81" s="120"/>
      <c r="I81" s="121"/>
      <c r="J81" s="121"/>
      <c r="K81" s="165"/>
      <c r="L81" s="165"/>
      <c r="M81" s="156">
        <f t="shared" ref="M81:R81" si="61">SUM(M71:M80)</f>
        <v>0</v>
      </c>
      <c r="N81" s="156">
        <f t="shared" si="61"/>
        <v>0</v>
      </c>
      <c r="O81" s="156">
        <f t="shared" si="61"/>
        <v>0</v>
      </c>
      <c r="P81" s="156">
        <f t="shared" si="61"/>
        <v>0</v>
      </c>
      <c r="Q81" s="156">
        <f t="shared" si="61"/>
        <v>0</v>
      </c>
      <c r="R81" s="156">
        <f t="shared" si="61"/>
        <v>0</v>
      </c>
      <c r="S81" s="110"/>
      <c r="T81" s="156">
        <f>SUM(T71:T80)</f>
        <v>0</v>
      </c>
      <c r="U81" s="49"/>
      <c r="V81" s="59"/>
      <c r="AH81" s="61"/>
    </row>
    <row r="82" spans="1:34" ht="24" customHeight="1" x14ac:dyDescent="0.25">
      <c r="A82" s="61"/>
      <c r="B82" s="386"/>
      <c r="C82" s="386"/>
      <c r="D82" s="386"/>
      <c r="E82" s="386"/>
      <c r="F82" s="386"/>
      <c r="G82" s="386"/>
      <c r="H82" s="386"/>
      <c r="I82" s="386"/>
      <c r="J82" s="386"/>
      <c r="K82" s="386"/>
      <c r="L82" s="386"/>
      <c r="M82" s="386"/>
      <c r="N82" s="386"/>
      <c r="O82" s="386"/>
      <c r="P82" s="386"/>
      <c r="Q82" s="386"/>
      <c r="R82" s="386"/>
      <c r="S82" s="386"/>
      <c r="T82" s="386"/>
      <c r="U82" s="44"/>
    </row>
    <row r="83" spans="1:34" ht="12.75" customHeight="1" x14ac:dyDescent="0.25">
      <c r="AD83" s="189">
        <f>SUM(AD11:AD81)</f>
        <v>0</v>
      </c>
      <c r="AE83" s="189">
        <f>SUM(AE11:AE81)</f>
        <v>0</v>
      </c>
      <c r="AF83" s="189">
        <f>SUM(AF11:AF81)</f>
        <v>0</v>
      </c>
      <c r="AG83" s="189">
        <f>SUM(AG11:AG81)</f>
        <v>0</v>
      </c>
    </row>
    <row r="84" spans="1:34" ht="13.5" customHeight="1" thickBot="1" x14ac:dyDescent="0.3">
      <c r="F84" s="220" t="s">
        <v>80</v>
      </c>
      <c r="M84" s="438" t="s">
        <v>81</v>
      </c>
      <c r="N84" s="439"/>
      <c r="O84" s="439"/>
      <c r="P84" s="439"/>
      <c r="Q84" s="439"/>
      <c r="R84" s="439"/>
      <c r="T84" s="216"/>
    </row>
    <row r="85" spans="1:34" ht="12.75" customHeight="1" x14ac:dyDescent="0.25">
      <c r="F85" s="217" t="str">
        <f>IF(B71="D",Employee!D15," ")</f>
        <v xml:space="preserve"> </v>
      </c>
      <c r="M85" s="222" t="str">
        <f t="shared" ref="M85:M94" si="62">IF(B71="D",M71," ")</f>
        <v xml:space="preserve"> </v>
      </c>
      <c r="N85" s="223" t="str">
        <f t="shared" ref="N85:N94" si="63">IF(B71="D",N71," ")</f>
        <v xml:space="preserve"> </v>
      </c>
      <c r="O85" s="223" t="str">
        <f t="shared" ref="O85:O94" si="64">IF(B71="D",O71," ")</f>
        <v xml:space="preserve"> </v>
      </c>
      <c r="P85" s="223" t="str">
        <f t="shared" ref="P85:P94" si="65">IF(B71="D",P71," ")</f>
        <v xml:space="preserve"> </v>
      </c>
      <c r="Q85" s="223" t="str">
        <f t="shared" ref="Q85:Q94" si="66">IF(B71="D",Q71," ")</f>
        <v xml:space="preserve"> </v>
      </c>
      <c r="R85" s="224" t="str">
        <f t="shared" ref="R85:R94" si="67">IF(B71="D",R71," ")</f>
        <v xml:space="preserve"> </v>
      </c>
      <c r="S85" s="225"/>
      <c r="T85" s="226" t="str">
        <f t="shared" ref="T85:T94" si="68">IF(B71="D",T71," ")</f>
        <v xml:space="preserve"> </v>
      </c>
      <c r="AD85" s="191">
        <f>IF((AD83-(O1+T1)*0.13)&gt;0,AD83-(Q1+T1)*0.13,0)</f>
        <v>0</v>
      </c>
      <c r="AE85" s="191">
        <f>AE83</f>
        <v>0</v>
      </c>
      <c r="AF85" s="191">
        <f>AF83</f>
        <v>0</v>
      </c>
      <c r="AG85" s="191">
        <f>AG83</f>
        <v>0</v>
      </c>
    </row>
    <row r="86" spans="1:34" x14ac:dyDescent="0.25">
      <c r="F86" s="218" t="str">
        <f>IF(B72="D",Employee!D41," ")</f>
        <v xml:space="preserve"> </v>
      </c>
      <c r="M86" s="227" t="str">
        <f t="shared" si="62"/>
        <v xml:space="preserve"> </v>
      </c>
      <c r="N86" s="228" t="str">
        <f t="shared" si="63"/>
        <v xml:space="preserve"> </v>
      </c>
      <c r="O86" s="228" t="str">
        <f t="shared" si="64"/>
        <v xml:space="preserve"> </v>
      </c>
      <c r="P86" s="228" t="str">
        <f t="shared" si="65"/>
        <v xml:space="preserve"> </v>
      </c>
      <c r="Q86" s="228" t="str">
        <f t="shared" si="66"/>
        <v xml:space="preserve"> </v>
      </c>
      <c r="R86" s="229" t="str">
        <f t="shared" si="67"/>
        <v xml:space="preserve"> </v>
      </c>
      <c r="S86" s="225"/>
      <c r="T86" s="230" t="str">
        <f t="shared" si="68"/>
        <v xml:space="preserve"> </v>
      </c>
    </row>
    <row r="87" spans="1:34" ht="12.75" customHeight="1" x14ac:dyDescent="0.25">
      <c r="F87" s="218" t="str">
        <f>IF(B73="D",Employee!D67," ")</f>
        <v xml:space="preserve"> </v>
      </c>
      <c r="M87" s="227" t="str">
        <f t="shared" si="62"/>
        <v xml:space="preserve"> </v>
      </c>
      <c r="N87" s="228" t="str">
        <f t="shared" si="63"/>
        <v xml:space="preserve"> </v>
      </c>
      <c r="O87" s="228" t="str">
        <f t="shared" si="64"/>
        <v xml:space="preserve"> </v>
      </c>
      <c r="P87" s="228" t="str">
        <f t="shared" si="65"/>
        <v xml:space="preserve"> </v>
      </c>
      <c r="Q87" s="228" t="str">
        <f t="shared" si="66"/>
        <v xml:space="preserve"> </v>
      </c>
      <c r="R87" s="229" t="str">
        <f t="shared" si="67"/>
        <v xml:space="preserve"> </v>
      </c>
      <c r="S87" s="225"/>
      <c r="T87" s="230" t="str">
        <f t="shared" si="68"/>
        <v xml:space="preserve"> </v>
      </c>
      <c r="AD87" s="197"/>
      <c r="AE87" s="191">
        <f>AE85*0.045</f>
        <v>0</v>
      </c>
      <c r="AF87" s="191">
        <f>AF85*0.045</f>
        <v>0</v>
      </c>
      <c r="AG87" s="191">
        <f>AG85*0.045</f>
        <v>0</v>
      </c>
    </row>
    <row r="88" spans="1:34" x14ac:dyDescent="0.25">
      <c r="F88" s="218" t="str">
        <f>IF(B74="D",Employee!D93," ")</f>
        <v xml:space="preserve"> </v>
      </c>
      <c r="M88" s="227" t="str">
        <f t="shared" si="62"/>
        <v xml:space="preserve"> </v>
      </c>
      <c r="N88" s="228" t="str">
        <f t="shared" si="63"/>
        <v xml:space="preserve"> </v>
      </c>
      <c r="O88" s="228" t="str">
        <f t="shared" si="64"/>
        <v xml:space="preserve"> </v>
      </c>
      <c r="P88" s="228" t="str">
        <f t="shared" si="65"/>
        <v xml:space="preserve"> </v>
      </c>
      <c r="Q88" s="228" t="str">
        <f t="shared" si="66"/>
        <v xml:space="preserve"> </v>
      </c>
      <c r="R88" s="229" t="str">
        <f t="shared" si="67"/>
        <v xml:space="preserve"> </v>
      </c>
      <c r="S88" s="225"/>
      <c r="T88" s="230" t="str">
        <f t="shared" si="68"/>
        <v xml:space="preserve"> </v>
      </c>
    </row>
    <row r="89" spans="1:34" x14ac:dyDescent="0.25">
      <c r="F89" s="218" t="str">
        <f>IF(B75="D",Employee!D119," ")</f>
        <v xml:space="preserve"> </v>
      </c>
      <c r="M89" s="227" t="str">
        <f t="shared" si="62"/>
        <v xml:space="preserve"> </v>
      </c>
      <c r="N89" s="228" t="str">
        <f t="shared" si="63"/>
        <v xml:space="preserve"> </v>
      </c>
      <c r="O89" s="228" t="str">
        <f t="shared" si="64"/>
        <v xml:space="preserve"> </v>
      </c>
      <c r="P89" s="228" t="str">
        <f t="shared" si="65"/>
        <v xml:space="preserve"> </v>
      </c>
      <c r="Q89" s="228" t="str">
        <f t="shared" si="66"/>
        <v xml:space="preserve"> </v>
      </c>
      <c r="R89" s="229" t="str">
        <f t="shared" si="67"/>
        <v xml:space="preserve"> </v>
      </c>
      <c r="S89" s="225"/>
      <c r="T89" s="230" t="str">
        <f t="shared" si="68"/>
        <v xml:space="preserve"> </v>
      </c>
    </row>
    <row r="90" spans="1:34" x14ac:dyDescent="0.25">
      <c r="F90" s="218" t="str">
        <f>IF(B76="D",Employee!D145," ")</f>
        <v xml:space="preserve"> </v>
      </c>
      <c r="M90" s="227" t="str">
        <f t="shared" si="62"/>
        <v xml:space="preserve"> </v>
      </c>
      <c r="N90" s="228" t="str">
        <f t="shared" si="63"/>
        <v xml:space="preserve"> </v>
      </c>
      <c r="O90" s="228" t="str">
        <f t="shared" si="64"/>
        <v xml:space="preserve"> </v>
      </c>
      <c r="P90" s="228" t="str">
        <f t="shared" si="65"/>
        <v xml:space="preserve"> </v>
      </c>
      <c r="Q90" s="228" t="str">
        <f t="shared" si="66"/>
        <v xml:space="preserve"> </v>
      </c>
      <c r="R90" s="229" t="str">
        <f t="shared" si="67"/>
        <v xml:space="preserve"> </v>
      </c>
      <c r="S90" s="225"/>
      <c r="T90" s="230" t="str">
        <f t="shared" si="68"/>
        <v xml:space="preserve"> </v>
      </c>
      <c r="AD90" s="190">
        <f>AD85+'Jan17'!AD90</f>
        <v>0</v>
      </c>
      <c r="AE90" s="190">
        <f>AE85+'Jan17'!AE90</f>
        <v>0</v>
      </c>
      <c r="AF90" s="190">
        <f>AF85+'Jan17'!AF90</f>
        <v>0</v>
      </c>
      <c r="AG90" s="190">
        <f>AG85+'Jan17'!AG90</f>
        <v>0</v>
      </c>
    </row>
    <row r="91" spans="1:34" x14ac:dyDescent="0.25">
      <c r="F91" s="218" t="str">
        <f>IF(B77="D",Employee!D171," ")</f>
        <v xml:space="preserve"> </v>
      </c>
      <c r="M91" s="227" t="str">
        <f t="shared" si="62"/>
        <v xml:space="preserve"> </v>
      </c>
      <c r="N91" s="228" t="str">
        <f t="shared" si="63"/>
        <v xml:space="preserve"> </v>
      </c>
      <c r="O91" s="228" t="str">
        <f t="shared" si="64"/>
        <v xml:space="preserve"> </v>
      </c>
      <c r="P91" s="228" t="str">
        <f t="shared" si="65"/>
        <v xml:space="preserve"> </v>
      </c>
      <c r="Q91" s="228" t="str">
        <f t="shared" si="66"/>
        <v xml:space="preserve"> </v>
      </c>
      <c r="R91" s="229" t="str">
        <f t="shared" si="67"/>
        <v xml:space="preserve"> </v>
      </c>
      <c r="S91" s="225"/>
      <c r="T91" s="230" t="str">
        <f t="shared" si="68"/>
        <v xml:space="preserve"> </v>
      </c>
    </row>
    <row r="92" spans="1:34" x14ac:dyDescent="0.25">
      <c r="F92" s="218" t="str">
        <f>IF(B78="D",Employee!D197," ")</f>
        <v xml:space="preserve"> </v>
      </c>
      <c r="M92" s="227" t="str">
        <f t="shared" si="62"/>
        <v xml:space="preserve"> </v>
      </c>
      <c r="N92" s="228" t="str">
        <f t="shared" si="63"/>
        <v xml:space="preserve"> </v>
      </c>
      <c r="O92" s="228" t="str">
        <f t="shared" si="64"/>
        <v xml:space="preserve"> </v>
      </c>
      <c r="P92" s="228" t="str">
        <f t="shared" si="65"/>
        <v xml:space="preserve"> </v>
      </c>
      <c r="Q92" s="228" t="str">
        <f t="shared" si="66"/>
        <v xml:space="preserve"> </v>
      </c>
      <c r="R92" s="229" t="str">
        <f t="shared" si="67"/>
        <v xml:space="preserve"> </v>
      </c>
      <c r="S92" s="225"/>
      <c r="T92" s="230" t="str">
        <f t="shared" si="68"/>
        <v xml:space="preserve"> </v>
      </c>
      <c r="AD92" s="197"/>
      <c r="AE92" s="190">
        <f>AE87+'Jan17'!AE92</f>
        <v>0</v>
      </c>
      <c r="AF92" s="190">
        <f>AF87+'Jan17'!AF92</f>
        <v>0</v>
      </c>
      <c r="AG92" s="190">
        <f>AG87+'Jan17'!AG92</f>
        <v>0</v>
      </c>
    </row>
    <row r="93" spans="1:34" x14ac:dyDescent="0.25">
      <c r="F93" s="218" t="str">
        <f>IF(B79="D",Employee!D223," ")</f>
        <v xml:space="preserve"> </v>
      </c>
      <c r="M93" s="227" t="str">
        <f t="shared" si="62"/>
        <v xml:space="preserve"> </v>
      </c>
      <c r="N93" s="228" t="str">
        <f t="shared" si="63"/>
        <v xml:space="preserve"> </v>
      </c>
      <c r="O93" s="228" t="str">
        <f t="shared" si="64"/>
        <v xml:space="preserve"> </v>
      </c>
      <c r="P93" s="228" t="str">
        <f t="shared" si="65"/>
        <v xml:space="preserve"> </v>
      </c>
      <c r="Q93" s="228" t="str">
        <f t="shared" si="66"/>
        <v xml:space="preserve"> </v>
      </c>
      <c r="R93" s="229" t="str">
        <f t="shared" si="67"/>
        <v xml:space="preserve"> </v>
      </c>
      <c r="S93" s="225"/>
      <c r="T93" s="230" t="str">
        <f t="shared" si="68"/>
        <v xml:space="preserve"> </v>
      </c>
    </row>
    <row r="94" spans="1:34" ht="13.8" thickBot="1" x14ac:dyDescent="0.3">
      <c r="F94" s="219" t="str">
        <f>IF(B80="D",Employee!D249," ")</f>
        <v xml:space="preserve"> </v>
      </c>
      <c r="M94" s="231" t="str">
        <f t="shared" si="62"/>
        <v xml:space="preserve"> </v>
      </c>
      <c r="N94" s="232" t="str">
        <f t="shared" si="63"/>
        <v xml:space="preserve"> </v>
      </c>
      <c r="O94" s="232" t="str">
        <f t="shared" si="64"/>
        <v xml:space="preserve"> </v>
      </c>
      <c r="P94" s="232" t="str">
        <f t="shared" si="65"/>
        <v xml:space="preserve"> </v>
      </c>
      <c r="Q94" s="232" t="str">
        <f t="shared" si="66"/>
        <v xml:space="preserve"> </v>
      </c>
      <c r="R94" s="233" t="str">
        <f t="shared" si="67"/>
        <v xml:space="preserve"> </v>
      </c>
      <c r="S94" s="225"/>
      <c r="T94" s="234" t="str">
        <f t="shared" si="68"/>
        <v xml:space="preserve"> </v>
      </c>
    </row>
    <row r="95" spans="1:34" x14ac:dyDescent="0.25">
      <c r="F95" s="221" t="s">
        <v>82</v>
      </c>
      <c r="M95" s="235">
        <f t="shared" ref="M95:R95" si="69">SUM(M85:M94)</f>
        <v>0</v>
      </c>
      <c r="N95" s="235">
        <f t="shared" si="69"/>
        <v>0</v>
      </c>
      <c r="O95" s="235">
        <f t="shared" si="69"/>
        <v>0</v>
      </c>
      <c r="P95" s="235">
        <f t="shared" si="69"/>
        <v>0</v>
      </c>
      <c r="Q95" s="235">
        <f t="shared" si="69"/>
        <v>0</v>
      </c>
      <c r="R95" s="235">
        <f t="shared" si="69"/>
        <v>0</v>
      </c>
      <c r="S95" s="236"/>
      <c r="T95" s="235">
        <f>SUM(T85:T94)</f>
        <v>0</v>
      </c>
    </row>
  </sheetData>
  <mergeCells count="79">
    <mergeCell ref="AD1:AG2"/>
    <mergeCell ref="AG3:AG6"/>
    <mergeCell ref="AD3:AD6"/>
    <mergeCell ref="AE3:AE6"/>
    <mergeCell ref="AF3:AF6"/>
    <mergeCell ref="F51:G51"/>
    <mergeCell ref="B52:T52"/>
    <mergeCell ref="B53:E53"/>
    <mergeCell ref="B54:D54"/>
    <mergeCell ref="H54:J54"/>
    <mergeCell ref="O54:R54"/>
    <mergeCell ref="O53:Q53"/>
    <mergeCell ref="R53:T53"/>
    <mergeCell ref="B82:T82"/>
    <mergeCell ref="F66:G66"/>
    <mergeCell ref="B67:T67"/>
    <mergeCell ref="B68:E68"/>
    <mergeCell ref="B69:D69"/>
    <mergeCell ref="H69:J69"/>
    <mergeCell ref="R68:T68"/>
    <mergeCell ref="O69:R69"/>
    <mergeCell ref="O68:Q68"/>
    <mergeCell ref="F81:G81"/>
    <mergeCell ref="F36:G36"/>
    <mergeCell ref="B37:T37"/>
    <mergeCell ref="B38:E38"/>
    <mergeCell ref="B39:D39"/>
    <mergeCell ref="H39:J39"/>
    <mergeCell ref="O39:R39"/>
    <mergeCell ref="F21:G21"/>
    <mergeCell ref="B22:T22"/>
    <mergeCell ref="B23:E23"/>
    <mergeCell ref="B24:D24"/>
    <mergeCell ref="H24:J24"/>
    <mergeCell ref="O24:R24"/>
    <mergeCell ref="O23:Q23"/>
    <mergeCell ref="R23:T23"/>
    <mergeCell ref="O9:R9"/>
    <mergeCell ref="O38:Q38"/>
    <mergeCell ref="R38:T38"/>
    <mergeCell ref="W3:W6"/>
    <mergeCell ref="U1:U6"/>
    <mergeCell ref="X3:X6"/>
    <mergeCell ref="V1:AC2"/>
    <mergeCell ref="Y3:Y6"/>
    <mergeCell ref="Z3:Z6"/>
    <mergeCell ref="V3:V6"/>
    <mergeCell ref="AA3:AA6"/>
    <mergeCell ref="AC3:AC6"/>
    <mergeCell ref="A1:A6"/>
    <mergeCell ref="B3:B6"/>
    <mergeCell ref="C3:C6"/>
    <mergeCell ref="D3:D6"/>
    <mergeCell ref="I1:L1"/>
    <mergeCell ref="G2:H2"/>
    <mergeCell ref="I2:L2"/>
    <mergeCell ref="B1:F2"/>
    <mergeCell ref="G1:H1"/>
    <mergeCell ref="K3:K6"/>
    <mergeCell ref="L3:L6"/>
    <mergeCell ref="F3:F6"/>
    <mergeCell ref="H3:H6"/>
    <mergeCell ref="E3:E6"/>
    <mergeCell ref="M84:R84"/>
    <mergeCell ref="Q3:Q6"/>
    <mergeCell ref="P3:P6"/>
    <mergeCell ref="I3:I6"/>
    <mergeCell ref="J3:J6"/>
    <mergeCell ref="R3:R6"/>
    <mergeCell ref="H9:J9"/>
    <mergeCell ref="N3:N6"/>
    <mergeCell ref="O3:O6"/>
    <mergeCell ref="M3:M6"/>
    <mergeCell ref="B7:T7"/>
    <mergeCell ref="B8:E8"/>
    <mergeCell ref="B9:D9"/>
    <mergeCell ref="O8:Q8"/>
    <mergeCell ref="R8:T8"/>
    <mergeCell ref="T3:T6"/>
  </mergeCells>
  <phoneticPr fontId="5" type="noConversion"/>
  <dataValidations count="1">
    <dataValidation type="list" allowBlank="1" showInputMessage="1" showErrorMessage="1" sqref="G71:G80 G11:G20 G26:G35 G41:G50 G56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33" max="16383" man="1"/>
    <brk id="60" max="16383" man="1"/>
    <brk id="82" max="16383" man="1"/>
  </rowBreaks>
  <colBreaks count="1" manualBreakCount="1">
    <brk id="11" max="1048575" man="1"/>
  </col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25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8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8" width="7" style="55" customWidth="1"/>
    <col min="9" max="10" width="7.6640625" style="55" customWidth="1"/>
    <col min="11" max="11" width="8.6640625" style="58" customWidth="1"/>
    <col min="12" max="12" width="7.6640625" style="58" customWidth="1"/>
    <col min="13" max="13" width="9" style="55" customWidth="1"/>
    <col min="14" max="14" width="8" style="2" customWidth="1"/>
    <col min="15" max="15" width="8" style="55" customWidth="1"/>
    <col min="16" max="16" width="7.109375" style="55" customWidth="1"/>
    <col min="17" max="17" width="8" style="55" customWidth="1"/>
    <col min="18" max="18" width="9" style="55" customWidth="1"/>
    <col min="19" max="19" width="0.88671875" style="1" customWidth="1"/>
    <col min="20" max="20" width="9.109375" style="55"/>
    <col min="21" max="21" width="1.6640625" style="4" customWidth="1"/>
    <col min="22" max="22" width="10.6640625" style="55" customWidth="1"/>
    <col min="23" max="27" width="9.6640625" style="55" customWidth="1"/>
    <col min="28" max="28" width="1.109375" style="55" customWidth="1"/>
    <col min="29" max="29" width="9.6640625" style="55" customWidth="1"/>
    <col min="30" max="33" width="10.5546875" style="9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5">
      <c r="A1" s="458"/>
      <c r="B1" s="423" t="s">
        <v>74</v>
      </c>
      <c r="C1" s="424"/>
      <c r="D1" s="424"/>
      <c r="E1" s="424"/>
      <c r="F1" s="425"/>
      <c r="G1" s="417">
        <f>SUM(AD115:AG115)+SUM(AE117:AG117)</f>
        <v>0</v>
      </c>
      <c r="H1" s="418"/>
      <c r="I1" s="414" t="s">
        <v>4</v>
      </c>
      <c r="J1" s="415"/>
      <c r="K1" s="415"/>
      <c r="L1" s="416"/>
      <c r="M1" s="103">
        <f t="shared" ref="M1:R1" si="0">M21+M36+M51+M66+M81+M96+M111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T21+T36+T51+T66+T81+T96+T111</f>
        <v>0</v>
      </c>
      <c r="U1" s="445"/>
      <c r="V1" s="453" t="s">
        <v>25</v>
      </c>
      <c r="W1" s="454"/>
      <c r="X1" s="454"/>
      <c r="Y1" s="454"/>
      <c r="Z1" s="454"/>
      <c r="AA1" s="454"/>
      <c r="AB1" s="454"/>
      <c r="AC1" s="455"/>
      <c r="AD1" s="440" t="s">
        <v>70</v>
      </c>
      <c r="AE1" s="440"/>
      <c r="AF1" s="440"/>
      <c r="AG1" s="440"/>
      <c r="AH1" s="192"/>
    </row>
    <row r="2" spans="1:34" s="7" customFormat="1" ht="15" customHeight="1" thickBot="1" x14ac:dyDescent="0.3">
      <c r="A2" s="458"/>
      <c r="B2" s="426"/>
      <c r="C2" s="427"/>
      <c r="D2" s="427"/>
      <c r="E2" s="427"/>
      <c r="F2" s="428"/>
      <c r="G2" s="417"/>
      <c r="H2" s="418"/>
      <c r="I2" s="442" t="s">
        <v>78</v>
      </c>
      <c r="J2" s="443"/>
      <c r="K2" s="443"/>
      <c r="L2" s="444"/>
      <c r="M2" s="103">
        <f t="shared" ref="M2:R2" si="1">M125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T125</f>
        <v>0</v>
      </c>
      <c r="U2" s="445"/>
      <c r="V2" s="456"/>
      <c r="W2" s="441"/>
      <c r="X2" s="441"/>
      <c r="Y2" s="441"/>
      <c r="Z2" s="441"/>
      <c r="AA2" s="441"/>
      <c r="AB2" s="441"/>
      <c r="AC2" s="457"/>
      <c r="AD2" s="441"/>
      <c r="AE2" s="441"/>
      <c r="AF2" s="441"/>
      <c r="AG2" s="441"/>
      <c r="AH2" s="192"/>
    </row>
    <row r="3" spans="1:34" s="12" customFormat="1" ht="15" customHeight="1" thickTop="1" x14ac:dyDescent="0.25">
      <c r="A3" s="408"/>
      <c r="B3" s="419" t="s">
        <v>79</v>
      </c>
      <c r="C3" s="419" t="s">
        <v>51</v>
      </c>
      <c r="D3" s="419" t="s">
        <v>6</v>
      </c>
      <c r="E3" s="429" t="s">
        <v>44</v>
      </c>
      <c r="F3" s="422" t="s">
        <v>0</v>
      </c>
      <c r="G3" s="124" t="s">
        <v>45</v>
      </c>
      <c r="H3" s="401" t="s">
        <v>55</v>
      </c>
      <c r="I3" s="401" t="s">
        <v>49</v>
      </c>
      <c r="J3" s="401" t="s">
        <v>50</v>
      </c>
      <c r="K3" s="409" t="s">
        <v>54</v>
      </c>
      <c r="L3" s="409" t="s">
        <v>32</v>
      </c>
      <c r="M3" s="405" t="s">
        <v>52</v>
      </c>
      <c r="N3" s="401" t="s">
        <v>1</v>
      </c>
      <c r="O3" s="404" t="s">
        <v>26</v>
      </c>
      <c r="P3" s="401" t="s">
        <v>56</v>
      </c>
      <c r="Q3" s="404" t="s">
        <v>2</v>
      </c>
      <c r="R3" s="405" t="s">
        <v>53</v>
      </c>
      <c r="S3" s="51"/>
      <c r="T3" s="404" t="s">
        <v>27</v>
      </c>
      <c r="U3" s="446"/>
      <c r="V3" s="393" t="s">
        <v>5</v>
      </c>
      <c r="W3" s="393" t="s">
        <v>1</v>
      </c>
      <c r="X3" s="393" t="s">
        <v>26</v>
      </c>
      <c r="Y3" s="447" t="s">
        <v>22</v>
      </c>
      <c r="Z3" s="393" t="s">
        <v>2</v>
      </c>
      <c r="AA3" s="393" t="s">
        <v>3</v>
      </c>
      <c r="AB3" s="51"/>
      <c r="AC3" s="393" t="s">
        <v>27</v>
      </c>
      <c r="AD3" s="450" t="s">
        <v>66</v>
      </c>
      <c r="AE3" s="450" t="s">
        <v>67</v>
      </c>
      <c r="AF3" s="450" t="s">
        <v>68</v>
      </c>
      <c r="AG3" s="450" t="s">
        <v>69</v>
      </c>
      <c r="AH3" s="193"/>
    </row>
    <row r="4" spans="1:34" s="13" customFormat="1" ht="15" customHeight="1" x14ac:dyDescent="0.25">
      <c r="A4" s="408"/>
      <c r="B4" s="420"/>
      <c r="C4" s="420"/>
      <c r="D4" s="420"/>
      <c r="E4" s="430"/>
      <c r="F4" s="394"/>
      <c r="G4" s="125" t="s">
        <v>46</v>
      </c>
      <c r="H4" s="402"/>
      <c r="I4" s="412"/>
      <c r="J4" s="412"/>
      <c r="K4" s="410"/>
      <c r="L4" s="410"/>
      <c r="M4" s="406"/>
      <c r="N4" s="402"/>
      <c r="O4" s="394"/>
      <c r="P4" s="402"/>
      <c r="Q4" s="394"/>
      <c r="R4" s="406"/>
      <c r="S4" s="51"/>
      <c r="T4" s="394"/>
      <c r="U4" s="446"/>
      <c r="V4" s="394"/>
      <c r="W4" s="394"/>
      <c r="X4" s="394"/>
      <c r="Y4" s="448"/>
      <c r="Z4" s="394"/>
      <c r="AA4" s="394"/>
      <c r="AB4" s="51"/>
      <c r="AC4" s="394"/>
      <c r="AD4" s="451"/>
      <c r="AE4" s="451"/>
      <c r="AF4" s="451"/>
      <c r="AG4" s="451"/>
      <c r="AH4" s="193"/>
    </row>
    <row r="5" spans="1:34" s="13" customFormat="1" ht="15" customHeight="1" x14ac:dyDescent="0.25">
      <c r="A5" s="408"/>
      <c r="B5" s="420"/>
      <c r="C5" s="420"/>
      <c r="D5" s="420"/>
      <c r="E5" s="430"/>
      <c r="F5" s="394"/>
      <c r="G5" s="125" t="s">
        <v>47</v>
      </c>
      <c r="H5" s="402"/>
      <c r="I5" s="412"/>
      <c r="J5" s="412"/>
      <c r="K5" s="410"/>
      <c r="L5" s="410"/>
      <c r="M5" s="406"/>
      <c r="N5" s="402"/>
      <c r="O5" s="394"/>
      <c r="P5" s="402"/>
      <c r="Q5" s="394"/>
      <c r="R5" s="406"/>
      <c r="S5" s="51"/>
      <c r="T5" s="394"/>
      <c r="U5" s="446"/>
      <c r="V5" s="394"/>
      <c r="W5" s="394"/>
      <c r="X5" s="394"/>
      <c r="Y5" s="448"/>
      <c r="Z5" s="394"/>
      <c r="AA5" s="394"/>
      <c r="AB5" s="51"/>
      <c r="AC5" s="394"/>
      <c r="AD5" s="451"/>
      <c r="AE5" s="451"/>
      <c r="AF5" s="451"/>
      <c r="AG5" s="451"/>
      <c r="AH5" s="193"/>
    </row>
    <row r="6" spans="1:34" s="14" customFormat="1" ht="15" customHeight="1" x14ac:dyDescent="0.2">
      <c r="A6" s="408"/>
      <c r="B6" s="421"/>
      <c r="C6" s="421"/>
      <c r="D6" s="421"/>
      <c r="E6" s="431"/>
      <c r="F6" s="394"/>
      <c r="G6" s="126" t="s">
        <v>48</v>
      </c>
      <c r="H6" s="403"/>
      <c r="I6" s="413"/>
      <c r="J6" s="413"/>
      <c r="K6" s="411"/>
      <c r="L6" s="411"/>
      <c r="M6" s="406"/>
      <c r="N6" s="403"/>
      <c r="O6" s="394"/>
      <c r="P6" s="403"/>
      <c r="Q6" s="394"/>
      <c r="R6" s="406"/>
      <c r="S6" s="50"/>
      <c r="T6" s="394"/>
      <c r="U6" s="446"/>
      <c r="V6" s="394"/>
      <c r="W6" s="394"/>
      <c r="X6" s="394"/>
      <c r="Y6" s="449"/>
      <c r="Z6" s="394"/>
      <c r="AA6" s="394"/>
      <c r="AB6" s="50"/>
      <c r="AC6" s="394"/>
      <c r="AD6" s="452"/>
      <c r="AE6" s="452"/>
      <c r="AF6" s="452"/>
      <c r="AG6" s="452"/>
      <c r="AH6" s="194"/>
    </row>
    <row r="7" spans="1:34" s="52" customFormat="1" ht="24" customHeight="1" thickBot="1" x14ac:dyDescent="0.3">
      <c r="A7" s="157"/>
      <c r="B7" s="386"/>
      <c r="C7" s="386"/>
      <c r="D7" s="386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3">
      <c r="A8" s="39"/>
      <c r="B8" s="395" t="s">
        <v>23</v>
      </c>
      <c r="C8" s="396"/>
      <c r="D8" s="396"/>
      <c r="E8" s="397"/>
      <c r="F8" s="40"/>
      <c r="G8" s="101"/>
      <c r="H8" s="102"/>
      <c r="I8" s="102"/>
      <c r="J8" s="102"/>
      <c r="K8" s="56"/>
      <c r="L8" s="56"/>
      <c r="M8" s="53"/>
      <c r="N8" s="41"/>
      <c r="O8" s="387" t="s">
        <v>28</v>
      </c>
      <c r="P8" s="388"/>
      <c r="Q8" s="389"/>
      <c r="R8" s="436"/>
      <c r="S8" s="437"/>
      <c r="T8" s="437"/>
      <c r="U8" s="42"/>
      <c r="AH8" s="61"/>
    </row>
    <row r="9" spans="1:34" ht="18" customHeight="1" thickTop="1" thickBot="1" x14ac:dyDescent="0.3">
      <c r="A9" s="43"/>
      <c r="B9" s="398" t="s">
        <v>9</v>
      </c>
      <c r="C9" s="396"/>
      <c r="D9" s="397"/>
      <c r="E9" s="188">
        <v>48</v>
      </c>
      <c r="F9" s="61"/>
      <c r="G9" s="61"/>
      <c r="H9" s="398" t="s">
        <v>28</v>
      </c>
      <c r="I9" s="396"/>
      <c r="J9" s="397"/>
      <c r="K9" s="238">
        <f>'Feb17'!M54+1</f>
        <v>42793</v>
      </c>
      <c r="L9" s="239" t="s">
        <v>84</v>
      </c>
      <c r="M9" s="240">
        <f>K9+6</f>
        <v>42799</v>
      </c>
      <c r="N9" s="27"/>
      <c r="O9" s="433" t="s">
        <v>71</v>
      </c>
      <c r="P9" s="434"/>
      <c r="Q9" s="434"/>
      <c r="R9" s="435"/>
      <c r="S9" s="44"/>
      <c r="T9" s="199"/>
      <c r="U9" s="46"/>
      <c r="AH9" s="61"/>
    </row>
    <row r="10" spans="1:34" ht="18" customHeight="1" thickTop="1" x14ac:dyDescent="0.25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IF(T$9="Y",'Feb17'!H56,0)</f>
        <v>0</v>
      </c>
      <c r="I11" s="105">
        <f>IF(T$9="Y",'Feb17'!I56,0)</f>
        <v>0</v>
      </c>
      <c r="J11" s="105">
        <f>IF(T$9="Y",'Feb17'!J56,0)</f>
        <v>0</v>
      </c>
      <c r="K11" s="105">
        <f>IF(T$9="Y",'Feb17'!K56,I11*J11)</f>
        <v>0</v>
      </c>
      <c r="L11" s="150">
        <f>IF(T$9="Y",'Feb17'!L56,0)</f>
        <v>0</v>
      </c>
      <c r="M11" s="129" t="str">
        <f>IF(E11=" "," ",IF(T$9="Y",'Feb17'!M56,IF((H11+K11+L11)&gt;0,H11+K11+L11,"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",Admin!I473))</f>
        <v xml:space="preserve"> </v>
      </c>
      <c r="U11" s="48"/>
      <c r="V11" s="59">
        <f>IF(Employee!H$34=E$9,Employee!D$34+SUM(M11)+'Feb17'!V56,SUM(M11)+'Feb17'!V56)</f>
        <v>0</v>
      </c>
      <c r="W11" s="59">
        <f>IF(Employee!H$34=E$9,Employee!D$35+SUM(N11)+'Feb17'!W56,SUM(N11)+'Feb17'!W56)</f>
        <v>0</v>
      </c>
      <c r="X11" s="59">
        <f>IF(O11=" ",'Feb17'!X56,O11+'Feb17'!X56)</f>
        <v>0</v>
      </c>
      <c r="Y11" s="59">
        <f>IF(P11=" ",'Feb17'!Y56,P11+'Feb17'!Y56)</f>
        <v>0</v>
      </c>
      <c r="Z11" s="59">
        <f>IF(Q11=" ",'Feb17'!Z56,Q11+'Feb17'!Z56)</f>
        <v>0</v>
      </c>
      <c r="AA11" s="59">
        <f>IF(R11=" ",'Feb17'!AA56,R11+'Feb17'!AA56)</f>
        <v>0</v>
      </c>
      <c r="AB11" s="60"/>
      <c r="AC11" s="59">
        <f>IF(T11=" ",'Feb17'!AC56,T11+'Feb17'!AC56)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5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IF(T$9="Y",'Feb17'!H57,0)</f>
        <v>0</v>
      </c>
      <c r="I12" s="108">
        <f>IF(T$9="Y",'Feb17'!I57,0)</f>
        <v>0</v>
      </c>
      <c r="J12" s="108">
        <f>IF(T$9="Y",'Feb17'!J57,0)</f>
        <v>0</v>
      </c>
      <c r="K12" s="108">
        <f>IF(T$9="Y",'Feb17'!K57,I12*J12)</f>
        <v>0</v>
      </c>
      <c r="L12" s="151">
        <f>IF(T$9="Y",'Feb17'!L57,0)</f>
        <v>0</v>
      </c>
      <c r="M12" s="130" t="str">
        <f>IF(E12=" "," ",IF(T$9="Y",'Feb17'!M57,IF((H12+K12+L12)&gt;0,H12+K12+L12,"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",Admin!I474))</f>
        <v xml:space="preserve"> </v>
      </c>
      <c r="U12" s="48"/>
      <c r="V12" s="59">
        <f>IF(Employee!H$60=E$9,Employee!D$60+SUM(M12)+'Feb17'!V57,SUM(M12)+'Feb17'!V57)</f>
        <v>0</v>
      </c>
      <c r="W12" s="59">
        <f>IF(Employee!H$60=E$9,Employee!D$61+SUM(N12)+'Feb17'!W57,SUM(N12)+'Feb17'!W57)</f>
        <v>0</v>
      </c>
      <c r="X12" s="59">
        <f>IF(O12=" ",'Feb17'!X57,O12+'Feb17'!X57)</f>
        <v>0</v>
      </c>
      <c r="Y12" s="59">
        <f>IF(P12=" ",'Feb17'!Y57,P12+'Feb17'!Y57)</f>
        <v>0</v>
      </c>
      <c r="Z12" s="59">
        <f>IF(Q12=" ",'Feb17'!Z57,Q12+'Feb17'!Z57)</f>
        <v>0</v>
      </c>
      <c r="AA12" s="59">
        <f>IF(R12=" ",'Feb17'!AA57,R12+'Feb17'!AA57)</f>
        <v>0</v>
      </c>
      <c r="AB12" s="60"/>
      <c r="AC12" s="59">
        <f>IF(T12=" ",'Feb17'!AC57,T12+'Feb17'!AC57)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5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IF(T$9="Y",'Feb17'!H58,0)</f>
        <v>0</v>
      </c>
      <c r="I13" s="108">
        <f>IF(T$9="Y",'Feb17'!I58,0)</f>
        <v>0</v>
      </c>
      <c r="J13" s="108">
        <f>IF(T$9="Y",'Feb17'!J58,0)</f>
        <v>0</v>
      </c>
      <c r="K13" s="108">
        <f>IF(T$9="Y",'Feb17'!K58,I13*J13)</f>
        <v>0</v>
      </c>
      <c r="L13" s="151">
        <f>IF(T$9="Y",'Feb17'!L58,0)</f>
        <v>0</v>
      </c>
      <c r="M13" s="130" t="str">
        <f>IF(E13=" "," ",IF(T$9="Y",'Feb17'!M58,IF((H13+K13+L13)&gt;0,H13+K13+L13,"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",Admin!I475))</f>
        <v xml:space="preserve"> </v>
      </c>
      <c r="U13" s="48"/>
      <c r="V13" s="59">
        <f>IF(Employee!H$86=E$9,Employee!D$86+SUM(M13)+'Feb17'!V58,SUM(M13)+'Feb17'!V58)</f>
        <v>0</v>
      </c>
      <c r="W13" s="59">
        <f>IF(Employee!H$86=E$9,Employee!D$87+SUM(N13)+'Feb17'!W58,SUM(N13)+'Feb17'!W58)</f>
        <v>0</v>
      </c>
      <c r="X13" s="59">
        <f>IF(O13=" ",'Feb17'!X58,O13+'Feb17'!X58)</f>
        <v>0</v>
      </c>
      <c r="Y13" s="59">
        <f>IF(P13=" ",'Feb17'!Y58,P13+'Feb17'!Y58)</f>
        <v>0</v>
      </c>
      <c r="Z13" s="59">
        <f>IF(Q13=" ",'Feb17'!Z58,Q13+'Feb17'!Z58)</f>
        <v>0</v>
      </c>
      <c r="AA13" s="59">
        <f>IF(R13=" ",'Feb17'!AA58,R13+'Feb17'!AA58)</f>
        <v>0</v>
      </c>
      <c r="AB13" s="60"/>
      <c r="AC13" s="59">
        <f>IF(T13=" ",'Feb17'!AC58,T13+'Feb17'!AC58)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5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IF(T$9="Y",'Feb17'!H59,0)</f>
        <v>0</v>
      </c>
      <c r="I14" s="108">
        <f>IF(T$9="Y",'Feb17'!I59,0)</f>
        <v>0</v>
      </c>
      <c r="J14" s="108">
        <f>IF(T$9="Y",'Feb17'!J59,0)</f>
        <v>0</v>
      </c>
      <c r="K14" s="108">
        <f>IF(T$9="Y",'Feb17'!K59,I14*J14)</f>
        <v>0</v>
      </c>
      <c r="L14" s="151">
        <f>IF(T$9="Y",'Feb17'!L59,0)</f>
        <v>0</v>
      </c>
      <c r="M14" s="130" t="str">
        <f>IF(E14=" "," ",IF(T$9="Y",'Feb17'!M59,IF((H14+K14+L14)&gt;0,H14+K14+L14,"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",Admin!I476))</f>
        <v xml:space="preserve"> </v>
      </c>
      <c r="U14" s="48"/>
      <c r="V14" s="59">
        <f>IF(Employee!H$112=E$9,Employee!D$112+SUM(M14)+'Feb17'!V59,SUM(M14)+'Feb17'!V59)</f>
        <v>0</v>
      </c>
      <c r="W14" s="59">
        <f>IF(Employee!H$112=E$9,Employee!D$113+SUM(N14)+'Feb17'!W59,SUM(N14)+'Feb17'!W59)</f>
        <v>0</v>
      </c>
      <c r="X14" s="59">
        <f>IF(O14=" ",'Feb17'!X59,O14+'Feb17'!X59)</f>
        <v>0</v>
      </c>
      <c r="Y14" s="59">
        <f>IF(P14=" ",'Feb17'!Y59,P14+'Feb17'!Y59)</f>
        <v>0</v>
      </c>
      <c r="Z14" s="59">
        <f>IF(Q14=" ",'Feb17'!Z59,Q14+'Feb17'!Z59)</f>
        <v>0</v>
      </c>
      <c r="AA14" s="59">
        <f>IF(R14=" ",'Feb17'!AA59,R14+'Feb17'!AA59)</f>
        <v>0</v>
      </c>
      <c r="AB14" s="60"/>
      <c r="AC14" s="59">
        <f>IF(T14=" ",'Feb17'!AC59,T14+'Feb17'!AC59)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5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IF(T$9="Y",'Feb17'!H60,0)</f>
        <v>0</v>
      </c>
      <c r="I15" s="108">
        <f>IF(T$9="Y",'Feb17'!I60,0)</f>
        <v>0</v>
      </c>
      <c r="J15" s="108">
        <f>IF(T$9="Y",'Feb17'!J60,0)</f>
        <v>0</v>
      </c>
      <c r="K15" s="108">
        <f>IF(T$9="Y",'Feb17'!K60,I15*J15)</f>
        <v>0</v>
      </c>
      <c r="L15" s="151">
        <f>IF(T$9="Y",'Feb17'!L60,0)</f>
        <v>0</v>
      </c>
      <c r="M15" s="130" t="str">
        <f>IF(E15=" "," ",IF(T$9="Y",'Feb17'!M60,IF((H15+K15+L15)&gt;0,H15+K15+L15,"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",Admin!I477))</f>
        <v xml:space="preserve"> </v>
      </c>
      <c r="U15" s="48"/>
      <c r="V15" s="59">
        <f>IF(Employee!H$138=E$9,Employee!D$138+SUM(M15)+'Feb17'!V60,SUM(M15)+'Feb17'!V60)</f>
        <v>0</v>
      </c>
      <c r="W15" s="59">
        <f>IF(Employee!H$138=E$9,Employee!D$139+SUM(N15)+'Feb17'!W60,SUM(N15)+'Feb17'!W60)</f>
        <v>0</v>
      </c>
      <c r="X15" s="59">
        <f>IF(O15=" ",'Feb17'!X60,O15+'Feb17'!X60)</f>
        <v>0</v>
      </c>
      <c r="Y15" s="59">
        <f>IF(P15=" ",'Feb17'!Y60,P15+'Feb17'!Y60)</f>
        <v>0</v>
      </c>
      <c r="Z15" s="59">
        <f>IF(Q15=" ",'Feb17'!Z60,Q15+'Feb17'!Z60)</f>
        <v>0</v>
      </c>
      <c r="AA15" s="59">
        <f>IF(R15=" ",'Feb17'!AA60,R15+'Feb17'!AA60)</f>
        <v>0</v>
      </c>
      <c r="AB15" s="60"/>
      <c r="AC15" s="59">
        <f>IF(T15=" ",'Feb17'!AC60,T15+'Feb17'!AC60)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5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IF(T$9="Y",'Feb17'!H61,0)</f>
        <v>0</v>
      </c>
      <c r="I16" s="108">
        <f>IF(T$9="Y",'Feb17'!I61,0)</f>
        <v>0</v>
      </c>
      <c r="J16" s="108">
        <f>IF(T$9="Y",'Feb17'!J61,0)</f>
        <v>0</v>
      </c>
      <c r="K16" s="108">
        <f>IF(T$9="Y",'Feb17'!K61,I16*J16)</f>
        <v>0</v>
      </c>
      <c r="L16" s="151">
        <f>IF(T$9="Y",'Feb17'!L61,0)</f>
        <v>0</v>
      </c>
      <c r="M16" s="130" t="str">
        <f>IF(E16=" "," ",IF(T$9="Y",'Feb17'!M61,IF((H16+K16+L16)&gt;0,H16+K16+L16,"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",Admin!I478))</f>
        <v xml:space="preserve"> </v>
      </c>
      <c r="U16" s="48"/>
      <c r="V16" s="59">
        <f>IF(Employee!H$164=E$9,Employee!D$164+SUM(M16)+'Feb17'!V61,SUM(M16)+'Feb17'!V61)</f>
        <v>0</v>
      </c>
      <c r="W16" s="59">
        <f>IF(Employee!H$164=E$9,Employee!D$165+SUM(N16)+'Feb17'!W61,SUM(N16)+'Feb17'!W61)</f>
        <v>0</v>
      </c>
      <c r="X16" s="59">
        <f>IF(O16=" ",'Feb17'!X61,O16+'Feb17'!X61)</f>
        <v>0</v>
      </c>
      <c r="Y16" s="59">
        <f>IF(P16=" ",'Feb17'!Y61,P16+'Feb17'!Y61)</f>
        <v>0</v>
      </c>
      <c r="Z16" s="59">
        <f>IF(Q16=" ",'Feb17'!Z61,Q16+'Feb17'!Z61)</f>
        <v>0</v>
      </c>
      <c r="AA16" s="59">
        <f>IF(R16=" ",'Feb17'!AA61,R16+'Feb17'!AA61)</f>
        <v>0</v>
      </c>
      <c r="AB16" s="60"/>
      <c r="AC16" s="59">
        <f>IF(T16=" ",'Feb17'!AC61,T16+'Feb17'!AC61)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5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IF(T$9="Y",'Feb17'!H62,0)</f>
        <v>0</v>
      </c>
      <c r="I17" s="108">
        <f>IF(T$9="Y",'Feb17'!I62,0)</f>
        <v>0</v>
      </c>
      <c r="J17" s="108">
        <f>IF(T$9="Y",'Feb17'!J62,0)</f>
        <v>0</v>
      </c>
      <c r="K17" s="108">
        <f>IF(T$9="Y",'Feb17'!K62,I17*J17)</f>
        <v>0</v>
      </c>
      <c r="L17" s="151">
        <f>IF(T$9="Y",'Feb17'!L62,0)</f>
        <v>0</v>
      </c>
      <c r="M17" s="130" t="str">
        <f>IF(E17=" "," ",IF(T$9="Y",'Feb17'!M62,IF((H17+K17+L17)&gt;0,H17+K17+L17,"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",Admin!I479))</f>
        <v xml:space="preserve"> </v>
      </c>
      <c r="U17" s="48"/>
      <c r="V17" s="59">
        <f>IF(Employee!H$190=E$9,Employee!D$190+SUM(M17)+'Feb17'!V62,SUM(M17)+'Feb17'!V62)</f>
        <v>0</v>
      </c>
      <c r="W17" s="59">
        <f>IF(Employee!H$190=E$9,Employee!D$191+SUM(N17)+'Feb17'!W62,SUM(N17)+'Feb17'!W62)</f>
        <v>0</v>
      </c>
      <c r="X17" s="59">
        <f>IF(O17=" ",'Feb17'!X62,O17+'Feb17'!X62)</f>
        <v>0</v>
      </c>
      <c r="Y17" s="59">
        <f>IF(P17=" ",'Feb17'!Y62,P17+'Feb17'!Y62)</f>
        <v>0</v>
      </c>
      <c r="Z17" s="59">
        <f>IF(Q17=" ",'Feb17'!Z62,Q17+'Feb17'!Z62)</f>
        <v>0</v>
      </c>
      <c r="AA17" s="59">
        <f>IF(R17=" ",'Feb17'!AA62,R17+'Feb17'!AA62)</f>
        <v>0</v>
      </c>
      <c r="AB17" s="60"/>
      <c r="AC17" s="59">
        <f>IF(T17=" ",'Feb17'!AC62,T17+'Feb17'!AC62)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5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IF(T$9="Y",'Feb17'!H63,0)</f>
        <v>0</v>
      </c>
      <c r="I18" s="108">
        <f>IF(T$9="Y",'Feb17'!I63,0)</f>
        <v>0</v>
      </c>
      <c r="J18" s="108">
        <f>IF(T$9="Y",'Feb17'!J63,0)</f>
        <v>0</v>
      </c>
      <c r="K18" s="108">
        <f>IF(T$9="Y",'Feb17'!K63,I18*J18)</f>
        <v>0</v>
      </c>
      <c r="L18" s="151">
        <f>IF(T$9="Y",'Feb17'!L63,0)</f>
        <v>0</v>
      </c>
      <c r="M18" s="130" t="str">
        <f>IF(E18=" "," ",IF(T$9="Y",'Feb17'!M63,IF((H18+K18+L18)&gt;0,H18+K18+L18,"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",Admin!I480))</f>
        <v xml:space="preserve"> </v>
      </c>
      <c r="U18" s="48"/>
      <c r="V18" s="59">
        <f>IF(Employee!H$216=E$9,Employee!D$216+SUM(M18)+'Feb17'!V63,SUM(M18)+'Feb17'!V63)</f>
        <v>0</v>
      </c>
      <c r="W18" s="59">
        <f>IF(Employee!H$216=E$9,Employee!D$217+SUM(N18)+'Feb17'!W63,SUM(N18)+'Feb17'!W63)</f>
        <v>0</v>
      </c>
      <c r="X18" s="59">
        <f>IF(O18=" ",'Feb17'!X63,O18+'Feb17'!X63)</f>
        <v>0</v>
      </c>
      <c r="Y18" s="59">
        <f>IF(P18=" ",'Feb17'!Y63,P18+'Feb17'!Y63)</f>
        <v>0</v>
      </c>
      <c r="Z18" s="59">
        <f>IF(Q18=" ",'Feb17'!Z63,Q18+'Feb17'!Z63)</f>
        <v>0</v>
      </c>
      <c r="AA18" s="59">
        <f>IF(R18=" ",'Feb17'!AA63,R18+'Feb17'!AA63)</f>
        <v>0</v>
      </c>
      <c r="AB18" s="60"/>
      <c r="AC18" s="59">
        <f>IF(T18=" ",'Feb17'!AC63,T18+'Feb17'!AC63)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5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IF(T$9="Y",'Feb17'!H64,0)</f>
        <v>0</v>
      </c>
      <c r="I19" s="108">
        <f>IF(T$9="Y",'Feb17'!I64,0)</f>
        <v>0</v>
      </c>
      <c r="J19" s="108">
        <f>IF(T$9="Y",'Feb17'!J64,0)</f>
        <v>0</v>
      </c>
      <c r="K19" s="108">
        <f>IF(T$9="Y",'Feb17'!K64,I19*J19)</f>
        <v>0</v>
      </c>
      <c r="L19" s="151">
        <f>IF(T$9="Y",'Feb17'!L64,0)</f>
        <v>0</v>
      </c>
      <c r="M19" s="130" t="str">
        <f>IF(E19=" "," ",IF(T$9="Y",'Feb17'!M64,IF((H19+K19+L19)&gt;0,H19+K19+L19,"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",Admin!I481))</f>
        <v xml:space="preserve"> </v>
      </c>
      <c r="U19" s="48"/>
      <c r="V19" s="59">
        <f>IF(Employee!H$242=E$9,Employee!D$242+SUM(M19)+'Feb17'!V64,SUM(M19)+'Feb17'!V64)</f>
        <v>0</v>
      </c>
      <c r="W19" s="59">
        <f>IF(Employee!H$242=E$9,Employee!D$243+SUM(N19)+'Feb17'!W64,SUM(N19)+'Feb17'!W64)</f>
        <v>0</v>
      </c>
      <c r="X19" s="59">
        <f>IF(O19=" ",'Feb17'!X64,O19+'Feb17'!X64)</f>
        <v>0</v>
      </c>
      <c r="Y19" s="59">
        <f>IF(P19=" ",'Feb17'!Y64,P19+'Feb17'!Y64)</f>
        <v>0</v>
      </c>
      <c r="Z19" s="59">
        <f>IF(Q19=" ",'Feb17'!Z64,Q19+'Feb17'!Z64)</f>
        <v>0</v>
      </c>
      <c r="AA19" s="59">
        <f>IF(R19=" ",'Feb17'!AA64,R19+'Feb17'!AA64)</f>
        <v>0</v>
      </c>
      <c r="AB19" s="60"/>
      <c r="AC19" s="59">
        <f>IF(T19=" ",'Feb17'!AC64,T19+'Feb17'!AC64)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3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IF(T$9="Y",'Feb17'!H65,0)</f>
        <v>0</v>
      </c>
      <c r="I20" s="133">
        <f>IF(T$9="Y",'Feb17'!I65,0)</f>
        <v>0</v>
      </c>
      <c r="J20" s="133">
        <f>IF(T$9="Y",'Feb17'!J65,0)</f>
        <v>0</v>
      </c>
      <c r="K20" s="133">
        <f>IF(T$9="Y",'Feb17'!K65,I20*J20)</f>
        <v>0</v>
      </c>
      <c r="L20" s="152">
        <f>IF(T$9="Y",'Feb17'!L65,0)</f>
        <v>0</v>
      </c>
      <c r="M20" s="131" t="str">
        <f>IF(E20=" "," ",IF(T$9="Y",'Feb17'!M65,IF((H20+K20+L20)&gt;0,H20+K20+L20,"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",Admin!I482))</f>
        <v xml:space="preserve"> </v>
      </c>
      <c r="U20" s="48"/>
      <c r="V20" s="59">
        <f>IF(Employee!H$268=E$9,Employee!D$268+SUM(M20)+'Feb17'!V65,SUM(M20)+'Feb17'!V65)</f>
        <v>0</v>
      </c>
      <c r="W20" s="59">
        <f>IF(Employee!H$268=E$9,Employee!D$269+SUM(N20)+'Feb17'!W65,SUM(N20)+'Feb17'!W65)</f>
        <v>0</v>
      </c>
      <c r="X20" s="59">
        <f>IF(O20=" ",'Feb17'!X65,O20+'Feb17'!X65)</f>
        <v>0</v>
      </c>
      <c r="Y20" s="59">
        <f>IF(P20=" ",'Feb17'!Y65,P20+'Feb17'!Y65)</f>
        <v>0</v>
      </c>
      <c r="Z20" s="59">
        <f>IF(Q20=" ",'Feb17'!Z65,Q20+'Feb17'!Z65)</f>
        <v>0</v>
      </c>
      <c r="AA20" s="59">
        <f>IF(R20=" ",'Feb17'!AA65,R20+'Feb17'!AA65)</f>
        <v>0</v>
      </c>
      <c r="AB20" s="60"/>
      <c r="AC20" s="59">
        <f>IF(T20=" ",'Feb17'!AC65,T20+'Feb17'!AC65)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3">
      <c r="A21" s="47"/>
      <c r="B21" s="149"/>
      <c r="C21" s="147"/>
      <c r="D21" s="147"/>
      <c r="E21" s="148"/>
      <c r="F21" s="432" t="s">
        <v>7</v>
      </c>
      <c r="G21" s="396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3">
      <c r="A22" s="127"/>
      <c r="B22" s="386"/>
      <c r="C22" s="386"/>
      <c r="D22" s="386"/>
      <c r="E22" s="386"/>
      <c r="F22" s="386"/>
      <c r="G22" s="386"/>
      <c r="H22" s="386"/>
      <c r="I22" s="386"/>
      <c r="J22" s="386"/>
      <c r="K22" s="386"/>
      <c r="L22" s="386"/>
      <c r="M22" s="386"/>
      <c r="N22" s="386"/>
      <c r="O22" s="386"/>
      <c r="P22" s="386"/>
      <c r="Q22" s="386"/>
      <c r="R22" s="386"/>
      <c r="S22" s="386"/>
      <c r="T22" s="386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3">
      <c r="A23" s="39"/>
      <c r="B23" s="395" t="s">
        <v>23</v>
      </c>
      <c r="C23" s="396"/>
      <c r="D23" s="396"/>
      <c r="E23" s="397"/>
      <c r="F23" s="40"/>
      <c r="G23" s="40"/>
      <c r="H23" s="53"/>
      <c r="I23" s="53"/>
      <c r="J23" s="53"/>
      <c r="K23" s="56"/>
      <c r="L23" s="56"/>
      <c r="M23" s="53"/>
      <c r="N23" s="41"/>
      <c r="O23" s="387" t="s">
        <v>28</v>
      </c>
      <c r="P23" s="388"/>
      <c r="Q23" s="389"/>
      <c r="R23" s="436"/>
      <c r="S23" s="437"/>
      <c r="T23" s="437"/>
      <c r="U23" s="42"/>
      <c r="AH23" s="61"/>
    </row>
    <row r="24" spans="1:34" ht="18" customHeight="1" thickTop="1" thickBot="1" x14ac:dyDescent="0.3">
      <c r="A24" s="43"/>
      <c r="B24" s="398" t="s">
        <v>9</v>
      </c>
      <c r="C24" s="396"/>
      <c r="D24" s="397"/>
      <c r="E24" s="188">
        <v>49</v>
      </c>
      <c r="F24" s="61"/>
      <c r="G24" s="61"/>
      <c r="H24" s="398" t="s">
        <v>28</v>
      </c>
      <c r="I24" s="396"/>
      <c r="J24" s="397"/>
      <c r="K24" s="238">
        <f>M9+1</f>
        <v>42800</v>
      </c>
      <c r="L24" s="239" t="s">
        <v>84</v>
      </c>
      <c r="M24" s="240">
        <f>K24+6</f>
        <v>42806</v>
      </c>
      <c r="N24" s="27"/>
      <c r="O24" s="433" t="s">
        <v>71</v>
      </c>
      <c r="P24" s="434"/>
      <c r="Q24" s="434"/>
      <c r="R24" s="435"/>
      <c r="S24" s="44"/>
      <c r="T24" s="199"/>
      <c r="U24" s="46"/>
      <c r="AH24" s="61"/>
    </row>
    <row r="25" spans="1:34" ht="18" customHeight="1" thickTop="1" x14ac:dyDescent="0.25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5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",Admin!I483))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5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",Admin!I484))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5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",Admin!I485))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5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",Admin!I486))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5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",Admin!I487))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5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",Admin!I488))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5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",Admin!I489))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5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",Admin!I490))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5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",Admin!I491))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3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",Admin!I492))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3">
      <c r="A36" s="47"/>
      <c r="B36" s="149"/>
      <c r="C36" s="147"/>
      <c r="D36" s="147"/>
      <c r="E36" s="148"/>
      <c r="F36" s="432" t="s">
        <v>7</v>
      </c>
      <c r="G36" s="397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3">
      <c r="A37" s="127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6"/>
      <c r="P37" s="386"/>
      <c r="Q37" s="386"/>
      <c r="R37" s="386"/>
      <c r="S37" s="386"/>
      <c r="T37" s="386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3">
      <c r="A38" s="39"/>
      <c r="B38" s="395" t="s">
        <v>23</v>
      </c>
      <c r="C38" s="396"/>
      <c r="D38" s="396"/>
      <c r="E38" s="397"/>
      <c r="F38" s="40"/>
      <c r="G38" s="40"/>
      <c r="H38" s="53"/>
      <c r="I38" s="53"/>
      <c r="J38" s="53"/>
      <c r="K38" s="56"/>
      <c r="L38" s="56"/>
      <c r="M38" s="53"/>
      <c r="N38" s="41"/>
      <c r="O38" s="387" t="s">
        <v>28</v>
      </c>
      <c r="P38" s="388"/>
      <c r="Q38" s="389"/>
      <c r="R38" s="436"/>
      <c r="S38" s="437"/>
      <c r="T38" s="437"/>
      <c r="U38" s="42"/>
      <c r="AH38" s="61"/>
    </row>
    <row r="39" spans="1:34" ht="18" customHeight="1" thickTop="1" thickBot="1" x14ac:dyDescent="0.3">
      <c r="A39" s="43"/>
      <c r="B39" s="398" t="s">
        <v>9</v>
      </c>
      <c r="C39" s="396"/>
      <c r="D39" s="397"/>
      <c r="E39" s="188">
        <v>50</v>
      </c>
      <c r="F39" s="61"/>
      <c r="G39" s="61"/>
      <c r="H39" s="398" t="s">
        <v>28</v>
      </c>
      <c r="I39" s="396"/>
      <c r="J39" s="397"/>
      <c r="K39" s="238">
        <f>M24+1</f>
        <v>42807</v>
      </c>
      <c r="L39" s="239" t="s">
        <v>84</v>
      </c>
      <c r="M39" s="240">
        <f>K39+6</f>
        <v>42813</v>
      </c>
      <c r="N39" s="27"/>
      <c r="O39" s="433" t="s">
        <v>71</v>
      </c>
      <c r="P39" s="434"/>
      <c r="Q39" s="434"/>
      <c r="R39" s="435"/>
      <c r="S39" s="44"/>
      <c r="T39" s="199"/>
      <c r="U39" s="46"/>
      <c r="AH39" s="61"/>
    </row>
    <row r="40" spans="1:34" ht="18" customHeight="1" thickTop="1" x14ac:dyDescent="0.25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",Admin!I493))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5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",Admin!I494))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5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",Admin!I495))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5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",Admin!I496))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5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",Admin!I497))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5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",Admin!I498))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5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",Admin!I499))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5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",Admin!I500))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5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",Admin!I501))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3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",Admin!I502))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3">
      <c r="A51" s="47"/>
      <c r="B51" s="149"/>
      <c r="C51" s="147"/>
      <c r="D51" s="147"/>
      <c r="E51" s="148"/>
      <c r="F51" s="432" t="s">
        <v>7</v>
      </c>
      <c r="G51" s="397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3">
      <c r="A52" s="127"/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3">
      <c r="A53" s="39"/>
      <c r="B53" s="395" t="s">
        <v>23</v>
      </c>
      <c r="C53" s="460"/>
      <c r="D53" s="460"/>
      <c r="E53" s="461"/>
      <c r="F53" s="40"/>
      <c r="G53" s="40"/>
      <c r="H53" s="41"/>
      <c r="I53" s="41"/>
      <c r="J53" s="41"/>
      <c r="K53" s="56"/>
      <c r="L53" s="56"/>
      <c r="M53" s="53"/>
      <c r="N53" s="41"/>
      <c r="O53" s="387" t="s">
        <v>28</v>
      </c>
      <c r="P53" s="388"/>
      <c r="Q53" s="389"/>
      <c r="R53" s="436"/>
      <c r="S53" s="437"/>
      <c r="T53" s="437"/>
      <c r="U53" s="42"/>
      <c r="AH53" s="61"/>
    </row>
    <row r="54" spans="1:34" ht="18" customHeight="1" thickTop="1" thickBot="1" x14ac:dyDescent="0.3">
      <c r="A54" s="43"/>
      <c r="B54" s="398" t="s">
        <v>9</v>
      </c>
      <c r="C54" s="462"/>
      <c r="D54" s="463"/>
      <c r="E54" s="188">
        <v>51</v>
      </c>
      <c r="F54" s="61"/>
      <c r="G54" s="61"/>
      <c r="H54" s="398" t="s">
        <v>28</v>
      </c>
      <c r="I54" s="462"/>
      <c r="J54" s="463"/>
      <c r="K54" s="238">
        <f>M39+1</f>
        <v>42814</v>
      </c>
      <c r="L54" s="239" t="s">
        <v>84</v>
      </c>
      <c r="M54" s="240">
        <f>K54+6</f>
        <v>42820</v>
      </c>
      <c r="N54" s="27"/>
      <c r="O54" s="433" t="s">
        <v>71</v>
      </c>
      <c r="P54" s="464"/>
      <c r="Q54" s="464"/>
      <c r="R54" s="465"/>
      <c r="S54" s="44"/>
      <c r="T54" s="199"/>
      <c r="U54" s="46"/>
      <c r="AH54" s="61"/>
    </row>
    <row r="55" spans="1:34" ht="18" customHeight="1" thickTop="1" x14ac:dyDescent="0.25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5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",Admin!I503))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5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",Admin!I504))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5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",Admin!I505))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5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",Admin!I506))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5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",Admin!I507))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5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",Admin!I508))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5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",Admin!I509))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5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",Admin!I510))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5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",Admin!I511))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3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",Admin!I512))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3">
      <c r="A66" s="47"/>
      <c r="B66" s="149"/>
      <c r="C66" s="147"/>
      <c r="D66" s="147"/>
      <c r="E66" s="148"/>
      <c r="F66" s="432" t="s">
        <v>7</v>
      </c>
      <c r="G66" s="459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3">
      <c r="A67" s="127"/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3">
      <c r="A68" s="39"/>
      <c r="B68" s="395" t="s">
        <v>23</v>
      </c>
      <c r="C68" s="460"/>
      <c r="D68" s="460"/>
      <c r="E68" s="461"/>
      <c r="F68" s="40"/>
      <c r="G68" s="40"/>
      <c r="H68" s="41"/>
      <c r="I68" s="41"/>
      <c r="J68" s="41"/>
      <c r="K68" s="56"/>
      <c r="L68" s="56"/>
      <c r="M68" s="53"/>
      <c r="N68" s="41"/>
      <c r="O68" s="387" t="s">
        <v>28</v>
      </c>
      <c r="P68" s="388"/>
      <c r="Q68" s="389"/>
      <c r="R68" s="436"/>
      <c r="S68" s="437"/>
      <c r="T68" s="437"/>
      <c r="U68" s="42"/>
      <c r="AH68" s="61"/>
    </row>
    <row r="69" spans="1:34" ht="18" customHeight="1" thickTop="1" thickBot="1" x14ac:dyDescent="0.3">
      <c r="A69" s="43"/>
      <c r="B69" s="398" t="s">
        <v>9</v>
      </c>
      <c r="C69" s="462"/>
      <c r="D69" s="463"/>
      <c r="E69" s="188">
        <v>52</v>
      </c>
      <c r="F69" s="61"/>
      <c r="G69" s="61"/>
      <c r="H69" s="398" t="s">
        <v>28</v>
      </c>
      <c r="I69" s="462"/>
      <c r="J69" s="463"/>
      <c r="K69" s="238">
        <f>M54+1</f>
        <v>42821</v>
      </c>
      <c r="L69" s="239" t="s">
        <v>84</v>
      </c>
      <c r="M69" s="240">
        <f>K69+6</f>
        <v>42827</v>
      </c>
      <c r="N69" s="27"/>
      <c r="O69" s="433" t="s">
        <v>71</v>
      </c>
      <c r="P69" s="464"/>
      <c r="Q69" s="464"/>
      <c r="R69" s="465"/>
      <c r="S69" s="44"/>
      <c r="T69" s="199"/>
      <c r="U69" s="46"/>
      <c r="AH69" s="61"/>
    </row>
    <row r="70" spans="1:34" ht="18" customHeight="1" thickTop="1" x14ac:dyDescent="0.25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IF(Employee!D$28="m","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IF(T$69="Y",H56,0)</f>
        <v>0</v>
      </c>
      <c r="I71" s="105">
        <f>IF(T$69="Y",I56,0)</f>
        <v>0</v>
      </c>
      <c r="J71" s="105">
        <f>IF(T$69="Y",J56,0)</f>
        <v>0</v>
      </c>
      <c r="K71" s="105">
        <f>IF(T$69="Y",K56,I71*J71)</f>
        <v>0</v>
      </c>
      <c r="L71" s="150">
        <f>IF(T$69="Y",L56,0)</f>
        <v>0</v>
      </c>
      <c r="M71" s="117" t="str">
        <f t="shared" ref="M71:M80" si="56">IF(E71=" "," ",IF(T$69="Y",M56,IF((H71+K71+L71)&gt;0,H71+K71+L71,"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122" t="str">
        <f t="shared" ref="R71:R80" si="57">IF(M71=" "," ",IF(M71=0," ",M71-SUM(N71:Q71)))</f>
        <v xml:space="preserve"> </v>
      </c>
      <c r="S71" s="110"/>
      <c r="T71" s="107" t="str">
        <f>IF(M71=" "," ",IF(M71=0," ",Admin!I513))</f>
        <v xml:space="preserve"> </v>
      </c>
      <c r="U71" s="48"/>
      <c r="V71" s="59">
        <f>IF(Employee!H$34=E$69,Employee!D$34+SUM(M71)+V56,SUM(M71)+V56)</f>
        <v>0</v>
      </c>
      <c r="W71" s="59">
        <f>IF(Employee!H$34=E$69,Employee!D$35+SUM(N71)+W56,SUM(N71)+W56)</f>
        <v>0</v>
      </c>
      <c r="X71" s="59">
        <f t="shared" ref="X71:X80" si="58">IF(O71=" ",X56,O71+X56)</f>
        <v>0</v>
      </c>
      <c r="Y71" s="59">
        <f t="shared" ref="Y71:Z80" si="59">IF(P71=0,Y56,P71+Y56)</f>
        <v>0</v>
      </c>
      <c r="Z71" s="59">
        <f t="shared" si="59"/>
        <v>0</v>
      </c>
      <c r="AA71" s="59">
        <f t="shared" ref="AA71:AA80" si="60">IF(R71=" ",AA56,AA56+R71)</f>
        <v>0</v>
      </c>
      <c r="AC71" s="59">
        <f t="shared" ref="AC71:AC80" si="61">IF(T71=" ",AC56,T71+AC56)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5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IF(Employee!D$54="m","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 t="shared" ref="H72:H80" si="62">IF(T$69="Y",H57,0)</f>
        <v>0</v>
      </c>
      <c r="I72" s="108">
        <f t="shared" ref="I72:I80" si="63">IF(T$69="Y",I57,0)</f>
        <v>0</v>
      </c>
      <c r="J72" s="108">
        <f t="shared" ref="J72:J80" si="64">IF(T$69="Y",J57,0)</f>
        <v>0</v>
      </c>
      <c r="K72" s="108">
        <f t="shared" ref="K72:K80" si="65">IF(T$69="Y",K57,I72*J72)</f>
        <v>0</v>
      </c>
      <c r="L72" s="151">
        <f t="shared" ref="L72:L80" si="66">IF(T$69="Y",L57,0)</f>
        <v>0</v>
      </c>
      <c r="M72" s="118" t="str">
        <f t="shared" si="56"/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123" t="str">
        <f t="shared" si="57"/>
        <v xml:space="preserve"> </v>
      </c>
      <c r="S72" s="110"/>
      <c r="T72" s="111" t="str">
        <f>IF(M72=" "," ",IF(M72=0," ",Admin!I514))</f>
        <v xml:space="preserve"> </v>
      </c>
      <c r="U72" s="48"/>
      <c r="V72" s="59">
        <f>IF(Employee!H$60=E$69,Employee!D$60+SUM(M72)+V57,SUM(M72)+V57)</f>
        <v>0</v>
      </c>
      <c r="W72" s="59">
        <f>IF(Employee!H$60=E$69,Employee!D$61+SUM(N72)+W57,SUM(N72)+W57)</f>
        <v>0</v>
      </c>
      <c r="X72" s="59">
        <f t="shared" si="58"/>
        <v>0</v>
      </c>
      <c r="Y72" s="59">
        <f t="shared" si="59"/>
        <v>0</v>
      </c>
      <c r="Z72" s="59">
        <f t="shared" si="59"/>
        <v>0</v>
      </c>
      <c r="AA72" s="59">
        <f t="shared" si="60"/>
        <v>0</v>
      </c>
      <c r="AC72" s="59">
        <f t="shared" si="61"/>
        <v>0</v>
      </c>
      <c r="AD72" s="91">
        <f t="shared" ref="AD72:AD80" si="67">IF(G72="SSP",H72,0)</f>
        <v>0</v>
      </c>
      <c r="AE72" s="91">
        <f t="shared" ref="AE72:AE80" si="68">IF(G72="SMP",H72,0)</f>
        <v>0</v>
      </c>
      <c r="AF72" s="91">
        <f t="shared" ref="AF72:AF80" si="69">IF(G72="SPP",H72,0)</f>
        <v>0</v>
      </c>
      <c r="AG72" s="91">
        <f t="shared" ref="AG72:AG80" si="70">IF(G72="SAP",H72,0)</f>
        <v>0</v>
      </c>
      <c r="AH72" s="61"/>
    </row>
    <row r="73" spans="1:34" ht="18" customHeight="1" x14ac:dyDescent="0.25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IF(Employee!D$80="m","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 t="shared" si="62"/>
        <v>0</v>
      </c>
      <c r="I73" s="108">
        <f t="shared" si="63"/>
        <v>0</v>
      </c>
      <c r="J73" s="108">
        <f t="shared" si="64"/>
        <v>0</v>
      </c>
      <c r="K73" s="108">
        <f t="shared" si="65"/>
        <v>0</v>
      </c>
      <c r="L73" s="151">
        <f t="shared" si="66"/>
        <v>0</v>
      </c>
      <c r="M73" s="118" t="str">
        <f t="shared" si="56"/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123" t="str">
        <f t="shared" si="57"/>
        <v xml:space="preserve"> </v>
      </c>
      <c r="S73" s="110"/>
      <c r="T73" s="111" t="str">
        <f>IF(M73=" "," ",IF(M73=0," ",Admin!I515))</f>
        <v xml:space="preserve"> </v>
      </c>
      <c r="U73" s="48"/>
      <c r="V73" s="59">
        <f>IF(Employee!H$86=E$69,Employee!D$86+SUM(M73)+V58,SUM(M73)+V58)</f>
        <v>0</v>
      </c>
      <c r="W73" s="59">
        <f>IF(Employee!H$86=E$69,Employee!D$87+SUM(N73)+W58,SUM(N73)+W58)</f>
        <v>0</v>
      </c>
      <c r="X73" s="59">
        <f t="shared" si="58"/>
        <v>0</v>
      </c>
      <c r="Y73" s="59">
        <f t="shared" si="59"/>
        <v>0</v>
      </c>
      <c r="Z73" s="59">
        <f t="shared" si="59"/>
        <v>0</v>
      </c>
      <c r="AA73" s="59">
        <f t="shared" si="60"/>
        <v>0</v>
      </c>
      <c r="AC73" s="59">
        <f t="shared" si="61"/>
        <v>0</v>
      </c>
      <c r="AD73" s="91">
        <f t="shared" si="67"/>
        <v>0</v>
      </c>
      <c r="AE73" s="91">
        <f t="shared" si="68"/>
        <v>0</v>
      </c>
      <c r="AF73" s="91">
        <f t="shared" si="69"/>
        <v>0</v>
      </c>
      <c r="AG73" s="91">
        <f t="shared" si="70"/>
        <v>0</v>
      </c>
      <c r="AH73" s="61"/>
    </row>
    <row r="74" spans="1:34" ht="18" customHeight="1" x14ac:dyDescent="0.25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IF(Employee!D$106="m","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 t="shared" si="62"/>
        <v>0</v>
      </c>
      <c r="I74" s="108">
        <f t="shared" si="63"/>
        <v>0</v>
      </c>
      <c r="J74" s="108">
        <f t="shared" si="64"/>
        <v>0</v>
      </c>
      <c r="K74" s="108">
        <f t="shared" si="65"/>
        <v>0</v>
      </c>
      <c r="L74" s="151">
        <f t="shared" si="66"/>
        <v>0</v>
      </c>
      <c r="M74" s="118" t="str">
        <f t="shared" si="56"/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123" t="str">
        <f t="shared" si="57"/>
        <v xml:space="preserve"> </v>
      </c>
      <c r="S74" s="110"/>
      <c r="T74" s="111" t="str">
        <f>IF(M74=" "," ",IF(M74=0," ",Admin!I516))</f>
        <v xml:space="preserve"> </v>
      </c>
      <c r="U74" s="48"/>
      <c r="V74" s="59">
        <f>IF(Employee!H$112=E$69,Employee!D$112+SUM(M74)+V59,SUM(M74)+V59)</f>
        <v>0</v>
      </c>
      <c r="W74" s="59">
        <f>IF(Employee!H$112=E$69,Employee!D$113+SUM(N74)+W59,SUM(N74)+W59)</f>
        <v>0</v>
      </c>
      <c r="X74" s="59">
        <f t="shared" si="58"/>
        <v>0</v>
      </c>
      <c r="Y74" s="59">
        <f t="shared" si="59"/>
        <v>0</v>
      </c>
      <c r="Z74" s="59">
        <f t="shared" si="59"/>
        <v>0</v>
      </c>
      <c r="AA74" s="59">
        <f t="shared" si="60"/>
        <v>0</v>
      </c>
      <c r="AC74" s="59">
        <f t="shared" si="61"/>
        <v>0</v>
      </c>
      <c r="AD74" s="91">
        <f t="shared" si="67"/>
        <v>0</v>
      </c>
      <c r="AE74" s="91">
        <f t="shared" si="68"/>
        <v>0</v>
      </c>
      <c r="AF74" s="91">
        <f t="shared" si="69"/>
        <v>0</v>
      </c>
      <c r="AG74" s="91">
        <f t="shared" si="70"/>
        <v>0</v>
      </c>
      <c r="AH74" s="61"/>
    </row>
    <row r="75" spans="1:34" ht="18" customHeight="1" x14ac:dyDescent="0.25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IF(Employee!D$132="m","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 t="shared" si="62"/>
        <v>0</v>
      </c>
      <c r="I75" s="108">
        <f t="shared" si="63"/>
        <v>0</v>
      </c>
      <c r="J75" s="108">
        <f t="shared" si="64"/>
        <v>0</v>
      </c>
      <c r="K75" s="108">
        <f t="shared" si="65"/>
        <v>0</v>
      </c>
      <c r="L75" s="151">
        <f t="shared" si="66"/>
        <v>0</v>
      </c>
      <c r="M75" s="118" t="str">
        <f t="shared" si="56"/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123" t="str">
        <f t="shared" si="57"/>
        <v xml:space="preserve"> </v>
      </c>
      <c r="S75" s="110"/>
      <c r="T75" s="111" t="str">
        <f>IF(M75=" "," ",IF(M75=0," ",Admin!I517))</f>
        <v xml:space="preserve"> </v>
      </c>
      <c r="U75" s="48"/>
      <c r="V75" s="59">
        <f>IF(Employee!H$138=E$69,Employee!D$138+SUM(M75)+V60,SUM(M75)+V60)</f>
        <v>0</v>
      </c>
      <c r="W75" s="59">
        <f>IF(Employee!H$138=E$69,Employee!D$139+SUM(N75)+W60,SUM(N75)+W60)</f>
        <v>0</v>
      </c>
      <c r="X75" s="59">
        <f t="shared" si="58"/>
        <v>0</v>
      </c>
      <c r="Y75" s="59">
        <f t="shared" si="59"/>
        <v>0</v>
      </c>
      <c r="Z75" s="59">
        <f t="shared" si="59"/>
        <v>0</v>
      </c>
      <c r="AA75" s="59">
        <f t="shared" si="60"/>
        <v>0</v>
      </c>
      <c r="AC75" s="59">
        <f t="shared" si="61"/>
        <v>0</v>
      </c>
      <c r="AD75" s="91">
        <f t="shared" si="67"/>
        <v>0</v>
      </c>
      <c r="AE75" s="91">
        <f t="shared" si="68"/>
        <v>0</v>
      </c>
      <c r="AF75" s="91">
        <f t="shared" si="69"/>
        <v>0</v>
      </c>
      <c r="AG75" s="91">
        <f t="shared" si="70"/>
        <v>0</v>
      </c>
      <c r="AH75" s="61"/>
    </row>
    <row r="76" spans="1:34" ht="18" customHeight="1" x14ac:dyDescent="0.25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IF(Employee!D$158="m","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 t="shared" si="62"/>
        <v>0</v>
      </c>
      <c r="I76" s="108">
        <f t="shared" si="63"/>
        <v>0</v>
      </c>
      <c r="J76" s="108">
        <f t="shared" si="64"/>
        <v>0</v>
      </c>
      <c r="K76" s="108">
        <f t="shared" si="65"/>
        <v>0</v>
      </c>
      <c r="L76" s="151">
        <f t="shared" si="66"/>
        <v>0</v>
      </c>
      <c r="M76" s="118" t="str">
        <f t="shared" si="56"/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123" t="str">
        <f t="shared" si="57"/>
        <v xml:space="preserve"> </v>
      </c>
      <c r="S76" s="110"/>
      <c r="T76" s="111" t="str">
        <f>IF(M76=" "," ",IF(M76=0," ",Admin!I518))</f>
        <v xml:space="preserve"> </v>
      </c>
      <c r="U76" s="48"/>
      <c r="V76" s="59">
        <f>IF(Employee!H$164=E$69,Employee!D$164+SUM(M76)+V61,SUM(M76)+V61)</f>
        <v>0</v>
      </c>
      <c r="W76" s="59">
        <f>IF(Employee!H$164=E$69,Employee!D$165+SUM(N76)+W61,SUM(N76)+W61)</f>
        <v>0</v>
      </c>
      <c r="X76" s="59">
        <f t="shared" si="58"/>
        <v>0</v>
      </c>
      <c r="Y76" s="59">
        <f t="shared" si="59"/>
        <v>0</v>
      </c>
      <c r="Z76" s="59">
        <f t="shared" si="59"/>
        <v>0</v>
      </c>
      <c r="AA76" s="59">
        <f t="shared" si="60"/>
        <v>0</v>
      </c>
      <c r="AC76" s="59">
        <f t="shared" si="61"/>
        <v>0</v>
      </c>
      <c r="AD76" s="91">
        <f t="shared" si="67"/>
        <v>0</v>
      </c>
      <c r="AE76" s="91">
        <f t="shared" si="68"/>
        <v>0</v>
      </c>
      <c r="AF76" s="91">
        <f t="shared" si="69"/>
        <v>0</v>
      </c>
      <c r="AG76" s="91">
        <f t="shared" si="70"/>
        <v>0</v>
      </c>
      <c r="AH76" s="61"/>
    </row>
    <row r="77" spans="1:34" ht="18" customHeight="1" x14ac:dyDescent="0.25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IF(Employee!D$184="m","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 t="shared" si="62"/>
        <v>0</v>
      </c>
      <c r="I77" s="108">
        <f t="shared" si="63"/>
        <v>0</v>
      </c>
      <c r="J77" s="108">
        <f t="shared" si="64"/>
        <v>0</v>
      </c>
      <c r="K77" s="108">
        <f t="shared" si="65"/>
        <v>0</v>
      </c>
      <c r="L77" s="151">
        <f t="shared" si="66"/>
        <v>0</v>
      </c>
      <c r="M77" s="118" t="str">
        <f t="shared" si="56"/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123" t="str">
        <f t="shared" si="57"/>
        <v xml:space="preserve"> </v>
      </c>
      <c r="S77" s="110"/>
      <c r="T77" s="111" t="str">
        <f>IF(M77=" "," ",IF(M77=0," ",Admin!I519))</f>
        <v xml:space="preserve"> </v>
      </c>
      <c r="U77" s="48"/>
      <c r="V77" s="59">
        <f>IF(Employee!H$190=E$69,Employee!D$190+SUM(M77)+V62,SUM(M77)+V62)</f>
        <v>0</v>
      </c>
      <c r="W77" s="59">
        <f>IF(Employee!H$190=E$69,Employee!D$191+SUM(N77)+W62,SUM(N77)+W62)</f>
        <v>0</v>
      </c>
      <c r="X77" s="59">
        <f t="shared" si="58"/>
        <v>0</v>
      </c>
      <c r="Y77" s="59">
        <f t="shared" si="59"/>
        <v>0</v>
      </c>
      <c r="Z77" s="59">
        <f t="shared" si="59"/>
        <v>0</v>
      </c>
      <c r="AA77" s="59">
        <f t="shared" si="60"/>
        <v>0</v>
      </c>
      <c r="AC77" s="59">
        <f t="shared" si="61"/>
        <v>0</v>
      </c>
      <c r="AD77" s="91">
        <f t="shared" si="67"/>
        <v>0</v>
      </c>
      <c r="AE77" s="91">
        <f t="shared" si="68"/>
        <v>0</v>
      </c>
      <c r="AF77" s="91">
        <f t="shared" si="69"/>
        <v>0</v>
      </c>
      <c r="AG77" s="91">
        <f t="shared" si="70"/>
        <v>0</v>
      </c>
      <c r="AH77" s="61"/>
    </row>
    <row r="78" spans="1:34" ht="18" customHeight="1" x14ac:dyDescent="0.25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IF(Employee!D$210="m","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 t="shared" si="62"/>
        <v>0</v>
      </c>
      <c r="I78" s="108">
        <f t="shared" si="63"/>
        <v>0</v>
      </c>
      <c r="J78" s="108">
        <f t="shared" si="64"/>
        <v>0</v>
      </c>
      <c r="K78" s="108">
        <f t="shared" si="65"/>
        <v>0</v>
      </c>
      <c r="L78" s="151">
        <f t="shared" si="66"/>
        <v>0</v>
      </c>
      <c r="M78" s="118" t="str">
        <f t="shared" si="56"/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123" t="str">
        <f t="shared" si="57"/>
        <v xml:space="preserve"> </v>
      </c>
      <c r="S78" s="110"/>
      <c r="T78" s="111" t="str">
        <f>IF(M78=" "," ",IF(M78=0," ",Admin!I520))</f>
        <v xml:space="preserve"> </v>
      </c>
      <c r="U78" s="48"/>
      <c r="V78" s="59">
        <f>IF(Employee!H$216=E$69,Employee!D$216+SUM(M78)+V63,SUM(M78)+V63)</f>
        <v>0</v>
      </c>
      <c r="W78" s="59">
        <f>IF(Employee!H$216=E$69,Employee!D$217+SUM(N78)+W63,SUM(N78)+W63)</f>
        <v>0</v>
      </c>
      <c r="X78" s="59">
        <f t="shared" si="58"/>
        <v>0</v>
      </c>
      <c r="Y78" s="59">
        <f t="shared" si="59"/>
        <v>0</v>
      </c>
      <c r="Z78" s="59">
        <f t="shared" si="59"/>
        <v>0</v>
      </c>
      <c r="AA78" s="59">
        <f t="shared" si="60"/>
        <v>0</v>
      </c>
      <c r="AC78" s="59">
        <f t="shared" si="61"/>
        <v>0</v>
      </c>
      <c r="AD78" s="91">
        <f t="shared" si="67"/>
        <v>0</v>
      </c>
      <c r="AE78" s="91">
        <f t="shared" si="68"/>
        <v>0</v>
      </c>
      <c r="AF78" s="91">
        <f t="shared" si="69"/>
        <v>0</v>
      </c>
      <c r="AG78" s="91">
        <f t="shared" si="70"/>
        <v>0</v>
      </c>
      <c r="AH78" s="61"/>
    </row>
    <row r="79" spans="1:34" ht="18" customHeight="1" x14ac:dyDescent="0.25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IF(Employee!D$236="m","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 t="shared" si="62"/>
        <v>0</v>
      </c>
      <c r="I79" s="108">
        <f t="shared" si="63"/>
        <v>0</v>
      </c>
      <c r="J79" s="108">
        <f t="shared" si="64"/>
        <v>0</v>
      </c>
      <c r="K79" s="108">
        <f t="shared" si="65"/>
        <v>0</v>
      </c>
      <c r="L79" s="151">
        <f t="shared" si="66"/>
        <v>0</v>
      </c>
      <c r="M79" s="118" t="str">
        <f t="shared" si="56"/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123" t="str">
        <f t="shared" si="57"/>
        <v xml:space="preserve"> </v>
      </c>
      <c r="S79" s="110"/>
      <c r="T79" s="111" t="str">
        <f>IF(M79=" "," ",IF(M79=0," ",Admin!I521))</f>
        <v xml:space="preserve"> </v>
      </c>
      <c r="U79" s="48"/>
      <c r="V79" s="59">
        <f>IF(Employee!H$242=E$69,Employee!D$242+SUM(M79)+V64,SUM(M79)+V64)</f>
        <v>0</v>
      </c>
      <c r="W79" s="59">
        <f>IF(Employee!H$242=E$69,Employee!D$243+SUM(N79)+W64,SUM(N79)+W64)</f>
        <v>0</v>
      </c>
      <c r="X79" s="59">
        <f t="shared" si="58"/>
        <v>0</v>
      </c>
      <c r="Y79" s="59">
        <f t="shared" si="59"/>
        <v>0</v>
      </c>
      <c r="Z79" s="59">
        <f t="shared" si="59"/>
        <v>0</v>
      </c>
      <c r="AA79" s="59">
        <f t="shared" si="60"/>
        <v>0</v>
      </c>
      <c r="AC79" s="59">
        <f t="shared" si="61"/>
        <v>0</v>
      </c>
      <c r="AD79" s="91">
        <f t="shared" si="67"/>
        <v>0</v>
      </c>
      <c r="AE79" s="91">
        <f t="shared" si="68"/>
        <v>0</v>
      </c>
      <c r="AF79" s="91">
        <f t="shared" si="69"/>
        <v>0</v>
      </c>
      <c r="AG79" s="91">
        <f t="shared" si="70"/>
        <v>0</v>
      </c>
      <c r="AH79" s="61"/>
    </row>
    <row r="80" spans="1:34" ht="18" customHeight="1" thickBot="1" x14ac:dyDescent="0.3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IF(Employee!D$262="m","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 t="shared" si="62"/>
        <v>0</v>
      </c>
      <c r="I80" s="133">
        <f t="shared" si="63"/>
        <v>0</v>
      </c>
      <c r="J80" s="133">
        <f t="shared" si="64"/>
        <v>0</v>
      </c>
      <c r="K80" s="133">
        <f t="shared" si="65"/>
        <v>0</v>
      </c>
      <c r="L80" s="152">
        <f t="shared" si="66"/>
        <v>0</v>
      </c>
      <c r="M80" s="119" t="str">
        <f t="shared" si="56"/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112" t="str">
        <f t="shared" si="57"/>
        <v xml:space="preserve"> </v>
      </c>
      <c r="S80" s="110"/>
      <c r="T80" s="111" t="str">
        <f>IF(M80=" "," ",IF(M80=0," ",Admin!I522))</f>
        <v xml:space="preserve"> </v>
      </c>
      <c r="U80" s="48"/>
      <c r="V80" s="59">
        <f>IF(Employee!H$268=E$69,Employee!D$268+SUM(M80)+V65,SUM(M80)+V65)</f>
        <v>0</v>
      </c>
      <c r="W80" s="59">
        <f>IF(Employee!H$268=E$69,Employee!D$269+SUM(N80)+W65,SUM(N80)+W65)</f>
        <v>0</v>
      </c>
      <c r="X80" s="59">
        <f t="shared" si="58"/>
        <v>0</v>
      </c>
      <c r="Y80" s="59">
        <f t="shared" si="59"/>
        <v>0</v>
      </c>
      <c r="Z80" s="59">
        <f t="shared" si="59"/>
        <v>0</v>
      </c>
      <c r="AA80" s="59">
        <f t="shared" si="60"/>
        <v>0</v>
      </c>
      <c r="AC80" s="59">
        <f t="shared" si="61"/>
        <v>0</v>
      </c>
      <c r="AD80" s="91">
        <f t="shared" si="67"/>
        <v>0</v>
      </c>
      <c r="AE80" s="91">
        <f t="shared" si="68"/>
        <v>0</v>
      </c>
      <c r="AF80" s="91">
        <f t="shared" si="69"/>
        <v>0</v>
      </c>
      <c r="AG80" s="91">
        <f t="shared" si="70"/>
        <v>0</v>
      </c>
      <c r="AH80" s="61"/>
    </row>
    <row r="81" spans="1:34" ht="18" customHeight="1" thickTop="1" thickBot="1" x14ac:dyDescent="0.3">
      <c r="A81" s="47"/>
      <c r="B81" s="149"/>
      <c r="C81" s="147"/>
      <c r="D81" s="147"/>
      <c r="E81" s="148"/>
      <c r="F81" s="432" t="s">
        <v>7</v>
      </c>
      <c r="G81" s="459"/>
      <c r="H81" s="120"/>
      <c r="I81" s="121"/>
      <c r="J81" s="121"/>
      <c r="K81" s="165"/>
      <c r="L81" s="165"/>
      <c r="M81" s="156">
        <f t="shared" ref="M81:R81" si="71">SUM(M71:M80)</f>
        <v>0</v>
      </c>
      <c r="N81" s="156">
        <f t="shared" si="71"/>
        <v>0</v>
      </c>
      <c r="O81" s="156">
        <f t="shared" si="71"/>
        <v>0</v>
      </c>
      <c r="P81" s="156">
        <f t="shared" si="71"/>
        <v>0</v>
      </c>
      <c r="Q81" s="156">
        <f t="shared" si="71"/>
        <v>0</v>
      </c>
      <c r="R81" s="156">
        <f t="shared" si="71"/>
        <v>0</v>
      </c>
      <c r="S81" s="110"/>
      <c r="T81" s="156">
        <f>SUM(T71:T80)</f>
        <v>0</v>
      </c>
      <c r="U81" s="49"/>
      <c r="V81" s="59"/>
      <c r="AH81" s="61"/>
    </row>
    <row r="82" spans="1:34" s="52" customFormat="1" ht="24" customHeight="1" thickBot="1" x14ac:dyDescent="0.3">
      <c r="A82" s="127"/>
      <c r="B82" s="386"/>
      <c r="C82" s="386"/>
      <c r="D82" s="386"/>
      <c r="E82" s="386"/>
      <c r="F82" s="386"/>
      <c r="G82" s="386"/>
      <c r="H82" s="386"/>
      <c r="I82" s="386"/>
      <c r="J82" s="386"/>
      <c r="K82" s="386"/>
      <c r="L82" s="386"/>
      <c r="M82" s="386"/>
      <c r="N82" s="386"/>
      <c r="O82" s="386"/>
      <c r="P82" s="386"/>
      <c r="Q82" s="386"/>
      <c r="R82" s="386"/>
      <c r="S82" s="386"/>
      <c r="T82" s="386"/>
      <c r="U82" s="200"/>
      <c r="V82" s="81"/>
      <c r="W82" s="81"/>
      <c r="X82" s="81"/>
      <c r="Y82" s="201"/>
      <c r="Z82" s="81"/>
      <c r="AA82" s="81"/>
      <c r="AB82" s="82"/>
      <c r="AC82" s="81"/>
      <c r="AD82" s="195"/>
      <c r="AE82" s="195"/>
      <c r="AF82" s="195"/>
      <c r="AG82" s="195"/>
      <c r="AH82" s="61"/>
    </row>
    <row r="83" spans="1:34" ht="18" customHeight="1" thickTop="1" thickBot="1" x14ac:dyDescent="0.3">
      <c r="A83" s="39"/>
      <c r="B83" s="395" t="s">
        <v>23</v>
      </c>
      <c r="C83" s="460"/>
      <c r="D83" s="460"/>
      <c r="E83" s="461"/>
      <c r="F83" s="40"/>
      <c r="G83" s="40"/>
      <c r="H83" s="41"/>
      <c r="I83" s="41"/>
      <c r="J83" s="41"/>
      <c r="K83" s="56"/>
      <c r="L83" s="56"/>
      <c r="M83" s="53"/>
      <c r="N83" s="41"/>
      <c r="O83" s="387" t="s">
        <v>28</v>
      </c>
      <c r="P83" s="388"/>
      <c r="Q83" s="389"/>
      <c r="R83" s="436"/>
      <c r="S83" s="437"/>
      <c r="T83" s="437"/>
      <c r="U83" s="42"/>
      <c r="AD83" s="196"/>
      <c r="AE83" s="196"/>
      <c r="AF83" s="196"/>
      <c r="AG83" s="196"/>
      <c r="AH83" s="61"/>
    </row>
    <row r="84" spans="1:34" ht="18" customHeight="1" thickTop="1" thickBot="1" x14ac:dyDescent="0.3">
      <c r="A84" s="43"/>
      <c r="B84" s="398" t="s">
        <v>9</v>
      </c>
      <c r="C84" s="462"/>
      <c r="D84" s="463"/>
      <c r="E84" s="188">
        <v>53</v>
      </c>
      <c r="F84" s="61"/>
      <c r="G84" s="61"/>
      <c r="H84" s="398" t="s">
        <v>28</v>
      </c>
      <c r="I84" s="462"/>
      <c r="J84" s="463"/>
      <c r="K84" s="238">
        <f>M69+1</f>
        <v>42828</v>
      </c>
      <c r="L84" s="239" t="s">
        <v>84</v>
      </c>
      <c r="M84" s="240">
        <f>K84+2</f>
        <v>42830</v>
      </c>
      <c r="N84" s="27"/>
      <c r="O84" s="433" t="s">
        <v>71</v>
      </c>
      <c r="P84" s="464"/>
      <c r="Q84" s="464"/>
      <c r="R84" s="465"/>
      <c r="S84" s="44"/>
      <c r="T84" s="199"/>
      <c r="U84" s="46"/>
      <c r="AD84" s="195"/>
      <c r="AE84" s="195"/>
      <c r="AF84" s="195"/>
      <c r="AG84" s="195"/>
      <c r="AH84" s="61"/>
    </row>
    <row r="85" spans="1:34" ht="18" customHeight="1" thickTop="1" x14ac:dyDescent="0.25">
      <c r="A85" s="43"/>
      <c r="B85" s="466" t="s">
        <v>73</v>
      </c>
      <c r="C85" s="467"/>
      <c r="D85" s="467"/>
      <c r="E85" s="467"/>
      <c r="F85" s="61"/>
      <c r="G85" s="44"/>
      <c r="H85" s="54"/>
      <c r="I85" s="54"/>
      <c r="J85" s="54"/>
      <c r="K85" s="57"/>
      <c r="L85" s="57"/>
      <c r="M85" s="54"/>
      <c r="N85" s="104"/>
      <c r="O85" s="54"/>
      <c r="P85" s="54"/>
      <c r="Q85" s="54"/>
      <c r="R85" s="54"/>
      <c r="S85" s="44"/>
      <c r="T85" s="54"/>
      <c r="U85" s="46"/>
      <c r="AD85" s="195"/>
      <c r="AE85" s="195"/>
      <c r="AF85" s="195"/>
      <c r="AG85" s="195"/>
      <c r="AH85" s="61"/>
    </row>
    <row r="86" spans="1:34" ht="18" customHeight="1" x14ac:dyDescent="0.25">
      <c r="A86" s="43"/>
      <c r="B86" s="136" t="str">
        <f>IF(E86=" "," ",IF(Employee!F$24&gt;E$84," ",IF(Employee!F$26&lt;E$84," ",Employee!D$30)))</f>
        <v xml:space="preserve"> </v>
      </c>
      <c r="C86" s="348"/>
      <c r="D86" s="348" t="s">
        <v>141</v>
      </c>
      <c r="E86" s="145" t="str">
        <f>IF(Employee!D$28="m"," ",IF(Employee!F$24&gt;E$84," ",IF(Employee!F$26&lt;E$84," ",Employee!D$29)))</f>
        <v xml:space="preserve"> </v>
      </c>
      <c r="F86" s="142" t="str">
        <f>IF(E86=" "," ",IF(Employee!F$24&gt;E$84," ",IF(Employee!F$26&lt;E$84," ",Employee!D$15)))</f>
        <v xml:space="preserve"> </v>
      </c>
      <c r="G86" s="160"/>
      <c r="H86" s="113">
        <f>IF(T$69="Y",H71,0)</f>
        <v>0</v>
      </c>
      <c r="I86" s="105">
        <f>IF(T$69="Y",I71,0)</f>
        <v>0</v>
      </c>
      <c r="J86" s="105">
        <f>IF(T$69="Y",J71,0)</f>
        <v>0</v>
      </c>
      <c r="K86" s="105">
        <f>IF(T$69="Y",K71,I86*J86)</f>
        <v>0</v>
      </c>
      <c r="L86" s="150">
        <f>IF(T$69="Y",L71,0)</f>
        <v>0</v>
      </c>
      <c r="M86" s="117" t="str">
        <f t="shared" ref="M86:M95" si="72">IF(E86=" "," ",IF(T$84="Y",M71,IF((H86+K86+L86)&gt;0,H86+K86+L86," ")))</f>
        <v xml:space="preserve"> </v>
      </c>
      <c r="N86" s="113">
        <v>0</v>
      </c>
      <c r="O86" s="105">
        <v>0</v>
      </c>
      <c r="P86" s="105">
        <v>0</v>
      </c>
      <c r="Q86" s="150">
        <v>0</v>
      </c>
      <c r="R86" s="122" t="str">
        <f t="shared" ref="R86:R95" si="73">IF(M86=" "," ",IF(M86=0," ",M86-SUM(N86:Q86)))</f>
        <v xml:space="preserve"> </v>
      </c>
      <c r="S86" s="110"/>
      <c r="T86" s="107" t="str">
        <f>IF(M86=" "," ",IF(M86=0," ",Admin!I523))</f>
        <v xml:space="preserve"> </v>
      </c>
      <c r="U86" s="48"/>
      <c r="V86" s="59">
        <f>IF(Employee!H$34=E$84,Employee!D$34+SUM(M86)+V71,SUM(M86)+V71)</f>
        <v>0</v>
      </c>
      <c r="W86" s="59">
        <f>IF(Employee!H$34=E$84,Employee!D$35+SUM(N86)+W71,SUM(N86)+W71)</f>
        <v>0</v>
      </c>
      <c r="X86" s="59">
        <f t="shared" ref="X86:X95" si="74">IF(O86=" ",X71,O86+X71)</f>
        <v>0</v>
      </c>
      <c r="Y86" s="59">
        <f t="shared" ref="Y86:Y95" si="75">IF(P86=0,Y71,P86+Y71)</f>
        <v>0</v>
      </c>
      <c r="Z86" s="59">
        <f t="shared" ref="Z86:Z95" si="76">IF(Q86=0,Z71,Q86+Z71)</f>
        <v>0</v>
      </c>
      <c r="AA86" s="59">
        <f t="shared" ref="AA86:AA95" si="77">IF(R86=" ",AA71,AA71+R86)</f>
        <v>0</v>
      </c>
      <c r="AC86" s="59">
        <f t="shared" ref="AC86:AC95" si="78">IF(T86=" ",AC71,T86+AC71)</f>
        <v>0</v>
      </c>
      <c r="AD86" s="91">
        <f>IF(G86="SSP",H86,0)</f>
        <v>0</v>
      </c>
      <c r="AE86" s="91">
        <f>IF(G86="SMP",H86,0)</f>
        <v>0</v>
      </c>
      <c r="AF86" s="91">
        <f>IF(G86="SPP",H86,0)</f>
        <v>0</v>
      </c>
      <c r="AG86" s="91">
        <f>IF(G86="SAP",H86,0)</f>
        <v>0</v>
      </c>
      <c r="AH86" s="61"/>
    </row>
    <row r="87" spans="1:34" ht="18" customHeight="1" x14ac:dyDescent="0.25">
      <c r="A87" s="43"/>
      <c r="B87" s="138" t="str">
        <f>IF(E87=" "," ",IF(Employee!F$50&gt;E$84," ",IF(Employee!F$52&lt;E$84," ",Employee!D$56)))</f>
        <v xml:space="preserve"> </v>
      </c>
      <c r="C87" s="348"/>
      <c r="D87" s="348" t="s">
        <v>141</v>
      </c>
      <c r="E87" s="135" t="str">
        <f>IF(Employee!D$54="m"," ",IF(Employee!F$50&gt;E$84," ",IF(Employee!F$52&lt;E$84," ",Employee!D$55)))</f>
        <v xml:space="preserve"> </v>
      </c>
      <c r="F87" s="143" t="str">
        <f>IF(E87=" "," ",IF(Employee!F$50&gt;E$84," ",IF(Employee!F$52&lt;E$84," ",Employee!D$41)))</f>
        <v xml:space="preserve"> </v>
      </c>
      <c r="G87" s="160"/>
      <c r="H87" s="114">
        <f t="shared" ref="H87:H95" si="79">IF(T$69="Y",H72,0)</f>
        <v>0</v>
      </c>
      <c r="I87" s="108">
        <f t="shared" ref="I87:I95" si="80">IF(T$69="Y",I72,0)</f>
        <v>0</v>
      </c>
      <c r="J87" s="108">
        <f t="shared" ref="J87:J95" si="81">IF(T$69="Y",J72,0)</f>
        <v>0</v>
      </c>
      <c r="K87" s="108">
        <f t="shared" ref="K87:K95" si="82">IF(T$69="Y",K72,I87*J87)</f>
        <v>0</v>
      </c>
      <c r="L87" s="151">
        <f t="shared" ref="L87:L95" si="83">IF(T$69="Y",L72,0)</f>
        <v>0</v>
      </c>
      <c r="M87" s="118" t="str">
        <f t="shared" si="72"/>
        <v xml:space="preserve"> </v>
      </c>
      <c r="N87" s="114">
        <v>0</v>
      </c>
      <c r="O87" s="108">
        <v>0</v>
      </c>
      <c r="P87" s="108">
        <v>0</v>
      </c>
      <c r="Q87" s="151">
        <v>0</v>
      </c>
      <c r="R87" s="123" t="str">
        <f t="shared" si="73"/>
        <v xml:space="preserve"> </v>
      </c>
      <c r="S87" s="110"/>
      <c r="T87" s="111" t="str">
        <f>IF(M87=" "," ",IF(M87=0," ",Admin!I524))</f>
        <v xml:space="preserve"> </v>
      </c>
      <c r="U87" s="48"/>
      <c r="V87" s="59">
        <f>IF(Employee!H$60=E$84,Employee!D$60+SUM(M87)+V72,SUM(M87)+V72)</f>
        <v>0</v>
      </c>
      <c r="W87" s="59">
        <f>IF(Employee!H$60=E$84,Employee!D$61+SUM(N87)+W72,SUM(N87)+W72)</f>
        <v>0</v>
      </c>
      <c r="X87" s="59">
        <f t="shared" si="74"/>
        <v>0</v>
      </c>
      <c r="Y87" s="59">
        <f t="shared" si="75"/>
        <v>0</v>
      </c>
      <c r="Z87" s="59">
        <f t="shared" si="76"/>
        <v>0</v>
      </c>
      <c r="AA87" s="59">
        <f t="shared" si="77"/>
        <v>0</v>
      </c>
      <c r="AC87" s="59">
        <f t="shared" si="78"/>
        <v>0</v>
      </c>
      <c r="AD87" s="91">
        <f t="shared" ref="AD87:AD95" si="84">IF(G87="SSP",H87,0)</f>
        <v>0</v>
      </c>
      <c r="AE87" s="91">
        <f t="shared" ref="AE87:AE95" si="85">IF(G87="SMP",H87,0)</f>
        <v>0</v>
      </c>
      <c r="AF87" s="91">
        <f t="shared" ref="AF87:AF95" si="86">IF(G87="SPP",H87,0)</f>
        <v>0</v>
      </c>
      <c r="AG87" s="91">
        <f t="shared" ref="AG87:AG95" si="87">IF(G87="SAP",H87,0)</f>
        <v>0</v>
      </c>
      <c r="AH87" s="61"/>
    </row>
    <row r="88" spans="1:34" ht="18" customHeight="1" x14ac:dyDescent="0.25">
      <c r="A88" s="43"/>
      <c r="B88" s="138" t="str">
        <f>IF(E88=" "," ",IF(Employee!F$76&gt;E$84," ",IF(Employee!F$78&lt;E$84," ",Employee!D$82)))</f>
        <v xml:space="preserve"> </v>
      </c>
      <c r="C88" s="348"/>
      <c r="D88" s="348" t="s">
        <v>141</v>
      </c>
      <c r="E88" s="135" t="str">
        <f>IF(Employee!D$80="m"," ",IF(Employee!F$76&gt;E$84," ",IF(Employee!F$78&lt;E$84," ",Employee!D$81)))</f>
        <v xml:space="preserve"> </v>
      </c>
      <c r="F88" s="143" t="str">
        <f>IF(E88=" "," ",IF(Employee!F$76&gt;E$84," ",IF(Employee!F$78&lt;E$84," ",Employee!D$67)))</f>
        <v xml:space="preserve"> </v>
      </c>
      <c r="G88" s="160"/>
      <c r="H88" s="114">
        <f t="shared" si="79"/>
        <v>0</v>
      </c>
      <c r="I88" s="108">
        <f t="shared" si="80"/>
        <v>0</v>
      </c>
      <c r="J88" s="108">
        <f t="shared" si="81"/>
        <v>0</v>
      </c>
      <c r="K88" s="108">
        <f t="shared" si="82"/>
        <v>0</v>
      </c>
      <c r="L88" s="151">
        <f t="shared" si="83"/>
        <v>0</v>
      </c>
      <c r="M88" s="118" t="str">
        <f t="shared" si="72"/>
        <v xml:space="preserve"> </v>
      </c>
      <c r="N88" s="114">
        <v>0</v>
      </c>
      <c r="O88" s="108">
        <v>0</v>
      </c>
      <c r="P88" s="108">
        <v>0</v>
      </c>
      <c r="Q88" s="151">
        <v>0</v>
      </c>
      <c r="R88" s="123" t="str">
        <f t="shared" si="73"/>
        <v xml:space="preserve"> </v>
      </c>
      <c r="S88" s="110"/>
      <c r="T88" s="111" t="str">
        <f>IF(M88=" "," ",IF(M88=0," ",Admin!I525))</f>
        <v xml:space="preserve"> </v>
      </c>
      <c r="U88" s="48"/>
      <c r="V88" s="59">
        <f>IF(Employee!H$86=E$84,Employee!D$86+SUM(M88)+V73,SUM(M88)+V73)</f>
        <v>0</v>
      </c>
      <c r="W88" s="59">
        <f>IF(Employee!H$86=E$84,Employee!D$87+SUM(N88)+W73,SUM(N88)+W73)</f>
        <v>0</v>
      </c>
      <c r="X88" s="59">
        <f t="shared" si="74"/>
        <v>0</v>
      </c>
      <c r="Y88" s="59">
        <f t="shared" si="75"/>
        <v>0</v>
      </c>
      <c r="Z88" s="59">
        <f t="shared" si="76"/>
        <v>0</v>
      </c>
      <c r="AA88" s="59">
        <f t="shared" si="77"/>
        <v>0</v>
      </c>
      <c r="AC88" s="59">
        <f t="shared" si="78"/>
        <v>0</v>
      </c>
      <c r="AD88" s="91">
        <f t="shared" si="84"/>
        <v>0</v>
      </c>
      <c r="AE88" s="91">
        <f t="shared" si="85"/>
        <v>0</v>
      </c>
      <c r="AF88" s="91">
        <f t="shared" si="86"/>
        <v>0</v>
      </c>
      <c r="AG88" s="91">
        <f t="shared" si="87"/>
        <v>0</v>
      </c>
      <c r="AH88" s="61"/>
    </row>
    <row r="89" spans="1:34" ht="18" customHeight="1" x14ac:dyDescent="0.25">
      <c r="A89" s="43"/>
      <c r="B89" s="138" t="str">
        <f>IF(E89=" "," ",IF(Employee!F$102&gt;E$84," ",IF(Employee!F$104&lt;E$84," ",Employee!D$108)))</f>
        <v xml:space="preserve"> </v>
      </c>
      <c r="C89" s="348"/>
      <c r="D89" s="348" t="s">
        <v>141</v>
      </c>
      <c r="E89" s="135" t="str">
        <f>IF(Employee!D$106="m"," ",IF(Employee!F$102&gt;E$84," ",IF(Employee!F$104&lt;E$84," ",Employee!D$107)))</f>
        <v xml:space="preserve"> </v>
      </c>
      <c r="F89" s="143" t="str">
        <f>IF(E89=" "," ",IF(Employee!F$102&gt;E$84," ",IF(Employee!F$104&lt;E$84," ",Employee!D$93)))</f>
        <v xml:space="preserve"> </v>
      </c>
      <c r="G89" s="160"/>
      <c r="H89" s="114">
        <f t="shared" si="79"/>
        <v>0</v>
      </c>
      <c r="I89" s="108">
        <f t="shared" si="80"/>
        <v>0</v>
      </c>
      <c r="J89" s="108">
        <f t="shared" si="81"/>
        <v>0</v>
      </c>
      <c r="K89" s="108">
        <f t="shared" si="82"/>
        <v>0</v>
      </c>
      <c r="L89" s="151">
        <f t="shared" si="83"/>
        <v>0</v>
      </c>
      <c r="M89" s="118" t="str">
        <f t="shared" si="72"/>
        <v xml:space="preserve"> </v>
      </c>
      <c r="N89" s="114">
        <v>0</v>
      </c>
      <c r="O89" s="108">
        <v>0</v>
      </c>
      <c r="P89" s="108">
        <v>0</v>
      </c>
      <c r="Q89" s="151">
        <v>0</v>
      </c>
      <c r="R89" s="123" t="str">
        <f t="shared" si="73"/>
        <v xml:space="preserve"> </v>
      </c>
      <c r="S89" s="110"/>
      <c r="T89" s="111" t="str">
        <f>IF(M89=" "," ",IF(M89=0," ",Admin!I526))</f>
        <v xml:space="preserve"> </v>
      </c>
      <c r="U89" s="48"/>
      <c r="V89" s="59">
        <f>IF(Employee!H$112=E$84,Employee!D$112+SUM(M89)+V74,SUM(M89)+V74)</f>
        <v>0</v>
      </c>
      <c r="W89" s="59">
        <f>IF(Employee!H$112=E$84,Employee!D$113+SUM(N89)+W74,SUM(N89)+W74)</f>
        <v>0</v>
      </c>
      <c r="X89" s="59">
        <f t="shared" si="74"/>
        <v>0</v>
      </c>
      <c r="Y89" s="59">
        <f t="shared" si="75"/>
        <v>0</v>
      </c>
      <c r="Z89" s="59">
        <f t="shared" si="76"/>
        <v>0</v>
      </c>
      <c r="AA89" s="59">
        <f t="shared" si="77"/>
        <v>0</v>
      </c>
      <c r="AC89" s="59">
        <f t="shared" si="78"/>
        <v>0</v>
      </c>
      <c r="AD89" s="91">
        <f t="shared" si="84"/>
        <v>0</v>
      </c>
      <c r="AE89" s="91">
        <f t="shared" si="85"/>
        <v>0</v>
      </c>
      <c r="AF89" s="91">
        <f t="shared" si="86"/>
        <v>0</v>
      </c>
      <c r="AG89" s="91">
        <f t="shared" si="87"/>
        <v>0</v>
      </c>
      <c r="AH89" s="61"/>
    </row>
    <row r="90" spans="1:34" ht="18" customHeight="1" x14ac:dyDescent="0.25">
      <c r="A90" s="43"/>
      <c r="B90" s="138" t="str">
        <f>IF(E90=" "," ",IF(Employee!F$128&gt;E$84," ",IF(Employee!F$130&lt;E$84," ",Employee!D$134)))</f>
        <v xml:space="preserve"> </v>
      </c>
      <c r="C90" s="348"/>
      <c r="D90" s="348" t="s">
        <v>141</v>
      </c>
      <c r="E90" s="135" t="str">
        <f>IF(Employee!D$132="m"," ",IF(Employee!F$128&gt;E$84," ",IF(Employee!F$130&lt;E$84," ",Employee!D$133)))</f>
        <v xml:space="preserve"> </v>
      </c>
      <c r="F90" s="143" t="str">
        <f>IF(E90=" "," ",IF(Employee!F$128&gt;E$84," ",IF(Employee!F$130&lt;E$84," ",Employee!D$119)))</f>
        <v xml:space="preserve"> </v>
      </c>
      <c r="G90" s="160"/>
      <c r="H90" s="114">
        <f t="shared" si="79"/>
        <v>0</v>
      </c>
      <c r="I90" s="108">
        <f t="shared" si="80"/>
        <v>0</v>
      </c>
      <c r="J90" s="108">
        <f t="shared" si="81"/>
        <v>0</v>
      </c>
      <c r="K90" s="108">
        <f t="shared" si="82"/>
        <v>0</v>
      </c>
      <c r="L90" s="151">
        <f t="shared" si="83"/>
        <v>0</v>
      </c>
      <c r="M90" s="118" t="str">
        <f t="shared" si="72"/>
        <v xml:space="preserve"> </v>
      </c>
      <c r="N90" s="114">
        <v>0</v>
      </c>
      <c r="O90" s="108">
        <v>0</v>
      </c>
      <c r="P90" s="108">
        <v>0</v>
      </c>
      <c r="Q90" s="151">
        <v>0</v>
      </c>
      <c r="R90" s="123" t="str">
        <f t="shared" si="73"/>
        <v xml:space="preserve"> </v>
      </c>
      <c r="S90" s="110"/>
      <c r="T90" s="111" t="str">
        <f>IF(M90=" "," ",IF(M90=0," ",Admin!I527))</f>
        <v xml:space="preserve"> </v>
      </c>
      <c r="U90" s="48"/>
      <c r="V90" s="59">
        <f>IF(Employee!H$138=E$84,Employee!D$138+SUM(M90)+V75,SUM(M90)+V75)</f>
        <v>0</v>
      </c>
      <c r="W90" s="59">
        <f>IF(Employee!H$138=E$84,Employee!D$139+SUM(N90)+W75,SUM(N90)+W75)</f>
        <v>0</v>
      </c>
      <c r="X90" s="59">
        <f t="shared" si="74"/>
        <v>0</v>
      </c>
      <c r="Y90" s="59">
        <f t="shared" si="75"/>
        <v>0</v>
      </c>
      <c r="Z90" s="59">
        <f t="shared" si="76"/>
        <v>0</v>
      </c>
      <c r="AA90" s="59">
        <f t="shared" si="77"/>
        <v>0</v>
      </c>
      <c r="AC90" s="59">
        <f t="shared" si="78"/>
        <v>0</v>
      </c>
      <c r="AD90" s="91">
        <f t="shared" si="84"/>
        <v>0</v>
      </c>
      <c r="AE90" s="91">
        <f t="shared" si="85"/>
        <v>0</v>
      </c>
      <c r="AF90" s="91">
        <f t="shared" si="86"/>
        <v>0</v>
      </c>
      <c r="AG90" s="91">
        <f t="shared" si="87"/>
        <v>0</v>
      </c>
      <c r="AH90" s="61"/>
    </row>
    <row r="91" spans="1:34" ht="18" customHeight="1" x14ac:dyDescent="0.25">
      <c r="A91" s="43"/>
      <c r="B91" s="138" t="str">
        <f>IF(E91=" "," ",IF(Employee!F$154&gt;E$84," ",IF(Employee!F$156&lt;E$84," ",Employee!D$160)))</f>
        <v xml:space="preserve"> </v>
      </c>
      <c r="C91" s="348"/>
      <c r="D91" s="348" t="s">
        <v>141</v>
      </c>
      <c r="E91" s="135" t="str">
        <f>IF(Employee!D$158="m"," ",IF(Employee!F$154&gt;E$84," ",IF(Employee!F$156&lt;E$84," ",Employee!D$159)))</f>
        <v xml:space="preserve"> </v>
      </c>
      <c r="F91" s="143" t="str">
        <f>IF(E91=" "," ",IF(Employee!F$154&gt;E$84," ",IF(Employee!F$156&lt;E$84," ",Employee!D$145)))</f>
        <v xml:space="preserve"> </v>
      </c>
      <c r="G91" s="160"/>
      <c r="H91" s="114">
        <f t="shared" si="79"/>
        <v>0</v>
      </c>
      <c r="I91" s="108">
        <f t="shared" si="80"/>
        <v>0</v>
      </c>
      <c r="J91" s="108">
        <f t="shared" si="81"/>
        <v>0</v>
      </c>
      <c r="K91" s="108">
        <f t="shared" si="82"/>
        <v>0</v>
      </c>
      <c r="L91" s="151">
        <f t="shared" si="83"/>
        <v>0</v>
      </c>
      <c r="M91" s="118" t="str">
        <f t="shared" si="72"/>
        <v xml:space="preserve"> </v>
      </c>
      <c r="N91" s="114">
        <v>0</v>
      </c>
      <c r="O91" s="108">
        <v>0</v>
      </c>
      <c r="P91" s="108">
        <v>0</v>
      </c>
      <c r="Q91" s="151">
        <v>0</v>
      </c>
      <c r="R91" s="123" t="str">
        <f t="shared" si="73"/>
        <v xml:space="preserve"> </v>
      </c>
      <c r="S91" s="110"/>
      <c r="T91" s="111" t="str">
        <f>IF(M91=" "," ",IF(M91=0," ",Admin!I528))</f>
        <v xml:space="preserve"> </v>
      </c>
      <c r="U91" s="48"/>
      <c r="V91" s="59">
        <f>IF(Employee!H$164=E$84,Employee!D$164+SUM(M91)+V76,SUM(M91)+V76)</f>
        <v>0</v>
      </c>
      <c r="W91" s="59">
        <f>IF(Employee!H$164=E$84,Employee!D$165+SUM(N91)+W76,SUM(N91)+W76)</f>
        <v>0</v>
      </c>
      <c r="X91" s="59">
        <f t="shared" si="74"/>
        <v>0</v>
      </c>
      <c r="Y91" s="59">
        <f t="shared" si="75"/>
        <v>0</v>
      </c>
      <c r="Z91" s="59">
        <f t="shared" si="76"/>
        <v>0</v>
      </c>
      <c r="AA91" s="59">
        <f t="shared" si="77"/>
        <v>0</v>
      </c>
      <c r="AC91" s="59">
        <f t="shared" si="78"/>
        <v>0</v>
      </c>
      <c r="AD91" s="91">
        <f t="shared" si="84"/>
        <v>0</v>
      </c>
      <c r="AE91" s="91">
        <f t="shared" si="85"/>
        <v>0</v>
      </c>
      <c r="AF91" s="91">
        <f t="shared" si="86"/>
        <v>0</v>
      </c>
      <c r="AG91" s="91">
        <f t="shared" si="87"/>
        <v>0</v>
      </c>
      <c r="AH91" s="61"/>
    </row>
    <row r="92" spans="1:34" ht="18" customHeight="1" x14ac:dyDescent="0.25">
      <c r="A92" s="43"/>
      <c r="B92" s="138" t="str">
        <f>IF(E92=" "," ",IF(Employee!F$180&gt;E$84," ",IF(Employee!F$182&lt;E$84," ",Employee!D$186)))</f>
        <v xml:space="preserve"> </v>
      </c>
      <c r="C92" s="348"/>
      <c r="D92" s="348" t="s">
        <v>141</v>
      </c>
      <c r="E92" s="135" t="str">
        <f>IF(Employee!D$184="m"," ",IF(Employee!F$180&gt;E$84," ",IF(Employee!F$182&lt;E$84," ",Employee!D$185)))</f>
        <v xml:space="preserve"> </v>
      </c>
      <c r="F92" s="143" t="str">
        <f>IF(E92=" "," ",IF(Employee!F$180&gt;E$84," ",IF(Employee!F$182&lt;E$84," ",Employee!D$171)))</f>
        <v xml:space="preserve"> </v>
      </c>
      <c r="G92" s="160"/>
      <c r="H92" s="114">
        <f t="shared" si="79"/>
        <v>0</v>
      </c>
      <c r="I92" s="108">
        <f t="shared" si="80"/>
        <v>0</v>
      </c>
      <c r="J92" s="108">
        <f t="shared" si="81"/>
        <v>0</v>
      </c>
      <c r="K92" s="108">
        <f t="shared" si="82"/>
        <v>0</v>
      </c>
      <c r="L92" s="151">
        <f t="shared" si="83"/>
        <v>0</v>
      </c>
      <c r="M92" s="118" t="str">
        <f t="shared" si="72"/>
        <v xml:space="preserve"> </v>
      </c>
      <c r="N92" s="114">
        <v>0</v>
      </c>
      <c r="O92" s="108">
        <v>0</v>
      </c>
      <c r="P92" s="108">
        <v>0</v>
      </c>
      <c r="Q92" s="151">
        <v>0</v>
      </c>
      <c r="R92" s="123" t="str">
        <f t="shared" si="73"/>
        <v xml:space="preserve"> </v>
      </c>
      <c r="S92" s="110"/>
      <c r="T92" s="111" t="str">
        <f>IF(M92=" "," ",IF(M92=0," ",Admin!I529))</f>
        <v xml:space="preserve"> </v>
      </c>
      <c r="U92" s="48"/>
      <c r="V92" s="59">
        <f>IF(Employee!H$190=E$84,Employee!D$190+SUM(M92)+V77,SUM(M92)+V77)</f>
        <v>0</v>
      </c>
      <c r="W92" s="59">
        <f>IF(Employee!H$190=E$84,Employee!D$191+SUM(N92)+W77,SUM(N92)+W77)</f>
        <v>0</v>
      </c>
      <c r="X92" s="59">
        <f t="shared" si="74"/>
        <v>0</v>
      </c>
      <c r="Y92" s="59">
        <f t="shared" si="75"/>
        <v>0</v>
      </c>
      <c r="Z92" s="59">
        <f t="shared" si="76"/>
        <v>0</v>
      </c>
      <c r="AA92" s="59">
        <f t="shared" si="77"/>
        <v>0</v>
      </c>
      <c r="AC92" s="59">
        <f t="shared" si="78"/>
        <v>0</v>
      </c>
      <c r="AD92" s="91">
        <f t="shared" si="84"/>
        <v>0</v>
      </c>
      <c r="AE92" s="91">
        <f t="shared" si="85"/>
        <v>0</v>
      </c>
      <c r="AF92" s="91">
        <f t="shared" si="86"/>
        <v>0</v>
      </c>
      <c r="AG92" s="91">
        <f t="shared" si="87"/>
        <v>0</v>
      </c>
      <c r="AH92" s="61"/>
    </row>
    <row r="93" spans="1:34" ht="18" customHeight="1" x14ac:dyDescent="0.25">
      <c r="A93" s="43"/>
      <c r="B93" s="138" t="str">
        <f>IF(E93=" "," ",IF(Employee!F$206&gt;E$84," ",IF(Employee!F$208&lt;E$84," ",Employee!D$212)))</f>
        <v xml:space="preserve"> </v>
      </c>
      <c r="C93" s="348"/>
      <c r="D93" s="348" t="s">
        <v>141</v>
      </c>
      <c r="E93" s="135" t="str">
        <f>IF(Employee!D$210="m"," ",IF(Employee!F$206&gt;E$84," ",IF(Employee!F$208&lt;E$84," ",Employee!D$211)))</f>
        <v xml:space="preserve"> </v>
      </c>
      <c r="F93" s="143" t="str">
        <f>IF(E93=" "," ",IF(Employee!F$206&gt;E$84," ",IF(Employee!F$208&lt;E$84," ",Employee!D$197)))</f>
        <v xml:space="preserve"> </v>
      </c>
      <c r="G93" s="160"/>
      <c r="H93" s="114">
        <f t="shared" si="79"/>
        <v>0</v>
      </c>
      <c r="I93" s="108">
        <f t="shared" si="80"/>
        <v>0</v>
      </c>
      <c r="J93" s="108">
        <f t="shared" si="81"/>
        <v>0</v>
      </c>
      <c r="K93" s="108">
        <f t="shared" si="82"/>
        <v>0</v>
      </c>
      <c r="L93" s="151">
        <f t="shared" si="83"/>
        <v>0</v>
      </c>
      <c r="M93" s="118" t="str">
        <f t="shared" si="72"/>
        <v xml:space="preserve"> </v>
      </c>
      <c r="N93" s="114">
        <v>0</v>
      </c>
      <c r="O93" s="108">
        <v>0</v>
      </c>
      <c r="P93" s="108">
        <v>0</v>
      </c>
      <c r="Q93" s="151">
        <v>0</v>
      </c>
      <c r="R93" s="123" t="str">
        <f t="shared" si="73"/>
        <v xml:space="preserve"> </v>
      </c>
      <c r="S93" s="110"/>
      <c r="T93" s="111" t="str">
        <f>IF(M93=" "," ",IF(M93=0," ",Admin!I530))</f>
        <v xml:space="preserve"> </v>
      </c>
      <c r="U93" s="48"/>
      <c r="V93" s="59">
        <f>IF(Employee!H$216=E$84,Employee!D$216+SUM(M93)+V78,SUM(M93)+V78)</f>
        <v>0</v>
      </c>
      <c r="W93" s="59">
        <f>IF(Employee!H$216=E$84,Employee!D$217+SUM(N93)+W78,SUM(N93)+W78)</f>
        <v>0</v>
      </c>
      <c r="X93" s="59">
        <f t="shared" si="74"/>
        <v>0</v>
      </c>
      <c r="Y93" s="59">
        <f t="shared" si="75"/>
        <v>0</v>
      </c>
      <c r="Z93" s="59">
        <f t="shared" si="76"/>
        <v>0</v>
      </c>
      <c r="AA93" s="59">
        <f t="shared" si="77"/>
        <v>0</v>
      </c>
      <c r="AC93" s="59">
        <f t="shared" si="78"/>
        <v>0</v>
      </c>
      <c r="AD93" s="91">
        <f t="shared" si="84"/>
        <v>0</v>
      </c>
      <c r="AE93" s="91">
        <f t="shared" si="85"/>
        <v>0</v>
      </c>
      <c r="AF93" s="91">
        <f t="shared" si="86"/>
        <v>0</v>
      </c>
      <c r="AG93" s="91">
        <f t="shared" si="87"/>
        <v>0</v>
      </c>
      <c r="AH93" s="61"/>
    </row>
    <row r="94" spans="1:34" ht="18" customHeight="1" x14ac:dyDescent="0.25">
      <c r="A94" s="43"/>
      <c r="B94" s="138" t="str">
        <f>IF(E94=" "," ",IF(Employee!F$232&gt;E$84," ",IF(Employee!F$234&lt;E$84," ",Employee!D$238)))</f>
        <v xml:space="preserve"> </v>
      </c>
      <c r="C94" s="348"/>
      <c r="D94" s="348" t="s">
        <v>141</v>
      </c>
      <c r="E94" s="135" t="str">
        <f>IF(Employee!D$236="m"," ",IF(Employee!F$232&gt;E$84," ",IF(Employee!F$234&lt;E$84," ",Employee!D$237)))</f>
        <v xml:space="preserve"> </v>
      </c>
      <c r="F94" s="143" t="str">
        <f>IF(E94=" "," ",IF(Employee!F$232&gt;E$84," ",IF(Employee!F$234&lt;E$84," ",Employee!D$223)))</f>
        <v xml:space="preserve"> </v>
      </c>
      <c r="G94" s="160"/>
      <c r="H94" s="114">
        <f t="shared" si="79"/>
        <v>0</v>
      </c>
      <c r="I94" s="108">
        <f t="shared" si="80"/>
        <v>0</v>
      </c>
      <c r="J94" s="108">
        <f t="shared" si="81"/>
        <v>0</v>
      </c>
      <c r="K94" s="108">
        <f t="shared" si="82"/>
        <v>0</v>
      </c>
      <c r="L94" s="151">
        <f t="shared" si="83"/>
        <v>0</v>
      </c>
      <c r="M94" s="118" t="str">
        <f t="shared" si="72"/>
        <v xml:space="preserve"> </v>
      </c>
      <c r="N94" s="114">
        <v>0</v>
      </c>
      <c r="O94" s="108">
        <v>0</v>
      </c>
      <c r="P94" s="108">
        <v>0</v>
      </c>
      <c r="Q94" s="151">
        <v>0</v>
      </c>
      <c r="R94" s="123" t="str">
        <f t="shared" si="73"/>
        <v xml:space="preserve"> </v>
      </c>
      <c r="S94" s="110"/>
      <c r="T94" s="111" t="str">
        <f>IF(M94=" "," ",IF(M94=0," ",Admin!I531))</f>
        <v xml:space="preserve"> </v>
      </c>
      <c r="U94" s="48"/>
      <c r="V94" s="59">
        <f>IF(Employee!H$242=E$84,Employee!D$242+SUM(M94)+V79,SUM(M94)+V79)</f>
        <v>0</v>
      </c>
      <c r="W94" s="59">
        <f>IF(Employee!H$242=E$84,Employee!D$243+SUM(N94)+W79,SUM(N94)+W79)</f>
        <v>0</v>
      </c>
      <c r="X94" s="59">
        <f t="shared" si="74"/>
        <v>0</v>
      </c>
      <c r="Y94" s="59">
        <f t="shared" si="75"/>
        <v>0</v>
      </c>
      <c r="Z94" s="59">
        <f t="shared" si="76"/>
        <v>0</v>
      </c>
      <c r="AA94" s="59">
        <f t="shared" si="77"/>
        <v>0</v>
      </c>
      <c r="AC94" s="59">
        <f t="shared" si="78"/>
        <v>0</v>
      </c>
      <c r="AD94" s="91">
        <f t="shared" si="84"/>
        <v>0</v>
      </c>
      <c r="AE94" s="91">
        <f t="shared" si="85"/>
        <v>0</v>
      </c>
      <c r="AF94" s="91">
        <f t="shared" si="86"/>
        <v>0</v>
      </c>
      <c r="AG94" s="91">
        <f t="shared" si="87"/>
        <v>0</v>
      </c>
      <c r="AH94" s="61"/>
    </row>
    <row r="95" spans="1:34" ht="18" customHeight="1" thickBot="1" x14ac:dyDescent="0.3">
      <c r="A95" s="43"/>
      <c r="B95" s="140" t="str">
        <f>IF(E95=" "," ",IF(Employee!F$258&gt;E$84," ",IF(Employee!F$260&lt;E$84," ",Employee!D$264)))</f>
        <v xml:space="preserve"> </v>
      </c>
      <c r="C95" s="348"/>
      <c r="D95" s="348" t="s">
        <v>141</v>
      </c>
      <c r="E95" s="146" t="str">
        <f>IF(Employee!D$262="m"," ",IF(Employee!F$258&gt;E$84," ",IF(Employee!F$260&lt;E$84," ",Employee!D$263)))</f>
        <v xml:space="preserve"> </v>
      </c>
      <c r="F95" s="143" t="str">
        <f>IF(E95=" "," ",IF(Employee!F$258&gt;E$84," ",IF(Employee!F$260&lt;E$84," ",Employee!D$249)))</f>
        <v xml:space="preserve"> </v>
      </c>
      <c r="G95" s="161"/>
      <c r="H95" s="132">
        <f t="shared" si="79"/>
        <v>0</v>
      </c>
      <c r="I95" s="133">
        <f t="shared" si="80"/>
        <v>0</v>
      </c>
      <c r="J95" s="133">
        <f t="shared" si="81"/>
        <v>0</v>
      </c>
      <c r="K95" s="133">
        <f t="shared" si="82"/>
        <v>0</v>
      </c>
      <c r="L95" s="152">
        <f t="shared" si="83"/>
        <v>0</v>
      </c>
      <c r="M95" s="119" t="str">
        <f t="shared" si="72"/>
        <v xml:space="preserve"> </v>
      </c>
      <c r="N95" s="132">
        <v>0</v>
      </c>
      <c r="O95" s="133">
        <v>0</v>
      </c>
      <c r="P95" s="133">
        <v>0</v>
      </c>
      <c r="Q95" s="152">
        <v>0</v>
      </c>
      <c r="R95" s="112" t="str">
        <f t="shared" si="73"/>
        <v xml:space="preserve"> </v>
      </c>
      <c r="S95" s="110"/>
      <c r="T95" s="111" t="str">
        <f>IF(M95=" "," ",IF(M95=0," ",Admin!I532))</f>
        <v xml:space="preserve"> </v>
      </c>
      <c r="U95" s="48"/>
      <c r="V95" s="59">
        <f>IF(Employee!H$268=E$84,Employee!D$268+SUM(M95)+V80,SUM(M95)+V80)</f>
        <v>0</v>
      </c>
      <c r="W95" s="59">
        <f>IF(Employee!H$268=E$84,Employee!D$269+SUM(N95)+W80,SUM(N95)+W80)</f>
        <v>0</v>
      </c>
      <c r="X95" s="59">
        <f t="shared" si="74"/>
        <v>0</v>
      </c>
      <c r="Y95" s="59">
        <f t="shared" si="75"/>
        <v>0</v>
      </c>
      <c r="Z95" s="59">
        <f t="shared" si="76"/>
        <v>0</v>
      </c>
      <c r="AA95" s="59">
        <f t="shared" si="77"/>
        <v>0</v>
      </c>
      <c r="AC95" s="59">
        <f t="shared" si="78"/>
        <v>0</v>
      </c>
      <c r="AD95" s="91">
        <f t="shared" si="84"/>
        <v>0</v>
      </c>
      <c r="AE95" s="91">
        <f t="shared" si="85"/>
        <v>0</v>
      </c>
      <c r="AF95" s="91">
        <f t="shared" si="86"/>
        <v>0</v>
      </c>
      <c r="AG95" s="91">
        <f t="shared" si="87"/>
        <v>0</v>
      </c>
      <c r="AH95" s="61"/>
    </row>
    <row r="96" spans="1:34" ht="18" customHeight="1" thickTop="1" thickBot="1" x14ac:dyDescent="0.3">
      <c r="A96" s="47"/>
      <c r="B96" s="149"/>
      <c r="C96" s="147"/>
      <c r="D96" s="147"/>
      <c r="E96" s="148"/>
      <c r="F96" s="432" t="s">
        <v>7</v>
      </c>
      <c r="G96" s="459"/>
      <c r="H96" s="120"/>
      <c r="I96" s="121"/>
      <c r="J96" s="121"/>
      <c r="K96" s="165"/>
      <c r="L96" s="165"/>
      <c r="M96" s="156">
        <f t="shared" ref="M96:R96" si="88">SUM(M86:M95)</f>
        <v>0</v>
      </c>
      <c r="N96" s="156">
        <f t="shared" si="88"/>
        <v>0</v>
      </c>
      <c r="O96" s="156">
        <f t="shared" si="88"/>
        <v>0</v>
      </c>
      <c r="P96" s="156">
        <f t="shared" si="88"/>
        <v>0</v>
      </c>
      <c r="Q96" s="156">
        <f t="shared" si="88"/>
        <v>0</v>
      </c>
      <c r="R96" s="156">
        <f t="shared" si="88"/>
        <v>0</v>
      </c>
      <c r="S96" s="110"/>
      <c r="T96" s="156">
        <f>SUM(T86:T95)</f>
        <v>0</v>
      </c>
      <c r="U96" s="49"/>
      <c r="V96" s="59"/>
      <c r="AH96" s="61"/>
    </row>
    <row r="97" spans="1:34" s="52" customFormat="1" ht="24" customHeight="1" thickBot="1" x14ac:dyDescent="0.3">
      <c r="A97" s="127"/>
      <c r="B97" s="386"/>
      <c r="C97" s="386"/>
      <c r="D97" s="386"/>
      <c r="E97" s="386"/>
      <c r="F97" s="386"/>
      <c r="G97" s="386"/>
      <c r="H97" s="386"/>
      <c r="I97" s="386"/>
      <c r="J97" s="386"/>
      <c r="K97" s="386"/>
      <c r="L97" s="386"/>
      <c r="M97" s="386"/>
      <c r="N97" s="386"/>
      <c r="O97" s="386"/>
      <c r="P97" s="386"/>
      <c r="Q97" s="386"/>
      <c r="R97" s="386"/>
      <c r="S97" s="386"/>
      <c r="T97" s="386"/>
      <c r="U97" s="200"/>
      <c r="V97" s="81"/>
      <c r="W97" s="81"/>
      <c r="X97" s="81"/>
      <c r="Y97" s="201"/>
      <c r="Z97" s="81"/>
      <c r="AA97" s="81"/>
      <c r="AB97" s="82"/>
      <c r="AC97" s="81"/>
      <c r="AD97" s="91"/>
      <c r="AE97" s="91"/>
      <c r="AF97" s="91"/>
      <c r="AG97" s="91"/>
      <c r="AH97" s="61"/>
    </row>
    <row r="98" spans="1:34" ht="18" customHeight="1" thickTop="1" thickBot="1" x14ac:dyDescent="0.3">
      <c r="A98" s="39"/>
      <c r="B98" s="395" t="s">
        <v>24</v>
      </c>
      <c r="C98" s="396"/>
      <c r="D98" s="396"/>
      <c r="E98" s="397"/>
      <c r="F98" s="40"/>
      <c r="G98" s="40"/>
      <c r="H98" s="53"/>
      <c r="I98" s="53"/>
      <c r="J98" s="53"/>
      <c r="K98" s="56"/>
      <c r="L98" s="56"/>
      <c r="M98" s="53"/>
      <c r="N98" s="41"/>
      <c r="O98" s="387" t="s">
        <v>28</v>
      </c>
      <c r="P98" s="388"/>
      <c r="Q98" s="389"/>
      <c r="R98" s="436"/>
      <c r="S98" s="437"/>
      <c r="T98" s="437"/>
      <c r="U98" s="42"/>
      <c r="AH98" s="61"/>
    </row>
    <row r="99" spans="1:34" ht="18" customHeight="1" thickTop="1" thickBot="1" x14ac:dyDescent="0.3">
      <c r="A99" s="43"/>
      <c r="B99" s="398" t="s">
        <v>10</v>
      </c>
      <c r="C99" s="396"/>
      <c r="D99" s="397"/>
      <c r="E99" s="188">
        <v>12</v>
      </c>
      <c r="F99" s="61"/>
      <c r="G99" s="61"/>
      <c r="H99" s="398" t="s">
        <v>28</v>
      </c>
      <c r="I99" s="396"/>
      <c r="J99" s="397"/>
      <c r="K99" s="238">
        <f>Admin!B336</f>
        <v>42800</v>
      </c>
      <c r="L99" s="239" t="s">
        <v>84</v>
      </c>
      <c r="M99" s="240">
        <f>Admin!B366</f>
        <v>42830</v>
      </c>
      <c r="N99" s="27"/>
      <c r="O99" s="433" t="s">
        <v>72</v>
      </c>
      <c r="P99" s="434"/>
      <c r="Q99" s="434"/>
      <c r="R99" s="435"/>
      <c r="S99" s="44"/>
      <c r="T99" s="163"/>
      <c r="U99" s="46"/>
      <c r="AH99" s="61"/>
    </row>
    <row r="100" spans="1:34" ht="18" customHeight="1" thickTop="1" x14ac:dyDescent="0.25">
      <c r="A100" s="43"/>
      <c r="B100" s="87"/>
      <c r="C100" s="31"/>
      <c r="D100" s="31"/>
      <c r="E100" s="45"/>
      <c r="F100" s="44"/>
      <c r="G100" s="44"/>
      <c r="H100" s="54"/>
      <c r="I100" s="54"/>
      <c r="J100" s="54"/>
      <c r="K100" s="57"/>
      <c r="L100" s="57"/>
      <c r="M100" s="54"/>
      <c r="N100" s="104"/>
      <c r="O100" s="54"/>
      <c r="P100" s="54"/>
      <c r="Q100" s="54"/>
      <c r="R100" s="54"/>
      <c r="S100" s="44"/>
      <c r="T100" s="54"/>
      <c r="U100" s="46"/>
      <c r="AH100" s="61"/>
    </row>
    <row r="101" spans="1:34" ht="18" customHeight="1" x14ac:dyDescent="0.25">
      <c r="A101" s="43"/>
      <c r="B101" s="136" t="str">
        <f>IF(E101=" "," ",IF(Employee!F$24&gt;E$99," ",IF(Employee!F$26&lt;E$99," ",Employee!D$30)))</f>
        <v xml:space="preserve"> </v>
      </c>
      <c r="C101" s="348"/>
      <c r="D101" s="348" t="s">
        <v>141</v>
      </c>
      <c r="E101" s="145" t="str">
        <f>IF(Employee!D$28="w"," ",IF(Employee!F$24&gt;E$99," ",IF(Employee!F$26&lt;E$99," ",Employee!D$29)))</f>
        <v xml:space="preserve"> </v>
      </c>
      <c r="F101" s="142" t="str">
        <f>IF(E101=" "," ",IF(Employee!F$24&gt;E$99," ",IF(Employee!F$26&lt;E$99," ",Employee!D$15)))</f>
        <v xml:space="preserve"> </v>
      </c>
      <c r="G101" s="160"/>
      <c r="H101" s="113">
        <f>IF(T$99="Y",'Feb17'!H71,0)</f>
        <v>0</v>
      </c>
      <c r="I101" s="105">
        <f>IF(T$99="Y",'Feb17'!I71,0)</f>
        <v>0</v>
      </c>
      <c r="J101" s="105">
        <f>IF(T$99="Y",'Feb17'!J71,0)</f>
        <v>0</v>
      </c>
      <c r="K101" s="105">
        <f>IF(T$99="Y",'Feb17'!K71,I101*J101)</f>
        <v>0</v>
      </c>
      <c r="L101" s="150">
        <f>IF(T$99="Y",'Feb17'!L71,0)</f>
        <v>0</v>
      </c>
      <c r="M101" s="117" t="str">
        <f>IF(E101=" "," ",IF(T$99="Y",'Feb17'!M71,IF((H101+K101+L101)&gt;0,H101+K101+L101," ")))</f>
        <v xml:space="preserve"> </v>
      </c>
      <c r="N101" s="113">
        <v>0</v>
      </c>
      <c r="O101" s="105">
        <v>0</v>
      </c>
      <c r="P101" s="105">
        <v>0</v>
      </c>
      <c r="Q101" s="150">
        <v>0</v>
      </c>
      <c r="R101" s="210" t="str">
        <f>IF(M101=" "," ",IF(M101=0," ",M101-SUM(N101:Q101)))</f>
        <v xml:space="preserve"> </v>
      </c>
      <c r="S101" s="110"/>
      <c r="T101" s="107" t="str">
        <f>IF(M101=" "," ",IF(M101=0," ",Admin!I113))</f>
        <v xml:space="preserve"> </v>
      </c>
      <c r="U101" s="48"/>
      <c r="V101" s="59">
        <f>IF(Employee!H$35=E$99,Employee!D$34+SUM(M101)+'Feb17'!V71,SUM(M101)+'Feb17'!V71)</f>
        <v>0</v>
      </c>
      <c r="W101" s="59">
        <f>IF(Employee!H$35=E$99,Employee!D$35+SUM(N101)+'Feb17'!W71,SUM(N101)+'Feb17'!W71)</f>
        <v>0</v>
      </c>
      <c r="X101" s="59">
        <f>IF(O101=" ",'Feb17'!X71,O101+'Feb17'!X71)</f>
        <v>0</v>
      </c>
      <c r="Y101" s="59">
        <f>IF(P101=" ",'Feb17'!Y71,P101+'Feb17'!Y71)</f>
        <v>0</v>
      </c>
      <c r="Z101" s="59">
        <f>IF(Q101=" ",'Feb17'!Z71,Q101+'Feb17'!Z71)</f>
        <v>0</v>
      </c>
      <c r="AA101" s="59">
        <f>IF(R101=" ",'Feb17'!AA71,R101+'Feb17'!AA71)</f>
        <v>0</v>
      </c>
      <c r="AB101" s="60"/>
      <c r="AC101" s="59">
        <f>IF(T101=" ",'Feb17'!AC71,T101+'Feb17'!AC71)</f>
        <v>0</v>
      </c>
      <c r="AD101" s="91">
        <f>IF(G101="SSP",H101,0)</f>
        <v>0</v>
      </c>
      <c r="AE101" s="91">
        <f>IF(G101="SMP",H101,0)</f>
        <v>0</v>
      </c>
      <c r="AF101" s="91">
        <f>IF(G101="SPP",H101,0)</f>
        <v>0</v>
      </c>
      <c r="AG101" s="91">
        <f>IF(G101="SAP",H101,0)</f>
        <v>0</v>
      </c>
      <c r="AH101" s="61"/>
    </row>
    <row r="102" spans="1:34" ht="18" customHeight="1" x14ac:dyDescent="0.25">
      <c r="A102" s="43"/>
      <c r="B102" s="138" t="str">
        <f>IF(E102=" "," ",IF(Employee!F$50&gt;E$99," ",IF(Employee!F$52&lt;E$99," ",Employee!D$56)))</f>
        <v xml:space="preserve"> </v>
      </c>
      <c r="C102" s="348"/>
      <c r="D102" s="348" t="s">
        <v>141</v>
      </c>
      <c r="E102" s="135" t="str">
        <f>IF(Employee!D$54="w"," ",IF(Employee!F$50&gt;E$99," ",IF(Employee!F$52&lt;E$99," ",Employee!D$55)))</f>
        <v xml:space="preserve"> </v>
      </c>
      <c r="F102" s="143" t="str">
        <f>IF(E102=" "," ",IF(Employee!F$50&gt;E$99," ",IF(Employee!F$52&lt;E$99," ",Employee!D$41)))</f>
        <v xml:space="preserve"> </v>
      </c>
      <c r="G102" s="160"/>
      <c r="H102" s="114">
        <f>IF(T$99="Y",'Feb17'!H72,0)</f>
        <v>0</v>
      </c>
      <c r="I102" s="108">
        <f>IF(T$99="Y",'Feb17'!I72,0)</f>
        <v>0</v>
      </c>
      <c r="J102" s="108">
        <f>IF(T$99="Y",'Feb17'!J72,0)</f>
        <v>0</v>
      </c>
      <c r="K102" s="108">
        <f>IF(T$99="Y",'Feb17'!K72,I102*J102)</f>
        <v>0</v>
      </c>
      <c r="L102" s="151">
        <f>IF(T$99="Y",'Feb17'!L72,0)</f>
        <v>0</v>
      </c>
      <c r="M102" s="118" t="str">
        <f>IF(E102=" "," ",IF(T$99="Y",'Feb17'!M72,IF((H102+K102+L102)&gt;0,H102+K102+L102," ")))</f>
        <v xml:space="preserve"> </v>
      </c>
      <c r="N102" s="114">
        <v>0</v>
      </c>
      <c r="O102" s="108">
        <v>0</v>
      </c>
      <c r="P102" s="108">
        <v>0</v>
      </c>
      <c r="Q102" s="151">
        <v>0</v>
      </c>
      <c r="R102" s="211" t="str">
        <f t="shared" ref="R102:R110" si="89">IF(M102=" "," ",IF(M102=0," ",M102-SUM(N102:Q102)))</f>
        <v xml:space="preserve"> </v>
      </c>
      <c r="S102" s="110"/>
      <c r="T102" s="111" t="str">
        <f>IF(M102=" "," ",IF(M102=0," ",Admin!I114))</f>
        <v xml:space="preserve"> </v>
      </c>
      <c r="U102" s="48"/>
      <c r="V102" s="59">
        <f>IF(Employee!H$61=E$99,Employee!D$60+SUM(M102)+'Feb17'!V72,SUM(M102)+'Feb17'!V72)</f>
        <v>0</v>
      </c>
      <c r="W102" s="59">
        <f>IF(Employee!H$61=E$99,Employee!D$61+SUM(N102)+'Feb17'!W72,SUM(N102)+'Feb17'!W72)</f>
        <v>0</v>
      </c>
      <c r="X102" s="59">
        <f>IF(O102=" ",'Feb17'!X72,O102+'Feb17'!X72)</f>
        <v>0</v>
      </c>
      <c r="Y102" s="59">
        <f>IF(P102=" ",'Feb17'!Y72,P102+'Feb17'!Y72)</f>
        <v>0</v>
      </c>
      <c r="Z102" s="59">
        <f>IF(Q102=" ",'Feb17'!Z72,Q102+'Feb17'!Z72)</f>
        <v>0</v>
      </c>
      <c r="AA102" s="59">
        <f>IF(R102=" ",'Feb17'!AA72,R102+'Feb17'!AA72)</f>
        <v>0</v>
      </c>
      <c r="AB102" s="60"/>
      <c r="AC102" s="59">
        <f>IF(T102=" ",'Feb17'!AC72,T102+'Feb17'!AC72)</f>
        <v>0</v>
      </c>
      <c r="AD102" s="91">
        <f t="shared" ref="AD102:AD110" si="90">IF(G102="SSP",H102,0)</f>
        <v>0</v>
      </c>
      <c r="AE102" s="91">
        <f t="shared" ref="AE102:AE110" si="91">IF(G102="SMP",H102,0)</f>
        <v>0</v>
      </c>
      <c r="AF102" s="91">
        <f t="shared" ref="AF102:AF110" si="92">IF(G102="SPP",H102,0)</f>
        <v>0</v>
      </c>
      <c r="AG102" s="91">
        <f t="shared" ref="AG102:AG110" si="93">IF(G102="SAP",H102,0)</f>
        <v>0</v>
      </c>
      <c r="AH102" s="61"/>
    </row>
    <row r="103" spans="1:34" ht="18" customHeight="1" x14ac:dyDescent="0.25">
      <c r="A103" s="43"/>
      <c r="B103" s="138" t="str">
        <f>IF(E103=" "," ",IF(Employee!F$76&gt;E$99," ",IF(Employee!F$78&lt;E$99," ",Employee!D$82)))</f>
        <v xml:space="preserve"> </v>
      </c>
      <c r="C103" s="348"/>
      <c r="D103" s="348" t="s">
        <v>141</v>
      </c>
      <c r="E103" s="135" t="str">
        <f>IF(Employee!D$80="w"," ",IF(Employee!F$76&gt;E$99," ",IF(Employee!F$78&lt;E$99," ",Employee!D$81)))</f>
        <v xml:space="preserve"> </v>
      </c>
      <c r="F103" s="143" t="str">
        <f>IF(E103=" "," ",IF(Employee!F$76&gt;E$99," ",IF(Employee!F$78&lt;E$99," ",Employee!D$67)))</f>
        <v xml:space="preserve"> </v>
      </c>
      <c r="G103" s="160"/>
      <c r="H103" s="114">
        <f>IF(T$99="Y",'Feb17'!H73,0)</f>
        <v>0</v>
      </c>
      <c r="I103" s="108">
        <f>IF(T$99="Y",'Feb17'!I73,0)</f>
        <v>0</v>
      </c>
      <c r="J103" s="108">
        <f>IF(T$99="Y",'Feb17'!J73,0)</f>
        <v>0</v>
      </c>
      <c r="K103" s="108">
        <f>IF(T$99="Y",'Feb17'!K73,I103*J103)</f>
        <v>0</v>
      </c>
      <c r="L103" s="151">
        <f>IF(T$99="Y",'Feb17'!L73,0)</f>
        <v>0</v>
      </c>
      <c r="M103" s="118" t="str">
        <f>IF(E103=" "," ",IF(T$99="Y",'Feb17'!M73,IF((H103+K103+L103)&gt;0,H103+K103+L103," ")))</f>
        <v xml:space="preserve"> </v>
      </c>
      <c r="N103" s="114">
        <v>0</v>
      </c>
      <c r="O103" s="108">
        <v>0</v>
      </c>
      <c r="P103" s="108">
        <v>0</v>
      </c>
      <c r="Q103" s="151">
        <v>0</v>
      </c>
      <c r="R103" s="211" t="str">
        <f t="shared" si="89"/>
        <v xml:space="preserve"> </v>
      </c>
      <c r="S103" s="110"/>
      <c r="T103" s="111" t="str">
        <f>IF(M103=" "," ",IF(M103=0," ",Admin!I115))</f>
        <v xml:space="preserve"> </v>
      </c>
      <c r="U103" s="48"/>
      <c r="V103" s="59">
        <f>IF(Employee!H$87=E$99,Employee!D$86+SUM(M103)+'Feb17'!V73,SUM(M103)+'Feb17'!V73)</f>
        <v>0</v>
      </c>
      <c r="W103" s="59">
        <f>IF(Employee!H$87=E$99,Employee!D$87+SUM(N103)+'Feb17'!W73,SUM(N103)+'Feb17'!W73)</f>
        <v>0</v>
      </c>
      <c r="X103" s="59">
        <f>IF(O103=" ",'Feb17'!X73,O103+'Feb17'!X73)</f>
        <v>0</v>
      </c>
      <c r="Y103" s="59">
        <f>IF(P103=" ",'Feb17'!Y73,P103+'Feb17'!Y73)</f>
        <v>0</v>
      </c>
      <c r="Z103" s="59">
        <f>IF(Q103=" ",'Feb17'!Z73,Q103+'Feb17'!Z73)</f>
        <v>0</v>
      </c>
      <c r="AA103" s="59">
        <f>IF(R103=" ",'Feb17'!AA73,R103+'Feb17'!AA73)</f>
        <v>0</v>
      </c>
      <c r="AB103" s="60"/>
      <c r="AC103" s="59">
        <f>IF(T103=" ",'Feb17'!AC73,T103+'Feb17'!AC73)</f>
        <v>0</v>
      </c>
      <c r="AD103" s="91">
        <f t="shared" si="90"/>
        <v>0</v>
      </c>
      <c r="AE103" s="91">
        <f t="shared" si="91"/>
        <v>0</v>
      </c>
      <c r="AF103" s="91">
        <f t="shared" si="92"/>
        <v>0</v>
      </c>
      <c r="AG103" s="91">
        <f t="shared" si="93"/>
        <v>0</v>
      </c>
      <c r="AH103" s="61"/>
    </row>
    <row r="104" spans="1:34" ht="18" customHeight="1" x14ac:dyDescent="0.25">
      <c r="A104" s="43"/>
      <c r="B104" s="138" t="str">
        <f>IF(E104=" "," ",IF(Employee!F$102&gt;E$99," ",IF(Employee!F$104&lt;E$99," ",Employee!D$108)))</f>
        <v xml:space="preserve"> </v>
      </c>
      <c r="C104" s="348"/>
      <c r="D104" s="348" t="s">
        <v>141</v>
      </c>
      <c r="E104" s="135" t="str">
        <f>IF(Employee!D$106="w"," ",IF(Employee!F$102&gt;E$99," ",IF(Employee!F$104&lt;E$99," ",Employee!D$107)))</f>
        <v xml:space="preserve"> </v>
      </c>
      <c r="F104" s="143" t="str">
        <f>IF(E104=" "," ",IF(Employee!F$102&gt;E$99," ",IF(Employee!F$104&lt;E$99," ",Employee!D$93)))</f>
        <v xml:space="preserve"> </v>
      </c>
      <c r="G104" s="160"/>
      <c r="H104" s="114">
        <f>IF(T$99="Y",'Feb17'!H74,0)</f>
        <v>0</v>
      </c>
      <c r="I104" s="108">
        <f>IF(T$99="Y",'Feb17'!I74,0)</f>
        <v>0</v>
      </c>
      <c r="J104" s="108">
        <f>IF(T$99="Y",'Feb17'!J74,0)</f>
        <v>0</v>
      </c>
      <c r="K104" s="108">
        <f>IF(T$99="Y",'Feb17'!K74,I104*J104)</f>
        <v>0</v>
      </c>
      <c r="L104" s="151">
        <f>IF(T$99="Y",'Feb17'!L74,0)</f>
        <v>0</v>
      </c>
      <c r="M104" s="118" t="str">
        <f>IF(E104=" "," ",IF(T$99="Y",'Feb17'!M74,IF((H104+K104+L104)&gt;0,H104+K104+L104," ")))</f>
        <v xml:space="preserve"> </v>
      </c>
      <c r="N104" s="114">
        <v>0</v>
      </c>
      <c r="O104" s="108">
        <v>0</v>
      </c>
      <c r="P104" s="108">
        <v>0</v>
      </c>
      <c r="Q104" s="151">
        <v>0</v>
      </c>
      <c r="R104" s="211" t="str">
        <f t="shared" si="89"/>
        <v xml:space="preserve"> </v>
      </c>
      <c r="S104" s="110"/>
      <c r="T104" s="111" t="str">
        <f>IF(M104=" "," ",IF(M104=0," ",Admin!I116))</f>
        <v xml:space="preserve"> </v>
      </c>
      <c r="U104" s="48"/>
      <c r="V104" s="59">
        <f>IF(Employee!H$113=E$99,Employee!D$112+SUM(M104)+'Feb17'!V74,SUM(M104)+'Feb17'!V74)</f>
        <v>0</v>
      </c>
      <c r="W104" s="59">
        <f>IF(Employee!H$113=E$99,Employee!D$113+SUM(N104)+'Feb17'!W74,SUM(N104)+'Feb17'!W74)</f>
        <v>0</v>
      </c>
      <c r="X104" s="59">
        <f>IF(O104=" ",'Feb17'!X74,O104+'Feb17'!X74)</f>
        <v>0</v>
      </c>
      <c r="Y104" s="59">
        <f>IF(P104=" ",'Feb17'!Y74,P104+'Feb17'!Y74)</f>
        <v>0</v>
      </c>
      <c r="Z104" s="59">
        <f>IF(Q104=" ",'Feb17'!Z74,Q104+'Feb17'!Z74)</f>
        <v>0</v>
      </c>
      <c r="AA104" s="59">
        <f>IF(R104=" ",'Feb17'!AA74,R104+'Feb17'!AA74)</f>
        <v>0</v>
      </c>
      <c r="AB104" s="60"/>
      <c r="AC104" s="59">
        <f>IF(T104=" ",'Feb17'!AC74,T104+'Feb17'!AC74)</f>
        <v>0</v>
      </c>
      <c r="AD104" s="91">
        <f t="shared" si="90"/>
        <v>0</v>
      </c>
      <c r="AE104" s="91">
        <f t="shared" si="91"/>
        <v>0</v>
      </c>
      <c r="AF104" s="91">
        <f t="shared" si="92"/>
        <v>0</v>
      </c>
      <c r="AG104" s="91">
        <f t="shared" si="93"/>
        <v>0</v>
      </c>
      <c r="AH104" s="61"/>
    </row>
    <row r="105" spans="1:34" ht="18" customHeight="1" x14ac:dyDescent="0.25">
      <c r="A105" s="43"/>
      <c r="B105" s="138" t="str">
        <f>IF(E105=" "," ",IF(Employee!F$128&gt;E$99," ",IF(Employee!F$130&lt;E$99," ",Employee!D$134)))</f>
        <v xml:space="preserve"> </v>
      </c>
      <c r="C105" s="348"/>
      <c r="D105" s="348" t="s">
        <v>141</v>
      </c>
      <c r="E105" s="135" t="str">
        <f>IF(Employee!D$132="w"," ",IF(Employee!F$128&gt;E$99," ",IF(Employee!F$130&lt;E$99," ",Employee!D$133)))</f>
        <v xml:space="preserve"> </v>
      </c>
      <c r="F105" s="143" t="str">
        <f>IF(E105=" "," ",IF(Employee!F$128&gt;E$99," ",IF(Employee!F$130&lt;E$99," ",Employee!D$119)))</f>
        <v xml:space="preserve"> </v>
      </c>
      <c r="G105" s="160"/>
      <c r="H105" s="114">
        <f>IF(T$99="Y",'Feb17'!H75,0)</f>
        <v>0</v>
      </c>
      <c r="I105" s="108">
        <f>IF(T$99="Y",'Feb17'!I75,0)</f>
        <v>0</v>
      </c>
      <c r="J105" s="108">
        <f>IF(T$99="Y",'Feb17'!J75,0)</f>
        <v>0</v>
      </c>
      <c r="K105" s="108">
        <f>IF(T$99="Y",'Feb17'!K75,I105*J105)</f>
        <v>0</v>
      </c>
      <c r="L105" s="151">
        <f>IF(T$99="Y",'Feb17'!L75,0)</f>
        <v>0</v>
      </c>
      <c r="M105" s="118" t="str">
        <f>IF(E105=" "," ",IF(T$99="Y",'Feb17'!M75,IF((H105+K105+L105)&gt;0,H105+K105+L105," ")))</f>
        <v xml:space="preserve"> </v>
      </c>
      <c r="N105" s="114">
        <v>0</v>
      </c>
      <c r="O105" s="108">
        <v>0</v>
      </c>
      <c r="P105" s="108">
        <v>0</v>
      </c>
      <c r="Q105" s="151">
        <v>0</v>
      </c>
      <c r="R105" s="211" t="str">
        <f t="shared" si="89"/>
        <v xml:space="preserve"> </v>
      </c>
      <c r="S105" s="110"/>
      <c r="T105" s="111" t="str">
        <f>IF(M105=" "," ",IF(M105=0," ",Admin!I117))</f>
        <v xml:space="preserve"> </v>
      </c>
      <c r="U105" s="48"/>
      <c r="V105" s="59">
        <f>IF(Employee!H$139=E$99,Employee!D$138+SUM(M105)+'Feb17'!V75,SUM(M105)+'Feb17'!V75)</f>
        <v>0</v>
      </c>
      <c r="W105" s="59">
        <f>IF(Employee!H$139=E$99,Employee!D$139+SUM(N105)+'Feb17'!W75,SUM(N105)+'Feb17'!W75)</f>
        <v>0</v>
      </c>
      <c r="X105" s="59">
        <f>IF(O105=" ",'Feb17'!X75,O105+'Feb17'!X75)</f>
        <v>0</v>
      </c>
      <c r="Y105" s="59">
        <f>IF(P105=" ",'Feb17'!Y75,P105+'Feb17'!Y75)</f>
        <v>0</v>
      </c>
      <c r="Z105" s="59">
        <f>IF(Q105=" ",'Feb17'!Z75,Q105+'Feb17'!Z75)</f>
        <v>0</v>
      </c>
      <c r="AA105" s="59">
        <f>IF(R105=" ",'Feb17'!AA75,R105+'Feb17'!AA75)</f>
        <v>0</v>
      </c>
      <c r="AB105" s="60"/>
      <c r="AC105" s="59">
        <f>IF(T105=" ",'Feb17'!AC75,T105+'Feb17'!AC75)</f>
        <v>0</v>
      </c>
      <c r="AD105" s="91">
        <f t="shared" si="90"/>
        <v>0</v>
      </c>
      <c r="AE105" s="91">
        <f t="shared" si="91"/>
        <v>0</v>
      </c>
      <c r="AF105" s="91">
        <f t="shared" si="92"/>
        <v>0</v>
      </c>
      <c r="AG105" s="91">
        <f t="shared" si="93"/>
        <v>0</v>
      </c>
      <c r="AH105" s="61"/>
    </row>
    <row r="106" spans="1:34" ht="18" customHeight="1" x14ac:dyDescent="0.25">
      <c r="A106" s="43"/>
      <c r="B106" s="138" t="str">
        <f>IF(E106=" "," ",IF(Employee!F$154&gt;E$99," ",IF(Employee!F$156&lt;E$99," ",Employee!D$160)))</f>
        <v xml:space="preserve"> </v>
      </c>
      <c r="C106" s="348"/>
      <c r="D106" s="348" t="s">
        <v>141</v>
      </c>
      <c r="E106" s="135" t="str">
        <f>IF(Employee!D$158="w"," ",IF(Employee!F$154&gt;E$99," ",IF(Employee!F$156&lt;E$99," ",Employee!D$159)))</f>
        <v xml:space="preserve"> </v>
      </c>
      <c r="F106" s="143" t="str">
        <f>IF(E106=" "," ",IF(Employee!F$154&gt;E$99," ",IF(Employee!F$156&lt;E$99," ",Employee!D$145)))</f>
        <v xml:space="preserve"> </v>
      </c>
      <c r="G106" s="160"/>
      <c r="H106" s="114">
        <f>IF(T$99="Y",'Feb17'!H76,0)</f>
        <v>0</v>
      </c>
      <c r="I106" s="108">
        <f>IF(T$99="Y",'Feb17'!I76,0)</f>
        <v>0</v>
      </c>
      <c r="J106" s="108">
        <f>IF(T$99="Y",'Feb17'!J76,0)</f>
        <v>0</v>
      </c>
      <c r="K106" s="108">
        <f>IF(T$99="Y",'Feb17'!K76,I106*J106)</f>
        <v>0</v>
      </c>
      <c r="L106" s="151">
        <f>IF(T$99="Y",'Feb17'!L76,0)</f>
        <v>0</v>
      </c>
      <c r="M106" s="118" t="str">
        <f>IF(E106=" "," ",IF(T$99="Y",'Feb17'!M76,IF((H106+K106+L106)&gt;0,H106+K106+L106," ")))</f>
        <v xml:space="preserve"> </v>
      </c>
      <c r="N106" s="114">
        <v>0</v>
      </c>
      <c r="O106" s="108">
        <v>0</v>
      </c>
      <c r="P106" s="108">
        <v>0</v>
      </c>
      <c r="Q106" s="151">
        <v>0</v>
      </c>
      <c r="R106" s="211" t="str">
        <f t="shared" si="89"/>
        <v xml:space="preserve"> </v>
      </c>
      <c r="S106" s="110"/>
      <c r="T106" s="111" t="str">
        <f>IF(M106=" "," ",IF(M106=0," ",Admin!I118))</f>
        <v xml:space="preserve"> </v>
      </c>
      <c r="U106" s="48"/>
      <c r="V106" s="59">
        <f>IF(Employee!H$165=E$99,Employee!D$164+SUM(M106)+'Feb17'!V76,SUM(M106)+'Feb17'!V76)</f>
        <v>0</v>
      </c>
      <c r="W106" s="59">
        <f>IF(Employee!H$165=E$99,Employee!D$165+SUM(N106)+'Feb17'!W76,SUM(N106)+'Feb17'!W76)</f>
        <v>0</v>
      </c>
      <c r="X106" s="59">
        <f>IF(O106=" ",'Feb17'!X76,O106+'Feb17'!X76)</f>
        <v>0</v>
      </c>
      <c r="Y106" s="59">
        <f>IF(P106=" ",'Feb17'!Y76,P106+'Feb17'!Y76)</f>
        <v>0</v>
      </c>
      <c r="Z106" s="59">
        <f>IF(Q106=" ",'Feb17'!Z76,Q106+'Feb17'!Z76)</f>
        <v>0</v>
      </c>
      <c r="AA106" s="59">
        <f>IF(R106=" ",'Feb17'!AA76,R106+'Feb17'!AA76)</f>
        <v>0</v>
      </c>
      <c r="AB106" s="60"/>
      <c r="AC106" s="59">
        <f>IF(T106=" ",'Feb17'!AC76,T106+'Feb17'!AC76)</f>
        <v>0</v>
      </c>
      <c r="AD106" s="91">
        <f t="shared" si="90"/>
        <v>0</v>
      </c>
      <c r="AE106" s="91">
        <f t="shared" si="91"/>
        <v>0</v>
      </c>
      <c r="AF106" s="91">
        <f t="shared" si="92"/>
        <v>0</v>
      </c>
      <c r="AG106" s="91">
        <f t="shared" si="93"/>
        <v>0</v>
      </c>
      <c r="AH106" s="61"/>
    </row>
    <row r="107" spans="1:34" ht="18" customHeight="1" x14ac:dyDescent="0.25">
      <c r="A107" s="43"/>
      <c r="B107" s="138" t="str">
        <f>IF(E107=" "," ",IF(Employee!F$180&gt;E$99," ",IF(Employee!F$182&lt;E$99," ",Employee!D$186)))</f>
        <v xml:space="preserve"> </v>
      </c>
      <c r="C107" s="348"/>
      <c r="D107" s="348" t="s">
        <v>141</v>
      </c>
      <c r="E107" s="135" t="str">
        <f>IF(Employee!D$184="w"," ",IF(Employee!F$180&gt;E$99," ",IF(Employee!F$182&lt;E$99," ",Employee!D$185)))</f>
        <v xml:space="preserve"> </v>
      </c>
      <c r="F107" s="143" t="str">
        <f>IF(E107=" "," ",IF(Employee!F$180&gt;E$99," ",IF(Employee!F$182&lt;E$99," ",Employee!D$171)))</f>
        <v xml:space="preserve"> </v>
      </c>
      <c r="G107" s="160"/>
      <c r="H107" s="114">
        <f>IF(T$99="Y",'Feb17'!H77,0)</f>
        <v>0</v>
      </c>
      <c r="I107" s="108">
        <f>IF(T$99="Y",'Feb17'!I77,0)</f>
        <v>0</v>
      </c>
      <c r="J107" s="108">
        <f>IF(T$99="Y",'Feb17'!J77,0)</f>
        <v>0</v>
      </c>
      <c r="K107" s="108">
        <f>IF(T$99="Y",'Feb17'!K77,I107*J107)</f>
        <v>0</v>
      </c>
      <c r="L107" s="151">
        <f>IF(T$99="Y",'Feb17'!L77,0)</f>
        <v>0</v>
      </c>
      <c r="M107" s="118" t="str">
        <f>IF(E107=" "," ",IF(T$99="Y",'Feb17'!M77,IF((H107+K107+L107)&gt;0,H107+K107+L107," ")))</f>
        <v xml:space="preserve"> </v>
      </c>
      <c r="N107" s="114">
        <v>0</v>
      </c>
      <c r="O107" s="108">
        <v>0</v>
      </c>
      <c r="P107" s="108">
        <v>0</v>
      </c>
      <c r="Q107" s="151">
        <v>0</v>
      </c>
      <c r="R107" s="211" t="str">
        <f t="shared" si="89"/>
        <v xml:space="preserve"> </v>
      </c>
      <c r="S107" s="110"/>
      <c r="T107" s="111" t="str">
        <f>IF(M107=" "," ",IF(M107=0," ",Admin!I119))</f>
        <v xml:space="preserve"> </v>
      </c>
      <c r="U107" s="48"/>
      <c r="V107" s="59">
        <f>IF(Employee!H$191=E$99,Employee!D$190+SUM(M107)+'Feb17'!V77,SUM(M107)+'Feb17'!V77)</f>
        <v>0</v>
      </c>
      <c r="W107" s="59">
        <f>IF(Employee!H$191=E$99,Employee!D$191+SUM(N107)+'Feb17'!W77,SUM(N107)+'Feb17'!W77)</f>
        <v>0</v>
      </c>
      <c r="X107" s="59">
        <f>IF(O107=" ",'Feb17'!X77,O107+'Feb17'!X77)</f>
        <v>0</v>
      </c>
      <c r="Y107" s="59">
        <f>IF(P107=" ",'Feb17'!Y77,P107+'Feb17'!Y77)</f>
        <v>0</v>
      </c>
      <c r="Z107" s="59">
        <f>IF(Q107=" ",'Feb17'!Z77,Q107+'Feb17'!Z77)</f>
        <v>0</v>
      </c>
      <c r="AA107" s="59">
        <f>IF(R107=" ",'Feb17'!AA77,R107+'Feb17'!AA77)</f>
        <v>0</v>
      </c>
      <c r="AB107" s="60"/>
      <c r="AC107" s="59">
        <f>IF(T107=" ",'Feb17'!AC77,T107+'Feb17'!AC77)</f>
        <v>0</v>
      </c>
      <c r="AD107" s="91">
        <f t="shared" si="90"/>
        <v>0</v>
      </c>
      <c r="AE107" s="91">
        <f t="shared" si="91"/>
        <v>0</v>
      </c>
      <c r="AF107" s="91">
        <f t="shared" si="92"/>
        <v>0</v>
      </c>
      <c r="AG107" s="91">
        <f t="shared" si="93"/>
        <v>0</v>
      </c>
      <c r="AH107" s="61"/>
    </row>
    <row r="108" spans="1:34" ht="18" customHeight="1" x14ac:dyDescent="0.25">
      <c r="A108" s="43"/>
      <c r="B108" s="138" t="str">
        <f>IF(E108=" "," ",IF(Employee!F$206&gt;E$99," ",IF(Employee!F$208&lt;E$99," ",Employee!D$212)))</f>
        <v xml:space="preserve"> </v>
      </c>
      <c r="C108" s="348"/>
      <c r="D108" s="348" t="s">
        <v>141</v>
      </c>
      <c r="E108" s="135" t="str">
        <f>IF(Employee!D$210="w"," ",IF(Employee!F$206&gt;E$99," ",IF(Employee!F$208&lt;E$99," ",Employee!D$211)))</f>
        <v xml:space="preserve"> </v>
      </c>
      <c r="F108" s="143" t="str">
        <f>IF(E108=" "," ",IF(Employee!F$206&gt;E$99," ",IF(Employee!F$208&lt;E$99," ",Employee!D$197)))</f>
        <v xml:space="preserve"> </v>
      </c>
      <c r="G108" s="160"/>
      <c r="H108" s="114">
        <f>IF(T$99="Y",'Feb17'!H78,0)</f>
        <v>0</v>
      </c>
      <c r="I108" s="108">
        <f>IF(T$99="Y",'Feb17'!I78,0)</f>
        <v>0</v>
      </c>
      <c r="J108" s="108">
        <f>IF(T$99="Y",'Feb17'!J78,0)</f>
        <v>0</v>
      </c>
      <c r="K108" s="108">
        <f>IF(T$99="Y",'Feb17'!K78,I108*J108)</f>
        <v>0</v>
      </c>
      <c r="L108" s="151">
        <f>IF(T$99="Y",'Feb17'!L78,0)</f>
        <v>0</v>
      </c>
      <c r="M108" s="118" t="str">
        <f>IF(E108=" "," ",IF(T$99="Y",'Feb17'!M78,IF((H108+K108+L108)&gt;0,H108+K108+L108," ")))</f>
        <v xml:space="preserve"> </v>
      </c>
      <c r="N108" s="114">
        <v>0</v>
      </c>
      <c r="O108" s="108">
        <v>0</v>
      </c>
      <c r="P108" s="108">
        <v>0</v>
      </c>
      <c r="Q108" s="151">
        <v>0</v>
      </c>
      <c r="R108" s="211" t="str">
        <f t="shared" si="89"/>
        <v xml:space="preserve"> </v>
      </c>
      <c r="S108" s="110"/>
      <c r="T108" s="111" t="str">
        <f>IF(M108=" "," ",IF(M108=0," ",Admin!I120))</f>
        <v xml:space="preserve"> </v>
      </c>
      <c r="U108" s="48"/>
      <c r="V108" s="59">
        <f>IF(Employee!H$217=E$99,Employee!D$216+SUM(M108)+'Feb17'!V78,SUM(M108)+'Feb17'!V78)</f>
        <v>0</v>
      </c>
      <c r="W108" s="59">
        <f>IF(Employee!H$217=E$99,Employee!D$217+SUM(N108)+'Feb17'!W78,SUM(N108)+'Feb17'!W78)</f>
        <v>0</v>
      </c>
      <c r="X108" s="59">
        <f>IF(O108=" ",'Feb17'!X78,O108+'Feb17'!X78)</f>
        <v>0</v>
      </c>
      <c r="Y108" s="59">
        <f>IF(P108=" ",'Feb17'!Y78,P108+'Feb17'!Y78)</f>
        <v>0</v>
      </c>
      <c r="Z108" s="59">
        <f>IF(Q108=" ",'Feb17'!Z78,Q108+'Feb17'!Z78)</f>
        <v>0</v>
      </c>
      <c r="AA108" s="59">
        <f>IF(R108=" ",'Feb17'!AA78,R108+'Feb17'!AA78)</f>
        <v>0</v>
      </c>
      <c r="AB108" s="60"/>
      <c r="AC108" s="59">
        <f>IF(T108=" ",'Feb17'!AC78,T108+'Feb17'!AC78)</f>
        <v>0</v>
      </c>
      <c r="AD108" s="91">
        <f t="shared" si="90"/>
        <v>0</v>
      </c>
      <c r="AE108" s="91">
        <f t="shared" si="91"/>
        <v>0</v>
      </c>
      <c r="AF108" s="91">
        <f t="shared" si="92"/>
        <v>0</v>
      </c>
      <c r="AG108" s="91">
        <f t="shared" si="93"/>
        <v>0</v>
      </c>
      <c r="AH108" s="61"/>
    </row>
    <row r="109" spans="1:34" ht="18" customHeight="1" x14ac:dyDescent="0.25">
      <c r="A109" s="43"/>
      <c r="B109" s="138" t="str">
        <f>IF(E109=" "," ",IF(Employee!F$232&gt;E$99," ",IF(Employee!F$234&lt;E$99," ",Employee!D$238)))</f>
        <v xml:space="preserve"> </v>
      </c>
      <c r="C109" s="348"/>
      <c r="D109" s="348" t="s">
        <v>141</v>
      </c>
      <c r="E109" s="135" t="str">
        <f>IF(Employee!D$236="w"," ",IF(Employee!F$232&gt;E$99," ",IF(Employee!F$234&lt;E$99," ",Employee!D$237)))</f>
        <v xml:space="preserve"> </v>
      </c>
      <c r="F109" s="143" t="str">
        <f>IF(E109=" "," ",IF(Employee!F$232&gt;E$99," ",IF(Employee!F$234&lt;E$99," ",Employee!D$223)))</f>
        <v xml:space="preserve"> </v>
      </c>
      <c r="G109" s="160"/>
      <c r="H109" s="114">
        <f>IF(T$99="Y",'Feb17'!H79,0)</f>
        <v>0</v>
      </c>
      <c r="I109" s="108">
        <f>IF(T$99="Y",'Feb17'!I79,0)</f>
        <v>0</v>
      </c>
      <c r="J109" s="108">
        <f>IF(T$99="Y",'Feb17'!J79,0)</f>
        <v>0</v>
      </c>
      <c r="K109" s="108">
        <f>IF(T$99="Y",'Feb17'!K79,I109*J109)</f>
        <v>0</v>
      </c>
      <c r="L109" s="151">
        <f>IF(T$99="Y",'Feb17'!L79,0)</f>
        <v>0</v>
      </c>
      <c r="M109" s="118" t="str">
        <f>IF(E109=" "," ",IF(T$99="Y",'Feb17'!M79,IF((H109+K109+L109)&gt;0,H109+K109+L109," ")))</f>
        <v xml:space="preserve"> </v>
      </c>
      <c r="N109" s="114">
        <v>0</v>
      </c>
      <c r="O109" s="108">
        <v>0</v>
      </c>
      <c r="P109" s="108">
        <v>0</v>
      </c>
      <c r="Q109" s="151">
        <v>0</v>
      </c>
      <c r="R109" s="211" t="str">
        <f t="shared" si="89"/>
        <v xml:space="preserve"> </v>
      </c>
      <c r="S109" s="110"/>
      <c r="T109" s="111" t="str">
        <f>IF(M109=" "," ",IF(M109=0," ",Admin!I121))</f>
        <v xml:space="preserve"> </v>
      </c>
      <c r="U109" s="48"/>
      <c r="V109" s="59">
        <f>IF(Employee!H$243=E$99,Employee!D$242+SUM(M109)+'Feb17'!V79,SUM(M109)+'Feb17'!V79)</f>
        <v>0</v>
      </c>
      <c r="W109" s="59">
        <f>IF(Employee!H$243=E$99,Employee!D$243+SUM(N109)+'Feb17'!W79,SUM(N109)+'Feb17'!W79)</f>
        <v>0</v>
      </c>
      <c r="X109" s="59">
        <f>IF(O109=" ",'Feb17'!X79,O109+'Feb17'!X79)</f>
        <v>0</v>
      </c>
      <c r="Y109" s="59">
        <f>IF(P109=" ",'Feb17'!Y79,P109+'Feb17'!Y79)</f>
        <v>0</v>
      </c>
      <c r="Z109" s="59">
        <f>IF(Q109=" ",'Feb17'!Z79,Q109+'Feb17'!Z79)</f>
        <v>0</v>
      </c>
      <c r="AA109" s="59">
        <f>IF(R109=" ",'Feb17'!AA79,R109+'Feb17'!AA79)</f>
        <v>0</v>
      </c>
      <c r="AB109" s="60"/>
      <c r="AC109" s="59">
        <f>IF(T109=" ",'Feb17'!AC79,T109+'Feb17'!AC79)</f>
        <v>0</v>
      </c>
      <c r="AD109" s="91">
        <f t="shared" si="90"/>
        <v>0</v>
      </c>
      <c r="AE109" s="91">
        <f t="shared" si="91"/>
        <v>0</v>
      </c>
      <c r="AF109" s="91">
        <f t="shared" si="92"/>
        <v>0</v>
      </c>
      <c r="AG109" s="91">
        <f t="shared" si="93"/>
        <v>0</v>
      </c>
      <c r="AH109" s="61"/>
    </row>
    <row r="110" spans="1:34" ht="18" customHeight="1" thickBot="1" x14ac:dyDescent="0.3">
      <c r="A110" s="43"/>
      <c r="B110" s="140" t="str">
        <f>IF(E110=" "," ",IF(Employee!F$258&gt;E$99," ",IF(Employee!F$260&lt;E$99," ",Employee!D$264)))</f>
        <v xml:space="preserve"> </v>
      </c>
      <c r="C110" s="348"/>
      <c r="D110" s="348" t="s">
        <v>141</v>
      </c>
      <c r="E110" s="146" t="str">
        <f>IF(Employee!D$262="w"," ",IF(Employee!F$258&gt;E$99," ",IF(Employee!F$260&lt;E$99," ",Employee!D$263)))</f>
        <v xml:space="preserve"> </v>
      </c>
      <c r="F110" s="143" t="str">
        <f>IF(E110=" "," ",IF(Employee!F$258&gt;E$99," ",IF(Employee!F$260&lt;E$99," ",Employee!D$249)))</f>
        <v xml:space="preserve"> </v>
      </c>
      <c r="G110" s="161"/>
      <c r="H110" s="132">
        <f>IF(T$99="Y",'Feb17'!H80,0)</f>
        <v>0</v>
      </c>
      <c r="I110" s="133">
        <f>IF(T$99="Y",'Feb17'!I80,0)</f>
        <v>0</v>
      </c>
      <c r="J110" s="133">
        <f>IF(T$99="Y",'Feb17'!J80,0)</f>
        <v>0</v>
      </c>
      <c r="K110" s="133">
        <f>IF(T$99="Y",'Feb17'!K80,I110*J110)</f>
        <v>0</v>
      </c>
      <c r="L110" s="152">
        <f>IF(T$99="Y",'Feb17'!L80,0)</f>
        <v>0</v>
      </c>
      <c r="M110" s="118" t="str">
        <f>IF(E110=" "," ",IF(T$99="Y",'Feb17'!M80,IF((H110+K110+L110)&gt;0,H110+K110+L110," ")))</f>
        <v xml:space="preserve"> </v>
      </c>
      <c r="N110" s="132">
        <v>0</v>
      </c>
      <c r="O110" s="133">
        <v>0</v>
      </c>
      <c r="P110" s="133">
        <v>0</v>
      </c>
      <c r="Q110" s="152">
        <v>0</v>
      </c>
      <c r="R110" s="211" t="str">
        <f t="shared" si="89"/>
        <v xml:space="preserve"> </v>
      </c>
      <c r="S110" s="110"/>
      <c r="T110" s="111" t="str">
        <f>IF(M110=" "," ",IF(M110=0," ",Admin!I122))</f>
        <v xml:space="preserve"> </v>
      </c>
      <c r="U110" s="48"/>
      <c r="V110" s="59">
        <f>IF(Employee!H$269=E$99,Employee!D$268+SUM(M110)+'Feb17'!V80,SUM(M110)+'Feb17'!V80)</f>
        <v>0</v>
      </c>
      <c r="W110" s="59">
        <f>IF(Employee!H$269=E$99,Employee!D$269+SUM(N110)+'Feb17'!W80,SUM(N110)+'Feb17'!W80)</f>
        <v>0</v>
      </c>
      <c r="X110" s="59">
        <f>IF(O110=" ",'Feb17'!X80,O110+'Feb17'!X80)</f>
        <v>0</v>
      </c>
      <c r="Y110" s="59">
        <f>IF(P110=" ",'Feb17'!Y80,P110+'Feb17'!Y80)</f>
        <v>0</v>
      </c>
      <c r="Z110" s="59">
        <f>IF(Q110=" ",'Feb17'!Z80,Q110+'Feb17'!Z80)</f>
        <v>0</v>
      </c>
      <c r="AA110" s="59">
        <f>IF(R110=" ",'Feb17'!AA80,R110+'Feb17'!AA80)</f>
        <v>0</v>
      </c>
      <c r="AB110" s="60"/>
      <c r="AC110" s="59">
        <f>IF(T110=" ",'Feb17'!AC80,T110+'Feb17'!AC80)</f>
        <v>0</v>
      </c>
      <c r="AD110" s="91">
        <f t="shared" si="90"/>
        <v>0</v>
      </c>
      <c r="AE110" s="91">
        <f t="shared" si="91"/>
        <v>0</v>
      </c>
      <c r="AF110" s="91">
        <f t="shared" si="92"/>
        <v>0</v>
      </c>
      <c r="AG110" s="91">
        <f t="shared" si="93"/>
        <v>0</v>
      </c>
      <c r="AH110" s="61"/>
    </row>
    <row r="111" spans="1:34" ht="18" customHeight="1" thickTop="1" thickBot="1" x14ac:dyDescent="0.3">
      <c r="A111" s="47"/>
      <c r="B111" s="149"/>
      <c r="C111" s="147"/>
      <c r="D111" s="147"/>
      <c r="E111" s="148"/>
      <c r="F111" s="432" t="s">
        <v>7</v>
      </c>
      <c r="G111" s="397"/>
      <c r="H111" s="120"/>
      <c r="I111" s="121"/>
      <c r="J111" s="121"/>
      <c r="K111" s="165"/>
      <c r="L111" s="165"/>
      <c r="M111" s="156">
        <f t="shared" ref="M111:R111" si="94">SUM(M101:M110)</f>
        <v>0</v>
      </c>
      <c r="N111" s="156">
        <f t="shared" si="94"/>
        <v>0</v>
      </c>
      <c r="O111" s="156">
        <f t="shared" si="94"/>
        <v>0</v>
      </c>
      <c r="P111" s="156">
        <f t="shared" si="94"/>
        <v>0</v>
      </c>
      <c r="Q111" s="156">
        <f t="shared" si="94"/>
        <v>0</v>
      </c>
      <c r="R111" s="156">
        <f t="shared" si="94"/>
        <v>0</v>
      </c>
      <c r="S111" s="110"/>
      <c r="T111" s="156">
        <f>SUM(T101:T110)</f>
        <v>0</v>
      </c>
      <c r="U111" s="49"/>
      <c r="V111" s="59"/>
      <c r="AH111" s="61"/>
    </row>
    <row r="112" spans="1:34" ht="24" customHeight="1" x14ac:dyDescent="0.25">
      <c r="A112" s="61"/>
      <c r="B112" s="386"/>
      <c r="C112" s="386"/>
      <c r="D112" s="386"/>
      <c r="E112" s="386"/>
      <c r="F112" s="386"/>
      <c r="G112" s="386"/>
      <c r="H112" s="386"/>
      <c r="I112" s="386"/>
      <c r="J112" s="386"/>
      <c r="K112" s="386"/>
      <c r="L112" s="386"/>
      <c r="M112" s="386"/>
      <c r="N112" s="386"/>
      <c r="O112" s="386"/>
      <c r="P112" s="386"/>
      <c r="Q112" s="386"/>
      <c r="R112" s="386"/>
      <c r="S112" s="386"/>
      <c r="T112" s="386"/>
      <c r="U112" s="44"/>
    </row>
    <row r="113" spans="6:33" ht="12.75" customHeight="1" x14ac:dyDescent="0.25">
      <c r="AD113" s="189">
        <f>SUM(AD11:AD111)</f>
        <v>0</v>
      </c>
      <c r="AE113" s="189">
        <f>SUM(AE11:AE111)</f>
        <v>0</v>
      </c>
      <c r="AF113" s="189">
        <f>SUM(AF11:AF111)</f>
        <v>0</v>
      </c>
      <c r="AG113" s="189">
        <f>SUM(AG11:AG111)</f>
        <v>0</v>
      </c>
    </row>
    <row r="114" spans="6:33" ht="13.5" customHeight="1" thickBot="1" x14ac:dyDescent="0.3">
      <c r="F114" s="220" t="s">
        <v>80</v>
      </c>
      <c r="M114" s="438" t="s">
        <v>81</v>
      </c>
      <c r="N114" s="439"/>
      <c r="O114" s="439"/>
      <c r="P114" s="439"/>
      <c r="Q114" s="439"/>
      <c r="R114" s="439"/>
      <c r="T114" s="216"/>
    </row>
    <row r="115" spans="6:33" ht="12.75" customHeight="1" x14ac:dyDescent="0.25">
      <c r="F115" s="217" t="str">
        <f>IF(B101="D",Employee!D15," ")</f>
        <v xml:space="preserve"> </v>
      </c>
      <c r="M115" s="222" t="str">
        <f t="shared" ref="M115:M124" si="95">IF(B101="D",M101," ")</f>
        <v xml:space="preserve"> </v>
      </c>
      <c r="N115" s="223" t="str">
        <f t="shared" ref="N115:N124" si="96">IF(B101="D",N101," ")</f>
        <v xml:space="preserve"> </v>
      </c>
      <c r="O115" s="223" t="str">
        <f t="shared" ref="O115:O124" si="97">IF(B101="D",O101," ")</f>
        <v xml:space="preserve"> </v>
      </c>
      <c r="P115" s="223" t="str">
        <f t="shared" ref="P115:P124" si="98">IF(B101="D",P101," ")</f>
        <v xml:space="preserve"> </v>
      </c>
      <c r="Q115" s="223" t="str">
        <f t="shared" ref="Q115:Q124" si="99">IF(B101="D",Q101," ")</f>
        <v xml:space="preserve"> </v>
      </c>
      <c r="R115" s="224" t="str">
        <f t="shared" ref="R115:R124" si="100">IF(B101="D",R101," ")</f>
        <v xml:space="preserve"> </v>
      </c>
      <c r="S115" s="225"/>
      <c r="T115" s="226" t="str">
        <f t="shared" ref="T115:T124" si="101">IF(B101="D",T101," ")</f>
        <v xml:space="preserve"> </v>
      </c>
      <c r="AD115" s="191">
        <f>IF((AD113-(O1+T1)*0.13)&gt;0,AD113-(Q1+T1)*0.13,0)</f>
        <v>0</v>
      </c>
      <c r="AE115" s="191">
        <f>AE113</f>
        <v>0</v>
      </c>
      <c r="AF115" s="191">
        <f>AF113</f>
        <v>0</v>
      </c>
      <c r="AG115" s="191">
        <f>AG113</f>
        <v>0</v>
      </c>
    </row>
    <row r="116" spans="6:33" x14ac:dyDescent="0.25">
      <c r="F116" s="218" t="str">
        <f>IF(B102="D",Employee!D41," ")</f>
        <v xml:space="preserve"> </v>
      </c>
      <c r="M116" s="227" t="str">
        <f t="shared" si="95"/>
        <v xml:space="preserve"> </v>
      </c>
      <c r="N116" s="228" t="str">
        <f t="shared" si="96"/>
        <v xml:space="preserve"> </v>
      </c>
      <c r="O116" s="228" t="str">
        <f t="shared" si="97"/>
        <v xml:space="preserve"> </v>
      </c>
      <c r="P116" s="228" t="str">
        <f t="shared" si="98"/>
        <v xml:space="preserve"> </v>
      </c>
      <c r="Q116" s="228" t="str">
        <f t="shared" si="99"/>
        <v xml:space="preserve"> </v>
      </c>
      <c r="R116" s="229" t="str">
        <f t="shared" si="100"/>
        <v xml:space="preserve"> </v>
      </c>
      <c r="S116" s="225"/>
      <c r="T116" s="230" t="str">
        <f t="shared" si="101"/>
        <v xml:space="preserve"> </v>
      </c>
    </row>
    <row r="117" spans="6:33" ht="12.75" customHeight="1" x14ac:dyDescent="0.25">
      <c r="F117" s="218" t="str">
        <f>IF(B103="D",Employee!D67," ")</f>
        <v xml:space="preserve"> </v>
      </c>
      <c r="M117" s="227" t="str">
        <f t="shared" si="95"/>
        <v xml:space="preserve"> </v>
      </c>
      <c r="N117" s="228" t="str">
        <f t="shared" si="96"/>
        <v xml:space="preserve"> </v>
      </c>
      <c r="O117" s="228" t="str">
        <f t="shared" si="97"/>
        <v xml:space="preserve"> </v>
      </c>
      <c r="P117" s="228" t="str">
        <f t="shared" si="98"/>
        <v xml:space="preserve"> </v>
      </c>
      <c r="Q117" s="228" t="str">
        <f t="shared" si="99"/>
        <v xml:space="preserve"> </v>
      </c>
      <c r="R117" s="229" t="str">
        <f t="shared" si="100"/>
        <v xml:space="preserve"> </v>
      </c>
      <c r="S117" s="225"/>
      <c r="T117" s="230" t="str">
        <f t="shared" si="101"/>
        <v xml:space="preserve"> </v>
      </c>
      <c r="AD117" s="197"/>
      <c r="AE117" s="191">
        <f>AE115*0.045</f>
        <v>0</v>
      </c>
      <c r="AF117" s="191">
        <f>AF115*0.045</f>
        <v>0</v>
      </c>
      <c r="AG117" s="191">
        <f>AG115*0.045</f>
        <v>0</v>
      </c>
    </row>
    <row r="118" spans="6:33" x14ac:dyDescent="0.25">
      <c r="F118" s="218" t="str">
        <f>IF(B104="D",Employee!D93," ")</f>
        <v xml:space="preserve"> </v>
      </c>
      <c r="M118" s="227" t="str">
        <f t="shared" si="95"/>
        <v xml:space="preserve"> </v>
      </c>
      <c r="N118" s="228" t="str">
        <f t="shared" si="96"/>
        <v xml:space="preserve"> </v>
      </c>
      <c r="O118" s="228" t="str">
        <f t="shared" si="97"/>
        <v xml:space="preserve"> </v>
      </c>
      <c r="P118" s="228" t="str">
        <f t="shared" si="98"/>
        <v xml:space="preserve"> </v>
      </c>
      <c r="Q118" s="228" t="str">
        <f t="shared" si="99"/>
        <v xml:space="preserve"> </v>
      </c>
      <c r="R118" s="229" t="str">
        <f t="shared" si="100"/>
        <v xml:space="preserve"> </v>
      </c>
      <c r="S118" s="225"/>
      <c r="T118" s="230" t="str">
        <f t="shared" si="101"/>
        <v xml:space="preserve"> </v>
      </c>
    </row>
    <row r="119" spans="6:33" x14ac:dyDescent="0.25">
      <c r="F119" s="218" t="str">
        <f>IF(B105="D",Employee!D119," ")</f>
        <v xml:space="preserve"> </v>
      </c>
      <c r="M119" s="227" t="str">
        <f t="shared" si="95"/>
        <v xml:space="preserve"> </v>
      </c>
      <c r="N119" s="228" t="str">
        <f t="shared" si="96"/>
        <v xml:space="preserve"> </v>
      </c>
      <c r="O119" s="228" t="str">
        <f t="shared" si="97"/>
        <v xml:space="preserve"> </v>
      </c>
      <c r="P119" s="228" t="str">
        <f t="shared" si="98"/>
        <v xml:space="preserve"> </v>
      </c>
      <c r="Q119" s="228" t="str">
        <f t="shared" si="99"/>
        <v xml:space="preserve"> </v>
      </c>
      <c r="R119" s="229" t="str">
        <f t="shared" si="100"/>
        <v xml:space="preserve"> </v>
      </c>
      <c r="S119" s="225"/>
      <c r="T119" s="230" t="str">
        <f t="shared" si="101"/>
        <v xml:space="preserve"> </v>
      </c>
    </row>
    <row r="120" spans="6:33" x14ac:dyDescent="0.25">
      <c r="F120" s="218" t="str">
        <f>IF(B106="D",Employee!D135," ")</f>
        <v xml:space="preserve"> </v>
      </c>
      <c r="M120" s="227" t="str">
        <f t="shared" si="95"/>
        <v xml:space="preserve"> </v>
      </c>
      <c r="N120" s="228" t="str">
        <f t="shared" si="96"/>
        <v xml:space="preserve"> </v>
      </c>
      <c r="O120" s="228" t="str">
        <f t="shared" si="97"/>
        <v xml:space="preserve"> </v>
      </c>
      <c r="P120" s="228" t="str">
        <f t="shared" si="98"/>
        <v xml:space="preserve"> </v>
      </c>
      <c r="Q120" s="228" t="str">
        <f t="shared" si="99"/>
        <v xml:space="preserve"> </v>
      </c>
      <c r="R120" s="229" t="str">
        <f t="shared" si="100"/>
        <v xml:space="preserve"> </v>
      </c>
      <c r="S120" s="225"/>
      <c r="T120" s="230" t="str">
        <f t="shared" si="101"/>
        <v xml:space="preserve"> </v>
      </c>
      <c r="AD120" s="190">
        <f>AD115+'Feb17'!AD90</f>
        <v>0</v>
      </c>
      <c r="AE120" s="190">
        <f>AE115+'Feb17'!AE90</f>
        <v>0</v>
      </c>
      <c r="AF120" s="190">
        <f>AF115+'Feb17'!AF90</f>
        <v>0</v>
      </c>
      <c r="AG120" s="190">
        <f>AG115+'Feb17'!AG90</f>
        <v>0</v>
      </c>
    </row>
    <row r="121" spans="6:33" x14ac:dyDescent="0.25">
      <c r="F121" s="218" t="str">
        <f>IF(B107="D",Employee!D171," ")</f>
        <v xml:space="preserve"> </v>
      </c>
      <c r="M121" s="227" t="str">
        <f t="shared" si="95"/>
        <v xml:space="preserve"> </v>
      </c>
      <c r="N121" s="228" t="str">
        <f t="shared" si="96"/>
        <v xml:space="preserve"> </v>
      </c>
      <c r="O121" s="228" t="str">
        <f t="shared" si="97"/>
        <v xml:space="preserve"> </v>
      </c>
      <c r="P121" s="228" t="str">
        <f t="shared" si="98"/>
        <v xml:space="preserve"> </v>
      </c>
      <c r="Q121" s="228" t="str">
        <f t="shared" si="99"/>
        <v xml:space="preserve"> </v>
      </c>
      <c r="R121" s="229" t="str">
        <f t="shared" si="100"/>
        <v xml:space="preserve"> </v>
      </c>
      <c r="S121" s="225"/>
      <c r="T121" s="230" t="str">
        <f t="shared" si="101"/>
        <v xml:space="preserve"> </v>
      </c>
    </row>
    <row r="122" spans="6:33" x14ac:dyDescent="0.25">
      <c r="F122" s="218" t="str">
        <f>IF(B108="D",Employee!D197," ")</f>
        <v xml:space="preserve"> </v>
      </c>
      <c r="M122" s="227" t="str">
        <f t="shared" si="95"/>
        <v xml:space="preserve"> </v>
      </c>
      <c r="N122" s="228" t="str">
        <f t="shared" si="96"/>
        <v xml:space="preserve"> </v>
      </c>
      <c r="O122" s="228" t="str">
        <f t="shared" si="97"/>
        <v xml:space="preserve"> </v>
      </c>
      <c r="P122" s="228" t="str">
        <f t="shared" si="98"/>
        <v xml:space="preserve"> </v>
      </c>
      <c r="Q122" s="228" t="str">
        <f t="shared" si="99"/>
        <v xml:space="preserve"> </v>
      </c>
      <c r="R122" s="229" t="str">
        <f t="shared" si="100"/>
        <v xml:space="preserve"> </v>
      </c>
      <c r="S122" s="225"/>
      <c r="T122" s="230" t="str">
        <f t="shared" si="101"/>
        <v xml:space="preserve"> </v>
      </c>
      <c r="AD122" s="197"/>
      <c r="AE122" s="190">
        <f>AE117+'Feb17'!AE92</f>
        <v>0</v>
      </c>
      <c r="AF122" s="190">
        <f>AF117+'Feb17'!AF92</f>
        <v>0</v>
      </c>
      <c r="AG122" s="190">
        <f>AG117+'Feb17'!AG92</f>
        <v>0</v>
      </c>
    </row>
    <row r="123" spans="6:33" x14ac:dyDescent="0.25">
      <c r="F123" s="218" t="str">
        <f>IF(B109="D",Employee!D223," ")</f>
        <v xml:space="preserve"> </v>
      </c>
      <c r="M123" s="227" t="str">
        <f t="shared" si="95"/>
        <v xml:space="preserve"> </v>
      </c>
      <c r="N123" s="228" t="str">
        <f t="shared" si="96"/>
        <v xml:space="preserve"> </v>
      </c>
      <c r="O123" s="228" t="str">
        <f t="shared" si="97"/>
        <v xml:space="preserve"> </v>
      </c>
      <c r="P123" s="228" t="str">
        <f t="shared" si="98"/>
        <v xml:space="preserve"> </v>
      </c>
      <c r="Q123" s="228" t="str">
        <f t="shared" si="99"/>
        <v xml:space="preserve"> </v>
      </c>
      <c r="R123" s="229" t="str">
        <f t="shared" si="100"/>
        <v xml:space="preserve"> </v>
      </c>
      <c r="S123" s="225"/>
      <c r="T123" s="230" t="str">
        <f t="shared" si="101"/>
        <v xml:space="preserve"> </v>
      </c>
    </row>
    <row r="124" spans="6:33" ht="13.8" thickBot="1" x14ac:dyDescent="0.3">
      <c r="F124" s="219" t="str">
        <f>IF(B110="D",Employee!D249," ")</f>
        <v xml:space="preserve"> </v>
      </c>
      <c r="M124" s="231" t="str">
        <f t="shared" si="95"/>
        <v xml:space="preserve"> </v>
      </c>
      <c r="N124" s="232" t="str">
        <f t="shared" si="96"/>
        <v xml:space="preserve"> </v>
      </c>
      <c r="O124" s="232" t="str">
        <f t="shared" si="97"/>
        <v xml:space="preserve"> </v>
      </c>
      <c r="P124" s="232" t="str">
        <f t="shared" si="98"/>
        <v xml:space="preserve"> </v>
      </c>
      <c r="Q124" s="232" t="str">
        <f t="shared" si="99"/>
        <v xml:space="preserve"> </v>
      </c>
      <c r="R124" s="233" t="str">
        <f t="shared" si="100"/>
        <v xml:space="preserve"> </v>
      </c>
      <c r="S124" s="225"/>
      <c r="T124" s="234" t="str">
        <f t="shared" si="101"/>
        <v xml:space="preserve"> </v>
      </c>
    </row>
    <row r="125" spans="6:33" x14ac:dyDescent="0.25">
      <c r="F125" s="221" t="s">
        <v>82</v>
      </c>
      <c r="M125" s="235">
        <f t="shared" ref="M125:R125" si="102">SUM(M115:M124)</f>
        <v>0</v>
      </c>
      <c r="N125" s="235">
        <f t="shared" si="102"/>
        <v>0</v>
      </c>
      <c r="O125" s="235">
        <f t="shared" si="102"/>
        <v>0</v>
      </c>
      <c r="P125" s="235">
        <f t="shared" si="102"/>
        <v>0</v>
      </c>
      <c r="Q125" s="235">
        <f t="shared" si="102"/>
        <v>0</v>
      </c>
      <c r="R125" s="235">
        <f t="shared" si="102"/>
        <v>0</v>
      </c>
      <c r="S125" s="236"/>
      <c r="T125" s="235">
        <f>SUM(T115:T124)</f>
        <v>0</v>
      </c>
    </row>
  </sheetData>
  <mergeCells count="96">
    <mergeCell ref="AD1:AG2"/>
    <mergeCell ref="G1:H1"/>
    <mergeCell ref="I1:L1"/>
    <mergeCell ref="G2:H2"/>
    <mergeCell ref="I2:L2"/>
    <mergeCell ref="U1:U6"/>
    <mergeCell ref="X3:X6"/>
    <mergeCell ref="Y3:Y6"/>
    <mergeCell ref="AD3:AD6"/>
    <mergeCell ref="AE3:AE6"/>
    <mergeCell ref="V1:AC2"/>
    <mergeCell ref="V3:V6"/>
    <mergeCell ref="W3:W6"/>
    <mergeCell ref="P3:P6"/>
    <mergeCell ref="B1:F2"/>
    <mergeCell ref="R98:T98"/>
    <mergeCell ref="B84:D84"/>
    <mergeCell ref="H84:J84"/>
    <mergeCell ref="B7:T7"/>
    <mergeCell ref="B8:E8"/>
    <mergeCell ref="B3:B6"/>
    <mergeCell ref="C3:C6"/>
    <mergeCell ref="D3:D6"/>
    <mergeCell ref="E3:E6"/>
    <mergeCell ref="R3:R6"/>
    <mergeCell ref="T3:T6"/>
    <mergeCell ref="F3:F6"/>
    <mergeCell ref="H3:H6"/>
    <mergeCell ref="F81:G81"/>
    <mergeCell ref="B82:T82"/>
    <mergeCell ref="O83:Q83"/>
    <mergeCell ref="R83:T83"/>
    <mergeCell ref="B83:E83"/>
    <mergeCell ref="AF3:AF6"/>
    <mergeCell ref="AG3:AG6"/>
    <mergeCell ref="O8:Q8"/>
    <mergeCell ref="R8:T8"/>
    <mergeCell ref="AC3:AC6"/>
    <mergeCell ref="B24:D24"/>
    <mergeCell ref="H24:J24"/>
    <mergeCell ref="O24:R24"/>
    <mergeCell ref="O9:R9"/>
    <mergeCell ref="B9:D9"/>
    <mergeCell ref="F21:G21"/>
    <mergeCell ref="Z3:Z6"/>
    <mergeCell ref="AA3:AA6"/>
    <mergeCell ref="B22:T22"/>
    <mergeCell ref="B23:E23"/>
    <mergeCell ref="H9:J9"/>
    <mergeCell ref="B99:D99"/>
    <mergeCell ref="H99:J99"/>
    <mergeCell ref="O99:R99"/>
    <mergeCell ref="B98:E98"/>
    <mergeCell ref="B69:D69"/>
    <mergeCell ref="O23:Q23"/>
    <mergeCell ref="R23:T23"/>
    <mergeCell ref="O98:Q98"/>
    <mergeCell ref="H69:J69"/>
    <mergeCell ref="O69:R69"/>
    <mergeCell ref="O68:Q68"/>
    <mergeCell ref="R68:T68"/>
    <mergeCell ref="F51:G51"/>
    <mergeCell ref="B52:T52"/>
    <mergeCell ref="F66:G66"/>
    <mergeCell ref="B67:T67"/>
    <mergeCell ref="B68:E68"/>
    <mergeCell ref="B53:E53"/>
    <mergeCell ref="B54:D54"/>
    <mergeCell ref="H54:J54"/>
    <mergeCell ref="O54:R54"/>
    <mergeCell ref="O53:Q53"/>
    <mergeCell ref="R53:T53"/>
    <mergeCell ref="B85:E85"/>
    <mergeCell ref="M114:R114"/>
    <mergeCell ref="Q3:Q6"/>
    <mergeCell ref="A1:A6"/>
    <mergeCell ref="F111:G111"/>
    <mergeCell ref="B112:T112"/>
    <mergeCell ref="O84:R84"/>
    <mergeCell ref="F96:G96"/>
    <mergeCell ref="B97:T97"/>
    <mergeCell ref="N3:N6"/>
    <mergeCell ref="O3:O6"/>
    <mergeCell ref="I3:I6"/>
    <mergeCell ref="J3:J6"/>
    <mergeCell ref="K3:K6"/>
    <mergeCell ref="L3:L6"/>
    <mergeCell ref="M3:M6"/>
    <mergeCell ref="F36:G36"/>
    <mergeCell ref="B37:T37"/>
    <mergeCell ref="B38:E38"/>
    <mergeCell ref="B39:D39"/>
    <mergeCell ref="H39:J39"/>
    <mergeCell ref="O39:R39"/>
    <mergeCell ref="O38:Q38"/>
    <mergeCell ref="R38:T38"/>
  </mergeCells>
  <phoneticPr fontId="5" type="noConversion"/>
  <dataValidations count="1">
    <dataValidation type="list" allowBlank="1" showInputMessage="1" showErrorMessage="1" sqref="G11:G20 G26:G35 G41:G50 G56:G65 G101:G110 G71:G80 G86:G9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8" max="16383" man="1"/>
    <brk id="50" max="16383" man="1"/>
    <brk id="72" max="16383" man="1"/>
    <brk id="109" max="16383" man="1"/>
  </rowBreaks>
  <colBreaks count="1" manualBreakCount="1">
    <brk id="11" max="1048575" man="1"/>
  </col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146"/>
  <sheetViews>
    <sheetView workbookViewId="0">
      <selection activeCell="F3" sqref="F3"/>
    </sheetView>
  </sheetViews>
  <sheetFormatPr defaultColWidth="9.109375" defaultRowHeight="10.199999999999999" x14ac:dyDescent="0.2"/>
  <cols>
    <col min="1" max="1" width="2.6640625" style="299" customWidth="1"/>
    <col min="2" max="2" width="12.6640625" style="299" customWidth="1"/>
    <col min="3" max="4" width="10.6640625" style="299" customWidth="1"/>
    <col min="5" max="7" width="12.6640625" style="299" customWidth="1"/>
    <col min="8" max="9" width="10.6640625" style="299" customWidth="1"/>
    <col min="10" max="11" width="5.6640625" style="299" customWidth="1"/>
    <col min="12" max="12" width="10.6640625" style="299" customWidth="1"/>
    <col min="13" max="13" width="12.6640625" style="299" customWidth="1"/>
    <col min="14" max="14" width="2.6640625" style="299" customWidth="1"/>
    <col min="15" max="16384" width="9.109375" style="299"/>
  </cols>
  <sheetData>
    <row r="2" spans="1:17" ht="11.4" x14ac:dyDescent="0.2">
      <c r="B2" s="347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5"/>
    </row>
    <row r="3" spans="1:17" s="336" customFormat="1" ht="12.6" x14ac:dyDescent="0.2">
      <c r="B3" s="343" t="s">
        <v>138</v>
      </c>
      <c r="C3" s="326"/>
      <c r="D3" s="326"/>
      <c r="E3" s="326"/>
      <c r="F3" s="342" t="s">
        <v>87</v>
      </c>
      <c r="G3" s="341" t="s">
        <v>137</v>
      </c>
      <c r="H3" s="341" t="str">
        <f>LOOKUP(F4,IF(F3="W",Admin!C2:C381,IF(F3="M",Admin!D2:D381," ")),Admin!A2:A381)</f>
        <v>Apr16</v>
      </c>
      <c r="I3" s="495" t="str">
        <f>IF(M3="ERROR","Enter W or M in cell F3"," ")</f>
        <v xml:space="preserve"> </v>
      </c>
      <c r="J3" s="495"/>
      <c r="K3" s="495"/>
      <c r="L3" s="495"/>
      <c r="M3" s="344" t="b">
        <f>IF(ISERROR(H3),"ERROR")</f>
        <v>0</v>
      </c>
    </row>
    <row r="4" spans="1:17" s="336" customFormat="1" ht="12.6" x14ac:dyDescent="0.2">
      <c r="B4" s="343" t="s">
        <v>136</v>
      </c>
      <c r="C4" s="326"/>
      <c r="D4" s="326"/>
      <c r="E4" s="326"/>
      <c r="F4" s="342">
        <v>1</v>
      </c>
      <c r="G4" s="341" t="s">
        <v>135</v>
      </c>
      <c r="H4" s="341">
        <f>IF(F$3="W",8+15*(LOOKUP(F4,Admin!C2:C381,Admin!F2:F381)-1),8+15*LOOKUP(F4,Admin!H8:H19,Admin!I8:I19))</f>
        <v>8</v>
      </c>
      <c r="I4" s="495" t="str">
        <f>IF(M3="ERROR","Enter 1 to 53 in cell F4"," ")</f>
        <v xml:space="preserve"> </v>
      </c>
      <c r="J4" s="495"/>
      <c r="K4" s="495"/>
      <c r="L4" s="495"/>
      <c r="M4" s="340"/>
    </row>
    <row r="5" spans="1:17" s="336" customFormat="1" ht="12.6" x14ac:dyDescent="0.2">
      <c r="B5" s="339"/>
      <c r="C5" s="338"/>
      <c r="D5" s="338"/>
      <c r="E5" s="338"/>
      <c r="F5" s="338"/>
      <c r="G5" s="338"/>
      <c r="H5" s="338"/>
      <c r="I5" s="338"/>
      <c r="J5" s="338"/>
      <c r="K5" s="338"/>
      <c r="L5" s="338"/>
      <c r="M5" s="337"/>
    </row>
    <row r="6" spans="1:17" ht="21" customHeight="1" x14ac:dyDescent="0.2">
      <c r="A6" s="496"/>
      <c r="B6" s="496"/>
      <c r="C6" s="496"/>
      <c r="D6" s="496"/>
      <c r="E6" s="496"/>
      <c r="F6" s="496"/>
      <c r="G6" s="496"/>
      <c r="H6" s="496"/>
      <c r="I6" s="496"/>
      <c r="J6" s="496"/>
      <c r="K6" s="496"/>
      <c r="L6" s="496"/>
      <c r="M6" s="496"/>
      <c r="N6" s="496"/>
    </row>
    <row r="7" spans="1:17" ht="24.9" customHeight="1" x14ac:dyDescent="0.3">
      <c r="A7" s="331"/>
      <c r="B7" s="499" t="str">
        <f ca="1">IF(M14=" "," ",Employee!$D$5)</f>
        <v xml:space="preserve"> </v>
      </c>
      <c r="C7" s="499"/>
      <c r="D7" s="499"/>
      <c r="E7" s="499"/>
      <c r="F7" s="499"/>
      <c r="G7" s="491" t="str">
        <f ca="1">IF(G14=" "," ",INDIRECT("Employee!D" &amp; D10+3))</f>
        <v xml:space="preserve"> </v>
      </c>
      <c r="H7" s="492"/>
      <c r="I7" s="493" t="str">
        <f ca="1">IF(G14=" "," ",INDIRECT("Employee!D" &amp; D10+4))</f>
        <v xml:space="preserve"> </v>
      </c>
      <c r="J7" s="494"/>
      <c r="K7" s="494"/>
      <c r="L7" s="473" t="str">
        <f ca="1">INDIRECT($H$3 &amp; "!B" &amp; $H$4)</f>
        <v>WEEKLY PAYROLL</v>
      </c>
      <c r="M7" s="473"/>
      <c r="N7" s="330"/>
    </row>
    <row r="8" spans="1:17" ht="18" customHeight="1" x14ac:dyDescent="0.2">
      <c r="A8" s="308"/>
      <c r="B8" s="487" t="str">
        <f ca="1">IF(M14=" "," ",Employee!$D$6)</f>
        <v xml:space="preserve"> </v>
      </c>
      <c r="C8" s="487"/>
      <c r="D8" s="488"/>
      <c r="E8" s="489"/>
      <c r="F8" s="490"/>
      <c r="G8" s="329"/>
      <c r="H8" s="328"/>
      <c r="I8" s="307"/>
      <c r="J8" s="307"/>
      <c r="K8" s="307"/>
      <c r="L8" s="307"/>
      <c r="M8" s="307" t="str">
        <f ca="1">INDIRECT($H$3 &amp; "!E" &amp; $H$4+2+C10)</f>
        <v xml:space="preserve"> </v>
      </c>
      <c r="N8" s="305"/>
    </row>
    <row r="9" spans="1:17" ht="21" customHeight="1" x14ac:dyDescent="0.2">
      <c r="A9" s="308"/>
      <c r="B9" s="487" t="str">
        <f ca="1">IF(M14=" "," ",Employee!$D$7)</f>
        <v xml:space="preserve"> </v>
      </c>
      <c r="C9" s="487"/>
      <c r="D9" s="487"/>
      <c r="E9" s="327" t="str">
        <f ca="1">IF(M14=" "," ",Employee!$D$9)</f>
        <v xml:space="preserve"> </v>
      </c>
      <c r="F9" s="326"/>
      <c r="G9" s="325"/>
      <c r="H9" s="320" t="s">
        <v>133</v>
      </c>
      <c r="I9" s="324">
        <f ca="1">INDIRECT($H$3 &amp; "!M" &amp; $H$4+1)</f>
        <v>42470</v>
      </c>
      <c r="J9" s="486" t="s">
        <v>6</v>
      </c>
      <c r="K9" s="486"/>
      <c r="L9" s="320" t="s">
        <v>132</v>
      </c>
      <c r="M9" s="307" t="str">
        <f ca="1">IF(M8=" "," ",INDIRECT("Employee!M" &amp; D10+3))</f>
        <v xml:space="preserve"> </v>
      </c>
      <c r="N9" s="305"/>
      <c r="Q9" s="352"/>
    </row>
    <row r="10" spans="1:17" ht="21" customHeight="1" x14ac:dyDescent="0.2">
      <c r="A10" s="308"/>
      <c r="B10" s="320" t="s">
        <v>131</v>
      </c>
      <c r="C10" s="323">
        <f ca="1">INDIRECT("Employee!D" &amp; ((((ROW()-10)/14)+1)*26+3))</f>
        <v>1</v>
      </c>
      <c r="D10" s="354">
        <f ca="1">(C10-1)*26+12</f>
        <v>12</v>
      </c>
      <c r="E10" s="327"/>
      <c r="F10" s="498"/>
      <c r="G10" s="498"/>
      <c r="H10" s="322" t="str">
        <f>"Tax "&amp;IF($F$3="W","Week","Month")</f>
        <v>Tax Week</v>
      </c>
      <c r="I10" s="321">
        <f ca="1">INDIRECT($H$3 &amp; "!E" &amp; $H$4+1)</f>
        <v>1</v>
      </c>
      <c r="J10" s="474" t="str">
        <f ca="1">IF(M8=" "," ",INDIRECT($H$3 &amp; "!D" &amp; $H$4+2+C10))</f>
        <v xml:space="preserve"> </v>
      </c>
      <c r="K10" s="474"/>
      <c r="L10" s="320" t="s">
        <v>129</v>
      </c>
      <c r="M10" s="307" t="str">
        <f ca="1">IF(M8=" "," ",INDIRECT($H$3 &amp; "!C" &amp; $H$4+2+C10))</f>
        <v xml:space="preserve"> </v>
      </c>
      <c r="N10" s="305"/>
    </row>
    <row r="11" spans="1:17" ht="6" customHeight="1" x14ac:dyDescent="0.2">
      <c r="A11" s="308"/>
      <c r="B11" s="472"/>
      <c r="C11" s="472"/>
      <c r="D11" s="472"/>
      <c r="E11" s="472"/>
      <c r="F11" s="472"/>
      <c r="G11" s="472"/>
      <c r="H11" s="472"/>
      <c r="I11" s="472"/>
      <c r="J11" s="472"/>
      <c r="K11" s="472"/>
      <c r="L11" s="472"/>
      <c r="M11" s="472"/>
      <c r="N11" s="305"/>
    </row>
    <row r="12" spans="1:17" ht="21" customHeight="1" x14ac:dyDescent="0.2">
      <c r="A12" s="308"/>
      <c r="B12" s="478" t="s">
        <v>128</v>
      </c>
      <c r="C12" s="479"/>
      <c r="D12" s="479"/>
      <c r="E12" s="479"/>
      <c r="F12" s="479"/>
      <c r="G12" s="480" t="s">
        <v>127</v>
      </c>
      <c r="H12" s="482" t="s">
        <v>126</v>
      </c>
      <c r="I12" s="482"/>
      <c r="J12" s="482"/>
      <c r="K12" s="482"/>
      <c r="L12" s="482"/>
      <c r="M12" s="500" t="s">
        <v>125</v>
      </c>
      <c r="N12" s="305"/>
    </row>
    <row r="13" spans="1:17" s="317" customFormat="1" ht="21" customHeight="1" x14ac:dyDescent="0.2">
      <c r="A13" s="308"/>
      <c r="B13" s="319" t="s">
        <v>124</v>
      </c>
      <c r="C13" s="319" t="s">
        <v>123</v>
      </c>
      <c r="D13" s="319" t="s">
        <v>122</v>
      </c>
      <c r="E13" s="319" t="s">
        <v>121</v>
      </c>
      <c r="F13" s="318" t="s">
        <v>120</v>
      </c>
      <c r="G13" s="481"/>
      <c r="H13" s="335" t="s">
        <v>134</v>
      </c>
      <c r="I13" s="319" t="s">
        <v>118</v>
      </c>
      <c r="J13" s="485" t="s">
        <v>117</v>
      </c>
      <c r="K13" s="485"/>
      <c r="L13" s="318" t="s">
        <v>2</v>
      </c>
      <c r="M13" s="480"/>
      <c r="N13" s="305"/>
    </row>
    <row r="14" spans="1:17" s="332" customFormat="1" ht="21" customHeight="1" x14ac:dyDescent="0.2">
      <c r="A14" s="334"/>
      <c r="B14" s="310" t="str">
        <f ca="1">IF(M8=" "," ",INDIRECT($H$3 &amp; "!H" &amp; $H$4+2+C10))</f>
        <v xml:space="preserve"> </v>
      </c>
      <c r="C14" s="310" t="str">
        <f ca="1">IF(M8=" "," ",INDIRECT($H$3 &amp; "!I" &amp; $H$4+2+C10))</f>
        <v xml:space="preserve"> </v>
      </c>
      <c r="D14" s="310" t="str">
        <f ca="1">IF(M8=" "," ",INDIRECT($H$3 &amp; "!J" &amp; $H$4+2+C10))</f>
        <v xml:space="preserve"> </v>
      </c>
      <c r="E14" s="310" t="str">
        <f ca="1">IF(M8=" "," ",INDIRECT($H$3 &amp; "!K" &amp; $H$4+2+C10))</f>
        <v xml:space="preserve"> </v>
      </c>
      <c r="F14" s="314" t="str">
        <f ca="1">IF(M8=" "," ",INDIRECT($H$3 &amp; "!L" &amp; $H$4+2+C10))</f>
        <v xml:space="preserve"> </v>
      </c>
      <c r="G14" s="316" t="str">
        <f ca="1">IF(M8=" "," ",INDIRECT($H$3 &amp; "!M" &amp; $H$4+2+C10))</f>
        <v xml:space="preserve"> </v>
      </c>
      <c r="H14" s="315" t="str">
        <f ca="1">IF(M8=" "," ",INDIRECT($H$3 &amp; "!N" &amp; $H$4+2+C10))</f>
        <v xml:space="preserve"> </v>
      </c>
      <c r="I14" s="310" t="str">
        <f ca="1">IF(M8=" "," ",INDIRECT($H$3 &amp; "!O" &amp; $H$4+2+C10))</f>
        <v xml:space="preserve"> </v>
      </c>
      <c r="J14" s="471" t="str">
        <f ca="1">IF(M8=" "," ",INDIRECT($H$3 &amp; "!P" &amp; $H$4+2+C10))</f>
        <v xml:space="preserve"> </v>
      </c>
      <c r="K14" s="471"/>
      <c r="L14" s="314" t="str">
        <f ca="1">IF(M8=" "," ",INDIRECT($H$3 &amp; "!Q" &amp; $H$4+2+C10))</f>
        <v xml:space="preserve"> </v>
      </c>
      <c r="M14" s="313" t="str">
        <f ca="1">IF(M8=" "," ",INDIRECT($H$3 &amp; "!R" &amp; $H$4+2+C10))</f>
        <v xml:space="preserve"> </v>
      </c>
      <c r="N14" s="333"/>
    </row>
    <row r="15" spans="1:17" s="309" customFormat="1" ht="21" customHeight="1" x14ac:dyDescent="0.2">
      <c r="A15" s="308"/>
      <c r="B15" s="475" t="s">
        <v>116</v>
      </c>
      <c r="C15" s="475"/>
      <c r="D15" s="311"/>
      <c r="E15" s="311"/>
      <c r="F15" s="311"/>
      <c r="G15" s="311"/>
      <c r="H15" s="311"/>
      <c r="I15" s="311"/>
      <c r="J15" s="311"/>
      <c r="K15" s="311"/>
      <c r="L15" s="311"/>
      <c r="M15" s="311"/>
      <c r="N15" s="305"/>
    </row>
    <row r="16" spans="1:17" s="309" customFormat="1" ht="21" customHeight="1" x14ac:dyDescent="0.2">
      <c r="A16" s="308"/>
      <c r="B16" s="312"/>
      <c r="C16" s="312"/>
      <c r="D16" s="311"/>
      <c r="E16" s="469" t="s">
        <v>115</v>
      </c>
      <c r="F16" s="470"/>
      <c r="G16" s="310" t="str">
        <f ca="1">IF(M8=" "," ",INDIRECT($H$3 &amp; "!V" &amp; $H$4+2+C10))</f>
        <v xml:space="preserve"> </v>
      </c>
      <c r="H16" s="310" t="str">
        <f ca="1">IF(M8=" "," ",INDIRECT($H$3 &amp; "!W" &amp; $H$4+2+C10))</f>
        <v xml:space="preserve"> </v>
      </c>
      <c r="I16" s="310" t="str">
        <f ca="1">IF(M8=" "," ",INDIRECT($H$3 &amp; "!X" &amp; $H$4+2+C10))</f>
        <v xml:space="preserve"> </v>
      </c>
      <c r="J16" s="471" t="str">
        <f ca="1">IF(M8=" "," ",INDIRECT($H$3 &amp; "!Y" &amp; $H$4+2+C10))</f>
        <v xml:space="preserve"> </v>
      </c>
      <c r="K16" s="471"/>
      <c r="L16" s="310" t="str">
        <f ca="1">IF(M8=" "," ",INDIRECT($H$3 &amp; "!Z" &amp; $H$4+2+C10))</f>
        <v xml:space="preserve"> </v>
      </c>
      <c r="M16" s="310" t="str">
        <f ca="1">IF(M8=" "," ",INDIRECT($H$3 &amp; "!AA" &amp; $H$4+2+C10))</f>
        <v xml:space="preserve"> </v>
      </c>
      <c r="N16" s="305"/>
    </row>
    <row r="17" spans="1:17" ht="6" customHeight="1" x14ac:dyDescent="0.2">
      <c r="A17" s="308"/>
      <c r="B17" s="307"/>
      <c r="C17" s="307"/>
      <c r="D17" s="307"/>
      <c r="E17" s="307"/>
      <c r="F17" s="307"/>
      <c r="G17" s="307"/>
      <c r="H17" s="307"/>
      <c r="I17" s="307"/>
      <c r="J17" s="472"/>
      <c r="K17" s="472"/>
      <c r="L17" s="307"/>
      <c r="M17" s="307"/>
      <c r="N17" s="305"/>
    </row>
    <row r="18" spans="1:17" ht="21" customHeight="1" x14ac:dyDescent="0.2">
      <c r="A18" s="308"/>
      <c r="B18" s="307"/>
      <c r="C18" s="307"/>
      <c r="D18" s="307"/>
      <c r="E18" s="307"/>
      <c r="F18" s="307"/>
      <c r="G18" s="307"/>
      <c r="H18" s="307"/>
      <c r="I18" s="307"/>
      <c r="J18" s="476" t="s">
        <v>114</v>
      </c>
      <c r="K18" s="477"/>
      <c r="L18" s="477"/>
      <c r="M18" s="306" t="str">
        <f ca="1">IF(M8=" "," ",INDIRECT($H$3 &amp; "!R" &amp; $H$4))</f>
        <v xml:space="preserve"> </v>
      </c>
      <c r="N18" s="305"/>
    </row>
    <row r="19" spans="1:17" ht="12" customHeight="1" x14ac:dyDescent="0.2">
      <c r="A19" s="304"/>
      <c r="B19" s="303" t="s">
        <v>74</v>
      </c>
      <c r="C19" s="303"/>
      <c r="D19" s="302"/>
      <c r="E19" s="301"/>
      <c r="F19" s="301"/>
      <c r="G19" s="301"/>
      <c r="H19" s="301"/>
      <c r="I19" s="301"/>
      <c r="J19" s="301"/>
      <c r="K19" s="301"/>
      <c r="L19" s="301"/>
      <c r="M19" s="301"/>
      <c r="N19" s="300"/>
    </row>
    <row r="20" spans="1:17" ht="21" customHeight="1" x14ac:dyDescent="0.2">
      <c r="A20" s="496"/>
      <c r="B20" s="496"/>
      <c r="C20" s="496"/>
      <c r="D20" s="496"/>
      <c r="E20" s="496"/>
      <c r="F20" s="496"/>
      <c r="G20" s="496"/>
      <c r="H20" s="496"/>
      <c r="I20" s="496"/>
      <c r="J20" s="496"/>
      <c r="K20" s="496"/>
      <c r="L20" s="496"/>
      <c r="M20" s="496"/>
      <c r="N20" s="496"/>
    </row>
    <row r="21" spans="1:17" ht="24.9" customHeight="1" x14ac:dyDescent="0.3">
      <c r="A21" s="331"/>
      <c r="B21" s="499" t="str">
        <f ca="1">IF(M28=" "," ",Employee!$D$5)</f>
        <v xml:space="preserve"> </v>
      </c>
      <c r="C21" s="499"/>
      <c r="D21" s="499"/>
      <c r="E21" s="499"/>
      <c r="F21" s="499"/>
      <c r="G21" s="491" t="str">
        <f ca="1">IF(G28=" "," ",INDIRECT("Employee!D" &amp; D24+3))</f>
        <v xml:space="preserve"> </v>
      </c>
      <c r="H21" s="492"/>
      <c r="I21" s="493" t="str">
        <f ca="1">IF(G28=" "," ",INDIRECT("Employee!D" &amp; D24+4))</f>
        <v xml:space="preserve"> </v>
      </c>
      <c r="J21" s="494"/>
      <c r="K21" s="494"/>
      <c r="L21" s="473" t="s">
        <v>23</v>
      </c>
      <c r="M21" s="473"/>
      <c r="N21" s="330"/>
    </row>
    <row r="22" spans="1:17" ht="18" customHeight="1" x14ac:dyDescent="0.2">
      <c r="A22" s="308"/>
      <c r="B22" s="487" t="str">
        <f ca="1">IF(M28=" "," ",Employee!$D$6)</f>
        <v xml:space="preserve"> </v>
      </c>
      <c r="C22" s="487"/>
      <c r="D22" s="488"/>
      <c r="E22" s="489"/>
      <c r="F22" s="490"/>
      <c r="G22" s="329"/>
      <c r="H22" s="328"/>
      <c r="I22" s="307"/>
      <c r="J22" s="307"/>
      <c r="K22" s="307"/>
      <c r="L22" s="307"/>
      <c r="M22" s="307" t="str">
        <f ca="1">INDIRECT($H$3 &amp; "!E" &amp; $H$4+2+C24)</f>
        <v xml:space="preserve"> </v>
      </c>
      <c r="N22" s="305"/>
    </row>
    <row r="23" spans="1:17" ht="21" customHeight="1" x14ac:dyDescent="0.2">
      <c r="A23" s="308"/>
      <c r="B23" s="487" t="str">
        <f ca="1">IF(M28=" "," ",Employee!$D$7)</f>
        <v xml:space="preserve"> </v>
      </c>
      <c r="C23" s="487"/>
      <c r="D23" s="487"/>
      <c r="E23" s="327" t="str">
        <f ca="1">IF(M28=" "," ",Employee!$D$9)</f>
        <v xml:space="preserve"> </v>
      </c>
      <c r="F23" s="326"/>
      <c r="G23" s="325"/>
      <c r="H23" s="320" t="s">
        <v>133</v>
      </c>
      <c r="I23" s="324">
        <f ca="1">I9</f>
        <v>42470</v>
      </c>
      <c r="J23" s="486" t="s">
        <v>6</v>
      </c>
      <c r="K23" s="486"/>
      <c r="L23" s="320" t="s">
        <v>132</v>
      </c>
      <c r="M23" s="307" t="str">
        <f ca="1">IF(M22=" "," ",INDIRECT("Employee!M" &amp; D24+3))</f>
        <v xml:space="preserve"> </v>
      </c>
      <c r="N23" s="305"/>
      <c r="Q23" s="352"/>
    </row>
    <row r="24" spans="1:17" ht="21" customHeight="1" x14ac:dyDescent="0.2">
      <c r="A24" s="308"/>
      <c r="B24" s="320" t="s">
        <v>131</v>
      </c>
      <c r="C24" s="323">
        <f ca="1">INDIRECT("Employee!D" &amp; ((((ROW()-10)/14)+1)*26+3))</f>
        <v>2</v>
      </c>
      <c r="D24" s="354">
        <f ca="1">(C24-1)*26+12</f>
        <v>38</v>
      </c>
      <c r="E24" s="327"/>
      <c r="F24" s="472"/>
      <c r="G24" s="472"/>
      <c r="H24" s="322" t="s">
        <v>130</v>
      </c>
      <c r="I24" s="321">
        <f ca="1">I10</f>
        <v>1</v>
      </c>
      <c r="J24" s="474" t="str">
        <f ca="1">IF(M22=" "," ",INDIRECT($H$3 &amp; "!D" &amp; $H$4+2+C24))</f>
        <v xml:space="preserve"> </v>
      </c>
      <c r="K24" s="474"/>
      <c r="L24" s="320" t="s">
        <v>129</v>
      </c>
      <c r="M24" s="307" t="str">
        <f ca="1">IF(M22=" "," ",INDIRECT($H$3 &amp; "!C" &amp; $H$4+2+C24))</f>
        <v xml:space="preserve"> </v>
      </c>
      <c r="N24" s="305"/>
    </row>
    <row r="25" spans="1:17" ht="6" customHeight="1" x14ac:dyDescent="0.2">
      <c r="A25" s="308"/>
      <c r="B25" s="472"/>
      <c r="C25" s="472"/>
      <c r="D25" s="472"/>
      <c r="E25" s="472"/>
      <c r="F25" s="472"/>
      <c r="G25" s="472"/>
      <c r="H25" s="472"/>
      <c r="I25" s="472"/>
      <c r="J25" s="472"/>
      <c r="K25" s="472"/>
      <c r="L25" s="472"/>
      <c r="M25" s="472"/>
      <c r="N25" s="305"/>
    </row>
    <row r="26" spans="1:17" ht="21" customHeight="1" x14ac:dyDescent="0.2">
      <c r="A26" s="308"/>
      <c r="B26" s="478" t="s">
        <v>128</v>
      </c>
      <c r="C26" s="479"/>
      <c r="D26" s="479"/>
      <c r="E26" s="479"/>
      <c r="F26" s="479"/>
      <c r="G26" s="480" t="s">
        <v>127</v>
      </c>
      <c r="H26" s="478" t="s">
        <v>126</v>
      </c>
      <c r="I26" s="482"/>
      <c r="J26" s="482"/>
      <c r="K26" s="482"/>
      <c r="L26" s="482"/>
      <c r="M26" s="483" t="s">
        <v>125</v>
      </c>
      <c r="N26" s="305"/>
    </row>
    <row r="27" spans="1:17" s="317" customFormat="1" ht="21" customHeight="1" x14ac:dyDescent="0.2">
      <c r="A27" s="308"/>
      <c r="B27" s="319" t="s">
        <v>124</v>
      </c>
      <c r="C27" s="319" t="s">
        <v>123</v>
      </c>
      <c r="D27" s="319" t="s">
        <v>122</v>
      </c>
      <c r="E27" s="319" t="s">
        <v>121</v>
      </c>
      <c r="F27" s="318" t="s">
        <v>120</v>
      </c>
      <c r="G27" s="481"/>
      <c r="H27" s="319" t="s">
        <v>134</v>
      </c>
      <c r="I27" s="319" t="s">
        <v>118</v>
      </c>
      <c r="J27" s="485" t="s">
        <v>117</v>
      </c>
      <c r="K27" s="485"/>
      <c r="L27" s="318" t="s">
        <v>2</v>
      </c>
      <c r="M27" s="484"/>
      <c r="N27" s="305"/>
    </row>
    <row r="28" spans="1:17" s="309" customFormat="1" ht="21" customHeight="1" x14ac:dyDescent="0.2">
      <c r="A28" s="308"/>
      <c r="B28" s="310" t="str">
        <f ca="1">IF(M22=" "," ",INDIRECT($H$3 &amp; "!H" &amp; $H$4+2+C24))</f>
        <v xml:space="preserve"> </v>
      </c>
      <c r="C28" s="310" t="str">
        <f ca="1">IF(M22=" "," ",INDIRECT($H$3 &amp; "!I" &amp; $H$4+2+C24))</f>
        <v xml:space="preserve"> </v>
      </c>
      <c r="D28" s="310" t="str">
        <f ca="1">IF(M22=" "," ",INDIRECT($H$3 &amp; "!J" &amp; $H$4+2+C24))</f>
        <v xml:space="preserve"> </v>
      </c>
      <c r="E28" s="310" t="str">
        <f ca="1">IF(M22=" "," ",INDIRECT($H$3 &amp; "!K" &amp; $H$4+2+C24))</f>
        <v xml:space="preserve"> </v>
      </c>
      <c r="F28" s="314" t="str">
        <f ca="1">IF(M22=" "," ",INDIRECT($H$3 &amp; "!L" &amp; $H$4+2+C24))</f>
        <v xml:space="preserve"> </v>
      </c>
      <c r="G28" s="316" t="str">
        <f ca="1">IF(M22=" "," ",INDIRECT($H$3 &amp; "!M" &amp; $H$4+2+C24))</f>
        <v xml:space="preserve"> </v>
      </c>
      <c r="H28" s="315" t="str">
        <f ca="1">IF(M22=" "," ",INDIRECT($H$3 &amp; "!N" &amp; $H$4+2+C24))</f>
        <v xml:space="preserve"> </v>
      </c>
      <c r="I28" s="310" t="str">
        <f ca="1">IF(M22=" "," ",INDIRECT($H$3 &amp; "!O" &amp; $H$4+2+C24))</f>
        <v xml:space="preserve"> </v>
      </c>
      <c r="J28" s="471" t="str">
        <f ca="1">IF(M22=" "," ",INDIRECT($H$3 &amp; "!P" &amp; $H$4+2+C24))</f>
        <v xml:space="preserve"> </v>
      </c>
      <c r="K28" s="471"/>
      <c r="L28" s="314" t="str">
        <f ca="1">IF(M22=" "," ",INDIRECT($H$3 &amp; "!Q" &amp; $H$4+2+C24))</f>
        <v xml:space="preserve"> </v>
      </c>
      <c r="M28" s="313" t="str">
        <f ca="1">IF(M22=" "," ",INDIRECT($H$3 &amp; "!R" &amp; $H$4+2+C24))</f>
        <v xml:space="preserve"> </v>
      </c>
      <c r="N28" s="305"/>
    </row>
    <row r="29" spans="1:17" s="309" customFormat="1" ht="21" customHeight="1" x14ac:dyDescent="0.2">
      <c r="A29" s="308"/>
      <c r="B29" s="475" t="s">
        <v>116</v>
      </c>
      <c r="C29" s="475"/>
      <c r="D29" s="311"/>
      <c r="E29" s="311"/>
      <c r="F29" s="311"/>
      <c r="G29" s="311"/>
      <c r="H29" s="311"/>
      <c r="I29" s="311"/>
      <c r="J29" s="311"/>
      <c r="K29" s="311"/>
      <c r="L29" s="311"/>
      <c r="M29" s="311"/>
      <c r="N29" s="305"/>
    </row>
    <row r="30" spans="1:17" s="309" customFormat="1" ht="21" customHeight="1" x14ac:dyDescent="0.2">
      <c r="A30" s="308"/>
      <c r="B30" s="312"/>
      <c r="C30" s="312"/>
      <c r="D30" s="311"/>
      <c r="E30" s="469" t="s">
        <v>115</v>
      </c>
      <c r="F30" s="470"/>
      <c r="G30" s="310" t="str">
        <f ca="1">IF(M22=" "," ",INDIRECT($H$3 &amp; "!V" &amp; $H$4+2+C24))</f>
        <v xml:space="preserve"> </v>
      </c>
      <c r="H30" s="310" t="str">
        <f ca="1">IF(M22=" "," ",INDIRECT($H$3 &amp; "!W" &amp; $H$4+2+C24))</f>
        <v xml:space="preserve"> </v>
      </c>
      <c r="I30" s="310" t="str">
        <f ca="1">IF(M22=" "," ",INDIRECT($H$3 &amp; "!X" &amp; $H$4+2+C24))</f>
        <v xml:space="preserve"> </v>
      </c>
      <c r="J30" s="471" t="str">
        <f ca="1">IF(M22=" "," ",INDIRECT($H$3 &amp; "!Y" &amp; $H$4+2+C24))</f>
        <v xml:space="preserve"> </v>
      </c>
      <c r="K30" s="471"/>
      <c r="L30" s="310" t="str">
        <f ca="1">IF(M22=" "," ",INDIRECT($H$3 &amp; "!Z" &amp; $H$4+2+C24))</f>
        <v xml:space="preserve"> </v>
      </c>
      <c r="M30" s="310" t="str">
        <f ca="1">IF(M22=" "," ",INDIRECT($H$3 &amp; "!AA" &amp; $H$4+2+C24))</f>
        <v xml:space="preserve"> </v>
      </c>
      <c r="N30" s="305"/>
    </row>
    <row r="31" spans="1:17" ht="6" customHeight="1" x14ac:dyDescent="0.2">
      <c r="A31" s="308"/>
      <c r="B31" s="307"/>
      <c r="C31" s="307"/>
      <c r="D31" s="307"/>
      <c r="E31" s="307"/>
      <c r="F31" s="307"/>
      <c r="G31" s="307"/>
      <c r="H31" s="307"/>
      <c r="I31" s="307"/>
      <c r="J31" s="472"/>
      <c r="K31" s="472"/>
      <c r="L31" s="307"/>
      <c r="M31" s="307"/>
      <c r="N31" s="305"/>
    </row>
    <row r="32" spans="1:17" ht="21" customHeight="1" x14ac:dyDescent="0.2">
      <c r="A32" s="308"/>
      <c r="B32" s="307"/>
      <c r="C32" s="307"/>
      <c r="D32" s="307"/>
      <c r="E32" s="307"/>
      <c r="F32" s="307"/>
      <c r="G32" s="307"/>
      <c r="H32" s="307"/>
      <c r="I32" s="307"/>
      <c r="J32" s="476" t="s">
        <v>114</v>
      </c>
      <c r="K32" s="477"/>
      <c r="L32" s="477"/>
      <c r="M32" s="306" t="str">
        <f ca="1">M18</f>
        <v xml:space="preserve"> </v>
      </c>
      <c r="N32" s="305"/>
    </row>
    <row r="33" spans="1:14" ht="12" customHeight="1" x14ac:dyDescent="0.2">
      <c r="A33" s="304"/>
      <c r="B33" s="303" t="s">
        <v>74</v>
      </c>
      <c r="C33" s="303"/>
      <c r="D33" s="302"/>
      <c r="E33" s="301"/>
      <c r="F33" s="301"/>
      <c r="G33" s="301"/>
      <c r="H33" s="301"/>
      <c r="I33" s="301"/>
      <c r="J33" s="301"/>
      <c r="K33" s="301"/>
      <c r="L33" s="301"/>
      <c r="M33" s="301"/>
      <c r="N33" s="300"/>
    </row>
    <row r="34" spans="1:14" ht="21" customHeight="1" x14ac:dyDescent="0.2">
      <c r="A34" s="468"/>
      <c r="B34" s="497"/>
      <c r="C34" s="497"/>
      <c r="D34" s="497"/>
      <c r="E34" s="497"/>
      <c r="F34" s="497"/>
      <c r="G34" s="497"/>
      <c r="H34" s="497"/>
      <c r="I34" s="497"/>
      <c r="J34" s="497"/>
      <c r="K34" s="497"/>
      <c r="L34" s="497"/>
      <c r="M34" s="497"/>
      <c r="N34" s="497"/>
    </row>
    <row r="35" spans="1:14" ht="24.9" customHeight="1" x14ac:dyDescent="0.3">
      <c r="A35" s="331"/>
      <c r="B35" s="499" t="str">
        <f ca="1">IF(M42=" "," ",Employee!$D$5)</f>
        <v xml:space="preserve"> </v>
      </c>
      <c r="C35" s="499"/>
      <c r="D35" s="499"/>
      <c r="E35" s="499"/>
      <c r="F35" s="499"/>
      <c r="G35" s="491" t="str">
        <f ca="1">IF(G42=" "," ",INDIRECT("Employee!D" &amp; D38+3))</f>
        <v xml:space="preserve"> </v>
      </c>
      <c r="H35" s="492"/>
      <c r="I35" s="493" t="str">
        <f ca="1">IF(G42=" "," ",INDIRECT("Employee!D" &amp; D38+4))</f>
        <v xml:space="preserve"> </v>
      </c>
      <c r="J35" s="494"/>
      <c r="K35" s="494"/>
      <c r="L35" s="473" t="s">
        <v>23</v>
      </c>
      <c r="M35" s="473"/>
      <c r="N35" s="330"/>
    </row>
    <row r="36" spans="1:14" ht="18" customHeight="1" x14ac:dyDescent="0.2">
      <c r="A36" s="308"/>
      <c r="B36" s="487" t="str">
        <f ca="1">IF(M42=" "," ",Employee!$D$6)</f>
        <v xml:space="preserve"> </v>
      </c>
      <c r="C36" s="487"/>
      <c r="D36" s="488"/>
      <c r="E36" s="489"/>
      <c r="F36" s="490"/>
      <c r="G36" s="329"/>
      <c r="H36" s="328"/>
      <c r="I36" s="307"/>
      <c r="J36" s="307"/>
      <c r="K36" s="307"/>
      <c r="L36" s="307"/>
      <c r="M36" s="307" t="str">
        <f ca="1">INDIRECT($H$3 &amp; "!E" &amp; $H$4+2+C38)</f>
        <v xml:space="preserve"> </v>
      </c>
      <c r="N36" s="305"/>
    </row>
    <row r="37" spans="1:14" ht="21" customHeight="1" x14ac:dyDescent="0.2">
      <c r="A37" s="308"/>
      <c r="B37" s="487" t="str">
        <f ca="1">IF(M42=" "," ",Employee!$D$7)</f>
        <v xml:space="preserve"> </v>
      </c>
      <c r="C37" s="487"/>
      <c r="D37" s="487"/>
      <c r="E37" s="327" t="str">
        <f ca="1">IF(M42=" "," ",Employee!$D$9)</f>
        <v xml:space="preserve"> </v>
      </c>
      <c r="F37" s="326"/>
      <c r="G37" s="325"/>
      <c r="H37" s="320" t="s">
        <v>133</v>
      </c>
      <c r="I37" s="324">
        <f ca="1">I23</f>
        <v>42470</v>
      </c>
      <c r="J37" s="486" t="s">
        <v>6</v>
      </c>
      <c r="K37" s="486"/>
      <c r="L37" s="320" t="s">
        <v>132</v>
      </c>
      <c r="M37" s="307" t="str">
        <f ca="1">IF(M36=" "," ",INDIRECT("Employee!M" &amp; D38+3))</f>
        <v xml:space="preserve"> </v>
      </c>
      <c r="N37" s="305"/>
    </row>
    <row r="38" spans="1:14" ht="21" customHeight="1" x14ac:dyDescent="0.2">
      <c r="A38" s="308"/>
      <c r="B38" s="320" t="s">
        <v>131</v>
      </c>
      <c r="C38" s="323">
        <f ca="1">INDIRECT("Employee!D" &amp; ((((ROW()-10)/14)+1)*26+3))</f>
        <v>3</v>
      </c>
      <c r="D38" s="354">
        <f ca="1">(C38-1)*26+12</f>
        <v>64</v>
      </c>
      <c r="E38" s="327"/>
      <c r="F38" s="472"/>
      <c r="G38" s="472"/>
      <c r="H38" s="322" t="s">
        <v>130</v>
      </c>
      <c r="I38" s="321">
        <f ca="1">I24</f>
        <v>1</v>
      </c>
      <c r="J38" s="474" t="str">
        <f ca="1">IF(M36=" "," ",INDIRECT($H$3 &amp; "!D" &amp; $H$4+2+C38))</f>
        <v xml:space="preserve"> </v>
      </c>
      <c r="K38" s="474"/>
      <c r="L38" s="320" t="s">
        <v>129</v>
      </c>
      <c r="M38" s="307" t="str">
        <f ca="1">IF(M36=" "," ",INDIRECT($H$3 &amp; "!C" &amp; $H$4+2+C38))</f>
        <v xml:space="preserve"> </v>
      </c>
      <c r="N38" s="305"/>
    </row>
    <row r="39" spans="1:14" ht="6" customHeight="1" x14ac:dyDescent="0.2">
      <c r="A39" s="308"/>
      <c r="B39" s="472"/>
      <c r="C39" s="472"/>
      <c r="D39" s="472"/>
      <c r="E39" s="472"/>
      <c r="F39" s="472"/>
      <c r="G39" s="472"/>
      <c r="H39" s="472"/>
      <c r="I39" s="472"/>
      <c r="J39" s="472"/>
      <c r="K39" s="472"/>
      <c r="L39" s="472"/>
      <c r="M39" s="472"/>
      <c r="N39" s="305"/>
    </row>
    <row r="40" spans="1:14" ht="21" customHeight="1" x14ac:dyDescent="0.2">
      <c r="A40" s="308"/>
      <c r="B40" s="478" t="s">
        <v>128</v>
      </c>
      <c r="C40" s="479"/>
      <c r="D40" s="479"/>
      <c r="E40" s="479"/>
      <c r="F40" s="479"/>
      <c r="G40" s="480" t="s">
        <v>127</v>
      </c>
      <c r="H40" s="478" t="s">
        <v>126</v>
      </c>
      <c r="I40" s="482"/>
      <c r="J40" s="482"/>
      <c r="K40" s="482"/>
      <c r="L40" s="482"/>
      <c r="M40" s="483" t="s">
        <v>125</v>
      </c>
      <c r="N40" s="305"/>
    </row>
    <row r="41" spans="1:14" s="317" customFormat="1" ht="21" customHeight="1" x14ac:dyDescent="0.2">
      <c r="A41" s="308"/>
      <c r="B41" s="319" t="s">
        <v>124</v>
      </c>
      <c r="C41" s="319" t="s">
        <v>123</v>
      </c>
      <c r="D41" s="319" t="s">
        <v>122</v>
      </c>
      <c r="E41" s="319" t="s">
        <v>121</v>
      </c>
      <c r="F41" s="318" t="s">
        <v>120</v>
      </c>
      <c r="G41" s="481"/>
      <c r="H41" s="319" t="s">
        <v>134</v>
      </c>
      <c r="I41" s="319" t="s">
        <v>118</v>
      </c>
      <c r="J41" s="485" t="s">
        <v>117</v>
      </c>
      <c r="K41" s="485"/>
      <c r="L41" s="318" t="s">
        <v>2</v>
      </c>
      <c r="M41" s="484"/>
      <c r="N41" s="305"/>
    </row>
    <row r="42" spans="1:14" s="309" customFormat="1" ht="21" customHeight="1" x14ac:dyDescent="0.2">
      <c r="A42" s="308"/>
      <c r="B42" s="310" t="str">
        <f ca="1">IF(M36=" "," ",INDIRECT($H$3 &amp; "!H" &amp; $H$4+2+C38))</f>
        <v xml:space="preserve"> </v>
      </c>
      <c r="C42" s="310" t="str">
        <f ca="1">IF(M36=" "," ",INDIRECT($H$3 &amp; "!I" &amp; $H$4+2+C38))</f>
        <v xml:space="preserve"> </v>
      </c>
      <c r="D42" s="310" t="str">
        <f ca="1">IF(M36=" "," ",INDIRECT($H$3 &amp; "!J" &amp; $H$4+2+C38))</f>
        <v xml:space="preserve"> </v>
      </c>
      <c r="E42" s="310" t="str">
        <f ca="1">IF(M36=" "," ",INDIRECT($H$3 &amp; "!K" &amp; $H$4+2+C38))</f>
        <v xml:space="preserve"> </v>
      </c>
      <c r="F42" s="314" t="str">
        <f ca="1">IF(M36=" "," ",INDIRECT($H$3 &amp; "!L" &amp; $H$4+2+C38))</f>
        <v xml:space="preserve"> </v>
      </c>
      <c r="G42" s="316" t="str">
        <f ca="1">IF(M36=" "," ",INDIRECT($H$3 &amp; "!M" &amp; $H$4+2+C38))</f>
        <v xml:space="preserve"> </v>
      </c>
      <c r="H42" s="315" t="str">
        <f ca="1">IF(M36=" "," ",INDIRECT($H$3 &amp; "!N" &amp; $H$4+2+C38))</f>
        <v xml:space="preserve"> </v>
      </c>
      <c r="I42" s="310" t="str">
        <f ca="1">IF(M36=" "," ",INDIRECT($H$3 &amp; "!O" &amp; $H$4+2+C38))</f>
        <v xml:space="preserve"> </v>
      </c>
      <c r="J42" s="471" t="str">
        <f ca="1">IF(M36=" "," ",INDIRECT($H$3 &amp; "!P" &amp; $H$4+2+C38))</f>
        <v xml:space="preserve"> </v>
      </c>
      <c r="K42" s="471"/>
      <c r="L42" s="314" t="str">
        <f ca="1">IF(M36=" "," ",INDIRECT($H$3 &amp; "!Q" &amp; $H$4+2+C38))</f>
        <v xml:space="preserve"> </v>
      </c>
      <c r="M42" s="313" t="str">
        <f ca="1">IF(M36=" "," ",INDIRECT($H$3 &amp; "!R" &amp; $H$4+2+C38))</f>
        <v xml:space="preserve"> </v>
      </c>
      <c r="N42" s="305"/>
    </row>
    <row r="43" spans="1:14" s="309" customFormat="1" ht="21" customHeight="1" x14ac:dyDescent="0.2">
      <c r="A43" s="308"/>
      <c r="B43" s="475" t="s">
        <v>116</v>
      </c>
      <c r="C43" s="475"/>
      <c r="D43" s="311"/>
      <c r="E43" s="311"/>
      <c r="F43" s="311"/>
      <c r="G43" s="311"/>
      <c r="H43" s="311"/>
      <c r="I43" s="311"/>
      <c r="J43" s="311"/>
      <c r="K43" s="311"/>
      <c r="L43" s="311"/>
      <c r="M43" s="311"/>
      <c r="N43" s="305"/>
    </row>
    <row r="44" spans="1:14" s="309" customFormat="1" ht="21" customHeight="1" x14ac:dyDescent="0.2">
      <c r="A44" s="308"/>
      <c r="B44" s="312"/>
      <c r="C44" s="312"/>
      <c r="D44" s="311"/>
      <c r="E44" s="469" t="s">
        <v>115</v>
      </c>
      <c r="F44" s="470"/>
      <c r="G44" s="310" t="str">
        <f ca="1">IF(M36=" "," ",INDIRECT($H$3 &amp; "!V" &amp; $H$4+2+C38))</f>
        <v xml:space="preserve"> </v>
      </c>
      <c r="H44" s="310" t="str">
        <f ca="1">IF(M36=" "," ",INDIRECT($H$3 &amp; "!W" &amp; $H$4+2+C38))</f>
        <v xml:space="preserve"> </v>
      </c>
      <c r="I44" s="310" t="str">
        <f ca="1">IF(M36=" "," ",INDIRECT($H$3 &amp; "!X" &amp; $H$4+2+C38))</f>
        <v xml:space="preserve"> </v>
      </c>
      <c r="J44" s="471" t="str">
        <f ca="1">IF(M36=" "," ",INDIRECT($H$3 &amp; "!Y" &amp; $H$4+2+C38))</f>
        <v xml:space="preserve"> </v>
      </c>
      <c r="K44" s="471"/>
      <c r="L44" s="310" t="str">
        <f ca="1">IF(M36=" "," ",INDIRECT($H$3 &amp; "!Z" &amp; $H$4+2+C38))</f>
        <v xml:space="preserve"> </v>
      </c>
      <c r="M44" s="310" t="str">
        <f ca="1">IF(M36=" "," ",INDIRECT($H$3 &amp; "!AA" &amp; $H$4+2+C38))</f>
        <v xml:space="preserve"> </v>
      </c>
      <c r="N44" s="305"/>
    </row>
    <row r="45" spans="1:14" ht="6" customHeight="1" x14ac:dyDescent="0.2">
      <c r="A45" s="308"/>
      <c r="B45" s="307"/>
      <c r="C45" s="307"/>
      <c r="D45" s="307"/>
      <c r="E45" s="307"/>
      <c r="F45" s="307"/>
      <c r="G45" s="307"/>
      <c r="H45" s="307"/>
      <c r="I45" s="307"/>
      <c r="J45" s="472"/>
      <c r="K45" s="472"/>
      <c r="L45" s="307"/>
      <c r="M45" s="307"/>
      <c r="N45" s="305"/>
    </row>
    <row r="46" spans="1:14" ht="21" customHeight="1" x14ac:dyDescent="0.2">
      <c r="A46" s="308"/>
      <c r="B46" s="307"/>
      <c r="C46" s="307"/>
      <c r="D46" s="307"/>
      <c r="E46" s="307"/>
      <c r="F46" s="307"/>
      <c r="G46" s="307"/>
      <c r="H46" s="307"/>
      <c r="I46" s="307"/>
      <c r="J46" s="476" t="s">
        <v>114</v>
      </c>
      <c r="K46" s="477"/>
      <c r="L46" s="477"/>
      <c r="M46" s="306" t="str">
        <f ca="1">M32</f>
        <v xml:space="preserve"> </v>
      </c>
      <c r="N46" s="305"/>
    </row>
    <row r="47" spans="1:14" ht="12" customHeight="1" x14ac:dyDescent="0.2">
      <c r="A47" s="304"/>
      <c r="B47" s="303" t="s">
        <v>74</v>
      </c>
      <c r="C47" s="303"/>
      <c r="D47" s="302"/>
      <c r="E47" s="301"/>
      <c r="F47" s="301"/>
      <c r="G47" s="301"/>
      <c r="H47" s="301"/>
      <c r="I47" s="301"/>
      <c r="J47" s="301"/>
      <c r="K47" s="301"/>
      <c r="L47" s="301"/>
      <c r="M47" s="301"/>
      <c r="N47" s="300"/>
    </row>
    <row r="48" spans="1:14" ht="21" customHeight="1" x14ac:dyDescent="0.2">
      <c r="A48" s="496"/>
      <c r="B48" s="496"/>
      <c r="C48" s="496"/>
      <c r="D48" s="496"/>
      <c r="E48" s="496"/>
      <c r="F48" s="496"/>
      <c r="G48" s="496"/>
      <c r="H48" s="496"/>
      <c r="I48" s="496"/>
      <c r="J48" s="496"/>
      <c r="K48" s="496"/>
      <c r="L48" s="496"/>
      <c r="M48" s="496"/>
      <c r="N48" s="496"/>
    </row>
    <row r="49" spans="1:14" ht="24.9" customHeight="1" x14ac:dyDescent="0.3">
      <c r="A49" s="331"/>
      <c r="B49" s="499" t="str">
        <f ca="1">IF(M56=" "," ",Employee!$D$5)</f>
        <v xml:space="preserve"> </v>
      </c>
      <c r="C49" s="499"/>
      <c r="D49" s="499"/>
      <c r="E49" s="499"/>
      <c r="F49" s="499"/>
      <c r="G49" s="491" t="str">
        <f ca="1">IF(G56=" "," ",INDIRECT("Employee!D" &amp; D52+3))</f>
        <v xml:space="preserve"> </v>
      </c>
      <c r="H49" s="492"/>
      <c r="I49" s="493" t="str">
        <f ca="1">IF(G56=" "," ",INDIRECT("Employee!D" &amp; D52+4))</f>
        <v xml:space="preserve"> </v>
      </c>
      <c r="J49" s="494"/>
      <c r="K49" s="494"/>
      <c r="L49" s="473" t="s">
        <v>23</v>
      </c>
      <c r="M49" s="473"/>
      <c r="N49" s="330"/>
    </row>
    <row r="50" spans="1:14" ht="18" customHeight="1" x14ac:dyDescent="0.2">
      <c r="A50" s="308"/>
      <c r="B50" s="487" t="str">
        <f ca="1">IF(M56=" "," ",Employee!$D$6)</f>
        <v xml:space="preserve"> </v>
      </c>
      <c r="C50" s="487"/>
      <c r="D50" s="488"/>
      <c r="E50" s="489"/>
      <c r="F50" s="490"/>
      <c r="G50" s="329"/>
      <c r="H50" s="328"/>
      <c r="I50" s="307"/>
      <c r="J50" s="307"/>
      <c r="K50" s="307"/>
      <c r="L50" s="307"/>
      <c r="M50" s="307" t="str">
        <f ca="1">INDIRECT($H$3 &amp; "!E" &amp; $H$4+2+C52)</f>
        <v xml:space="preserve"> </v>
      </c>
      <c r="N50" s="305"/>
    </row>
    <row r="51" spans="1:14" ht="21" customHeight="1" x14ac:dyDescent="0.2">
      <c r="A51" s="308"/>
      <c r="B51" s="487" t="str">
        <f ca="1">IF(M56=" "," ",Employee!$D$7)</f>
        <v xml:space="preserve"> </v>
      </c>
      <c r="C51" s="487"/>
      <c r="D51" s="487"/>
      <c r="E51" s="327" t="str">
        <f ca="1">IF(M56=" "," ",Employee!$D$9)</f>
        <v xml:space="preserve"> </v>
      </c>
      <c r="F51" s="326"/>
      <c r="G51" s="325"/>
      <c r="H51" s="320" t="s">
        <v>133</v>
      </c>
      <c r="I51" s="324">
        <f ca="1">I37</f>
        <v>42470</v>
      </c>
      <c r="J51" s="486" t="s">
        <v>6</v>
      </c>
      <c r="K51" s="486"/>
      <c r="L51" s="320" t="s">
        <v>132</v>
      </c>
      <c r="M51" s="307" t="str">
        <f ca="1">IF(M50=" "," ",INDIRECT("Employee!M" &amp; D52+3))</f>
        <v xml:space="preserve"> </v>
      </c>
      <c r="N51" s="305"/>
    </row>
    <row r="52" spans="1:14" ht="21" customHeight="1" x14ac:dyDescent="0.2">
      <c r="A52" s="308"/>
      <c r="B52" s="320" t="s">
        <v>131</v>
      </c>
      <c r="C52" s="323">
        <f ca="1">INDIRECT("Employee!D" &amp; ((((ROW()-10)/14)+1)*26+3))</f>
        <v>4</v>
      </c>
      <c r="D52" s="354">
        <f ca="1">(C52-1)*26+12</f>
        <v>90</v>
      </c>
      <c r="E52" s="327"/>
      <c r="F52" s="472"/>
      <c r="G52" s="472"/>
      <c r="H52" s="322" t="s">
        <v>130</v>
      </c>
      <c r="I52" s="321">
        <f ca="1">I38</f>
        <v>1</v>
      </c>
      <c r="J52" s="474" t="str">
        <f ca="1">IF(M50=" "," ",INDIRECT($H$3 &amp; "!D" &amp; $H$4+2+C52))</f>
        <v xml:space="preserve"> </v>
      </c>
      <c r="K52" s="474"/>
      <c r="L52" s="320" t="s">
        <v>129</v>
      </c>
      <c r="M52" s="307" t="str">
        <f ca="1">IF(M50=" "," ",INDIRECT($H$3 &amp; "!C" &amp; $H$4+2+C52))</f>
        <v xml:space="preserve"> </v>
      </c>
      <c r="N52" s="305"/>
    </row>
    <row r="53" spans="1:14" ht="6" customHeight="1" x14ac:dyDescent="0.2">
      <c r="A53" s="308"/>
      <c r="B53" s="472"/>
      <c r="C53" s="472"/>
      <c r="D53" s="472"/>
      <c r="E53" s="472"/>
      <c r="F53" s="472"/>
      <c r="G53" s="472"/>
      <c r="H53" s="472"/>
      <c r="I53" s="472"/>
      <c r="J53" s="472"/>
      <c r="K53" s="472"/>
      <c r="L53" s="472"/>
      <c r="M53" s="472"/>
      <c r="N53" s="305"/>
    </row>
    <row r="54" spans="1:14" ht="21" customHeight="1" x14ac:dyDescent="0.2">
      <c r="A54" s="308"/>
      <c r="B54" s="478" t="s">
        <v>128</v>
      </c>
      <c r="C54" s="479"/>
      <c r="D54" s="479"/>
      <c r="E54" s="479"/>
      <c r="F54" s="479"/>
      <c r="G54" s="480" t="s">
        <v>127</v>
      </c>
      <c r="H54" s="478" t="s">
        <v>126</v>
      </c>
      <c r="I54" s="482"/>
      <c r="J54" s="482"/>
      <c r="K54" s="482"/>
      <c r="L54" s="482"/>
      <c r="M54" s="483" t="s">
        <v>125</v>
      </c>
      <c r="N54" s="305"/>
    </row>
    <row r="55" spans="1:14" s="317" customFormat="1" ht="21" customHeight="1" x14ac:dyDescent="0.2">
      <c r="A55" s="308"/>
      <c r="B55" s="319" t="s">
        <v>124</v>
      </c>
      <c r="C55" s="319" t="s">
        <v>123</v>
      </c>
      <c r="D55" s="319" t="s">
        <v>122</v>
      </c>
      <c r="E55" s="319" t="s">
        <v>121</v>
      </c>
      <c r="F55" s="318" t="s">
        <v>120</v>
      </c>
      <c r="G55" s="481"/>
      <c r="H55" s="319" t="s">
        <v>134</v>
      </c>
      <c r="I55" s="319" t="s">
        <v>118</v>
      </c>
      <c r="J55" s="485" t="s">
        <v>117</v>
      </c>
      <c r="K55" s="485"/>
      <c r="L55" s="318" t="s">
        <v>2</v>
      </c>
      <c r="M55" s="484"/>
      <c r="N55" s="305"/>
    </row>
    <row r="56" spans="1:14" s="309" customFormat="1" ht="21" customHeight="1" x14ac:dyDescent="0.2">
      <c r="A56" s="308"/>
      <c r="B56" s="310" t="str">
        <f ca="1">IF(M50=" "," ",INDIRECT($H$3 &amp; "!H" &amp; $H$4+2+C52))</f>
        <v xml:space="preserve"> </v>
      </c>
      <c r="C56" s="310" t="str">
        <f ca="1">IF(M50=" "," ",INDIRECT($H$3 &amp; "!I" &amp; $H$4+2+C52))</f>
        <v xml:space="preserve"> </v>
      </c>
      <c r="D56" s="310" t="str">
        <f ca="1">IF(M50=" "," ",INDIRECT($H$3 &amp; "!J" &amp; $H$4+2+C52))</f>
        <v xml:space="preserve"> </v>
      </c>
      <c r="E56" s="310" t="str">
        <f ca="1">IF(M50=" "," ",INDIRECT($H$3 &amp; "!K" &amp; $H$4+2+C52))</f>
        <v xml:space="preserve"> </v>
      </c>
      <c r="F56" s="314" t="str">
        <f ca="1">IF(M50=" "," ",INDIRECT($H$3 &amp; "!L" &amp; $H$4+2+C52))</f>
        <v xml:space="preserve"> </v>
      </c>
      <c r="G56" s="316" t="str">
        <f ca="1">IF(M50=" "," ",INDIRECT($H$3 &amp; "!M" &amp; $H$4+2+C52))</f>
        <v xml:space="preserve"> </v>
      </c>
      <c r="H56" s="315" t="str">
        <f ca="1">IF(M50=" "," ",INDIRECT($H$3 &amp; "!N" &amp; $H$4+2+C52))</f>
        <v xml:space="preserve"> </v>
      </c>
      <c r="I56" s="310" t="str">
        <f ca="1">IF(M50=" "," ",INDIRECT($H$3 &amp; "!O" &amp; $H$4+2+C52))</f>
        <v xml:space="preserve"> </v>
      </c>
      <c r="J56" s="471" t="str">
        <f ca="1">IF(M50=" "," ",INDIRECT($H$3 &amp; "!P" &amp; $H$4+2+C52))</f>
        <v xml:space="preserve"> </v>
      </c>
      <c r="K56" s="471"/>
      <c r="L56" s="314" t="str">
        <f ca="1">IF(M50=" "," ",INDIRECT($H$3 &amp; "!Q" &amp; $H$4+2+C52))</f>
        <v xml:space="preserve"> </v>
      </c>
      <c r="M56" s="313" t="str">
        <f ca="1">IF(M50=" "," ",INDIRECT($H$3 &amp; "!R" &amp; $H$4+2+C52))</f>
        <v xml:space="preserve"> </v>
      </c>
      <c r="N56" s="305"/>
    </row>
    <row r="57" spans="1:14" s="309" customFormat="1" ht="21" customHeight="1" x14ac:dyDescent="0.2">
      <c r="A57" s="308"/>
      <c r="B57" s="475" t="s">
        <v>116</v>
      </c>
      <c r="C57" s="475"/>
      <c r="D57" s="311"/>
      <c r="E57" s="311"/>
      <c r="F57" s="311"/>
      <c r="G57" s="311"/>
      <c r="H57" s="311"/>
      <c r="I57" s="311"/>
      <c r="J57" s="311"/>
      <c r="K57" s="311"/>
      <c r="L57" s="311"/>
      <c r="M57" s="311"/>
      <c r="N57" s="305"/>
    </row>
    <row r="58" spans="1:14" s="309" customFormat="1" ht="21" customHeight="1" x14ac:dyDescent="0.2">
      <c r="A58" s="308"/>
      <c r="B58" s="312"/>
      <c r="C58" s="312"/>
      <c r="D58" s="311"/>
      <c r="E58" s="469" t="s">
        <v>115</v>
      </c>
      <c r="F58" s="470"/>
      <c r="G58" s="310" t="str">
        <f ca="1">IF(M50=" "," ",INDIRECT($H$3 &amp; "!V" &amp; $H$4+2+C52))</f>
        <v xml:space="preserve"> </v>
      </c>
      <c r="H58" s="310" t="str">
        <f ca="1">IF(M50=" "," ",INDIRECT($H$3 &amp; "!W" &amp; $H$4+2+C52))</f>
        <v xml:space="preserve"> </v>
      </c>
      <c r="I58" s="310" t="str">
        <f ca="1">IF(M50=" "," ",INDIRECT($H$3 &amp; "!X" &amp; $H$4+2+C52))</f>
        <v xml:space="preserve"> </v>
      </c>
      <c r="J58" s="471" t="str">
        <f ca="1">IF(M50=" "," ",INDIRECT($H$3 &amp; "!Y" &amp; $H$4+2+C52))</f>
        <v xml:space="preserve"> </v>
      </c>
      <c r="K58" s="471"/>
      <c r="L58" s="310" t="str">
        <f ca="1">IF(M50=" "," ",INDIRECT($H$3 &amp; "!Z" &amp; $H$4+2+C52))</f>
        <v xml:space="preserve"> </v>
      </c>
      <c r="M58" s="310" t="str">
        <f ca="1">IF(M50=" "," ",INDIRECT($H$3 &amp; "!AA" &amp; $H$4+2+C52))</f>
        <v xml:space="preserve"> </v>
      </c>
      <c r="N58" s="305"/>
    </row>
    <row r="59" spans="1:14" ht="6" customHeight="1" x14ac:dyDescent="0.2">
      <c r="A59" s="308"/>
      <c r="B59" s="307"/>
      <c r="C59" s="307"/>
      <c r="D59" s="307"/>
      <c r="E59" s="307"/>
      <c r="F59" s="307"/>
      <c r="G59" s="307"/>
      <c r="H59" s="307"/>
      <c r="I59" s="307"/>
      <c r="J59" s="472"/>
      <c r="K59" s="472"/>
      <c r="L59" s="307"/>
      <c r="M59" s="307"/>
      <c r="N59" s="305"/>
    </row>
    <row r="60" spans="1:14" ht="21" customHeight="1" x14ac:dyDescent="0.2">
      <c r="A60" s="308"/>
      <c r="B60" s="307"/>
      <c r="C60" s="307"/>
      <c r="D60" s="307"/>
      <c r="E60" s="307"/>
      <c r="F60" s="307"/>
      <c r="G60" s="307"/>
      <c r="H60" s="307"/>
      <c r="I60" s="307"/>
      <c r="J60" s="476" t="s">
        <v>114</v>
      </c>
      <c r="K60" s="477"/>
      <c r="L60" s="477"/>
      <c r="M60" s="306" t="str">
        <f ca="1">M46</f>
        <v xml:space="preserve"> </v>
      </c>
      <c r="N60" s="305"/>
    </row>
    <row r="61" spans="1:14" ht="12" customHeight="1" x14ac:dyDescent="0.2">
      <c r="A61" s="304"/>
      <c r="B61" s="303" t="s">
        <v>74</v>
      </c>
      <c r="C61" s="303"/>
      <c r="D61" s="302"/>
      <c r="E61" s="301"/>
      <c r="F61" s="301"/>
      <c r="G61" s="301"/>
      <c r="H61" s="301"/>
      <c r="I61" s="301"/>
      <c r="J61" s="301"/>
      <c r="K61" s="301"/>
      <c r="L61" s="301"/>
      <c r="M61" s="301"/>
      <c r="N61" s="300"/>
    </row>
    <row r="62" spans="1:14" ht="21" customHeight="1" x14ac:dyDescent="0.2">
      <c r="A62" s="468"/>
      <c r="B62" s="497"/>
      <c r="C62" s="497"/>
      <c r="D62" s="497"/>
      <c r="E62" s="497"/>
      <c r="F62" s="497"/>
      <c r="G62" s="497"/>
      <c r="H62" s="497"/>
      <c r="I62" s="497"/>
      <c r="J62" s="497"/>
      <c r="K62" s="497"/>
      <c r="L62" s="497"/>
      <c r="M62" s="497"/>
      <c r="N62" s="497"/>
    </row>
    <row r="63" spans="1:14" ht="24.9" customHeight="1" x14ac:dyDescent="0.3">
      <c r="A63" s="331"/>
      <c r="B63" s="499" t="str">
        <f ca="1">IF(M70=" "," ",Employee!$D$5)</f>
        <v xml:space="preserve"> </v>
      </c>
      <c r="C63" s="499"/>
      <c r="D63" s="499"/>
      <c r="E63" s="499"/>
      <c r="F63" s="499"/>
      <c r="G63" s="491" t="str">
        <f ca="1">IF(G70=" "," ",INDIRECT("Employee!D" &amp; D66+3))</f>
        <v xml:space="preserve"> </v>
      </c>
      <c r="H63" s="492"/>
      <c r="I63" s="493" t="str">
        <f ca="1">IF(G70=" "," ",INDIRECT("Employee!D" &amp; D66+4))</f>
        <v xml:space="preserve"> </v>
      </c>
      <c r="J63" s="494"/>
      <c r="K63" s="494"/>
      <c r="L63" s="473" t="s">
        <v>23</v>
      </c>
      <c r="M63" s="473"/>
      <c r="N63" s="330"/>
    </row>
    <row r="64" spans="1:14" ht="18" customHeight="1" x14ac:dyDescent="0.2">
      <c r="A64" s="308"/>
      <c r="B64" s="487" t="str">
        <f ca="1">IF(M70=" "," ",Employee!$D$6)</f>
        <v xml:space="preserve"> </v>
      </c>
      <c r="C64" s="487"/>
      <c r="D64" s="488"/>
      <c r="E64" s="489"/>
      <c r="F64" s="490"/>
      <c r="G64" s="329"/>
      <c r="H64" s="328"/>
      <c r="I64" s="307"/>
      <c r="J64" s="307"/>
      <c r="K64" s="307"/>
      <c r="L64" s="307"/>
      <c r="M64" s="307" t="str">
        <f ca="1">INDIRECT($H$3 &amp; "!E" &amp; $H$4+2+C66)</f>
        <v xml:space="preserve"> </v>
      </c>
      <c r="N64" s="305"/>
    </row>
    <row r="65" spans="1:14" ht="21" customHeight="1" x14ac:dyDescent="0.2">
      <c r="A65" s="308"/>
      <c r="B65" s="487" t="str">
        <f ca="1">IF(M70=" "," ",Employee!$D$7)</f>
        <v xml:space="preserve"> </v>
      </c>
      <c r="C65" s="487"/>
      <c r="D65" s="487"/>
      <c r="E65" s="327" t="str">
        <f ca="1">IF(M70=" "," ",Employee!$D$9)</f>
        <v xml:space="preserve"> </v>
      </c>
      <c r="F65" s="326"/>
      <c r="G65" s="325"/>
      <c r="H65" s="320" t="s">
        <v>133</v>
      </c>
      <c r="I65" s="324">
        <f ca="1">I51</f>
        <v>42470</v>
      </c>
      <c r="J65" s="486" t="s">
        <v>6</v>
      </c>
      <c r="K65" s="486"/>
      <c r="L65" s="320" t="s">
        <v>132</v>
      </c>
      <c r="M65" s="307" t="str">
        <f ca="1">IF(M64=" "," ",INDIRECT("Employee!M" &amp; D66+3))</f>
        <v xml:space="preserve"> </v>
      </c>
      <c r="N65" s="305"/>
    </row>
    <row r="66" spans="1:14" ht="21" customHeight="1" x14ac:dyDescent="0.2">
      <c r="A66" s="308"/>
      <c r="B66" s="320" t="s">
        <v>131</v>
      </c>
      <c r="C66" s="323">
        <f ca="1">INDIRECT("Employee!D" &amp; ((((ROW()-10)/14)+1)*26+3))</f>
        <v>5</v>
      </c>
      <c r="D66" s="354">
        <f ca="1">(C66-1)*26+12</f>
        <v>116</v>
      </c>
      <c r="E66" s="327"/>
      <c r="F66" s="472"/>
      <c r="G66" s="472"/>
      <c r="H66" s="322" t="s">
        <v>130</v>
      </c>
      <c r="I66" s="321">
        <f ca="1">I52</f>
        <v>1</v>
      </c>
      <c r="J66" s="474" t="str">
        <f ca="1">IF(M64=" "," ",INDIRECT($H$3 &amp; "!D" &amp; $H$4+2+C66))</f>
        <v xml:space="preserve"> </v>
      </c>
      <c r="K66" s="474"/>
      <c r="L66" s="320" t="s">
        <v>129</v>
      </c>
      <c r="M66" s="307" t="str">
        <f ca="1">IF(M64=" "," ",INDIRECT($H$3 &amp; "!C" &amp; $H$4+2+C66))</f>
        <v xml:space="preserve"> </v>
      </c>
      <c r="N66" s="305"/>
    </row>
    <row r="67" spans="1:14" ht="6" customHeight="1" x14ac:dyDescent="0.2">
      <c r="A67" s="308"/>
      <c r="B67" s="472"/>
      <c r="C67" s="472"/>
      <c r="D67" s="472"/>
      <c r="E67" s="472"/>
      <c r="F67" s="472"/>
      <c r="G67" s="472"/>
      <c r="H67" s="472"/>
      <c r="I67" s="472"/>
      <c r="J67" s="472"/>
      <c r="K67" s="472"/>
      <c r="L67" s="472"/>
      <c r="M67" s="472"/>
      <c r="N67" s="305"/>
    </row>
    <row r="68" spans="1:14" ht="21" customHeight="1" x14ac:dyDescent="0.2">
      <c r="A68" s="308"/>
      <c r="B68" s="478" t="s">
        <v>128</v>
      </c>
      <c r="C68" s="479"/>
      <c r="D68" s="479"/>
      <c r="E68" s="479"/>
      <c r="F68" s="479"/>
      <c r="G68" s="480" t="s">
        <v>127</v>
      </c>
      <c r="H68" s="478" t="s">
        <v>126</v>
      </c>
      <c r="I68" s="482"/>
      <c r="J68" s="482"/>
      <c r="K68" s="482"/>
      <c r="L68" s="482"/>
      <c r="M68" s="483" t="s">
        <v>125</v>
      </c>
      <c r="N68" s="305"/>
    </row>
    <row r="69" spans="1:14" s="317" customFormat="1" ht="21" customHeight="1" x14ac:dyDescent="0.2">
      <c r="A69" s="308"/>
      <c r="B69" s="319" t="s">
        <v>124</v>
      </c>
      <c r="C69" s="319" t="s">
        <v>123</v>
      </c>
      <c r="D69" s="319" t="s">
        <v>122</v>
      </c>
      <c r="E69" s="319" t="s">
        <v>121</v>
      </c>
      <c r="F69" s="318" t="s">
        <v>120</v>
      </c>
      <c r="G69" s="481"/>
      <c r="H69" s="319" t="s">
        <v>119</v>
      </c>
      <c r="I69" s="319" t="s">
        <v>118</v>
      </c>
      <c r="J69" s="485" t="s">
        <v>117</v>
      </c>
      <c r="K69" s="485"/>
      <c r="L69" s="318" t="s">
        <v>2</v>
      </c>
      <c r="M69" s="484"/>
      <c r="N69" s="305"/>
    </row>
    <row r="70" spans="1:14" s="309" customFormat="1" ht="21" customHeight="1" x14ac:dyDescent="0.2">
      <c r="A70" s="308"/>
      <c r="B70" s="310" t="str">
        <f ca="1">IF(M64=" "," ",INDIRECT($H$3 &amp; "!H" &amp; $H$4+2+C66))</f>
        <v xml:space="preserve"> </v>
      </c>
      <c r="C70" s="310" t="str">
        <f ca="1">IF(M64=" "," ",INDIRECT($H$3 &amp; "!I" &amp; $H$4+2+C66))</f>
        <v xml:space="preserve"> </v>
      </c>
      <c r="D70" s="310" t="str">
        <f ca="1">IF(M64=" "," ",INDIRECT($H$3 &amp; "!J" &amp; $H$4+2+C66))</f>
        <v xml:space="preserve"> </v>
      </c>
      <c r="E70" s="310" t="str">
        <f ca="1">IF(M64=" "," ",INDIRECT($H$3 &amp; "!K" &amp; $H$4+2+C66))</f>
        <v xml:space="preserve"> </v>
      </c>
      <c r="F70" s="314" t="str">
        <f ca="1">IF(M64=" "," ",INDIRECT($H$3 &amp; "!L" &amp; $H$4+2+C66))</f>
        <v xml:space="preserve"> </v>
      </c>
      <c r="G70" s="316" t="str">
        <f ca="1">IF(M64=" "," ",INDIRECT($H$3 &amp; "!M" &amp; $H$4+2+C66))</f>
        <v xml:space="preserve"> </v>
      </c>
      <c r="H70" s="315" t="str">
        <f ca="1">IF(M64=" "," ",INDIRECT($H$3 &amp; "!N" &amp; $H$4+2+C66))</f>
        <v xml:space="preserve"> </v>
      </c>
      <c r="I70" s="310" t="str">
        <f ca="1">IF(M64=" "," ",INDIRECT($H$3 &amp; "!O" &amp; $H$4+2+C66))</f>
        <v xml:space="preserve"> </v>
      </c>
      <c r="J70" s="471" t="str">
        <f ca="1">IF(M64=" "," ",INDIRECT($H$3 &amp; "!P" &amp; $H$4+2+C66))</f>
        <v xml:space="preserve"> </v>
      </c>
      <c r="K70" s="471"/>
      <c r="L70" s="314" t="str">
        <f ca="1">IF(M64=" "," ",INDIRECT($H$3 &amp; "!Q" &amp; $H$4+2+C66))</f>
        <v xml:space="preserve"> </v>
      </c>
      <c r="M70" s="313" t="str">
        <f ca="1">IF(M64=" "," ",INDIRECT($H$3 &amp; "!R" &amp; $H$4+2+C66))</f>
        <v xml:space="preserve"> </v>
      </c>
      <c r="N70" s="305"/>
    </row>
    <row r="71" spans="1:14" s="309" customFormat="1" ht="21" customHeight="1" x14ac:dyDescent="0.2">
      <c r="A71" s="308"/>
      <c r="B71" s="475" t="s">
        <v>116</v>
      </c>
      <c r="C71" s="475"/>
      <c r="D71" s="311"/>
      <c r="E71" s="311"/>
      <c r="F71" s="311"/>
      <c r="G71" s="311"/>
      <c r="H71" s="311"/>
      <c r="I71" s="311"/>
      <c r="J71" s="311"/>
      <c r="K71" s="311"/>
      <c r="L71" s="311"/>
      <c r="M71" s="311"/>
      <c r="N71" s="305"/>
    </row>
    <row r="72" spans="1:14" s="309" customFormat="1" ht="21" customHeight="1" x14ac:dyDescent="0.2">
      <c r="A72" s="308"/>
      <c r="B72" s="312"/>
      <c r="C72" s="312"/>
      <c r="D72" s="311"/>
      <c r="E72" s="469" t="s">
        <v>115</v>
      </c>
      <c r="F72" s="470"/>
      <c r="G72" s="310" t="str">
        <f ca="1">IF(M64=" "," ",INDIRECT($H$3 &amp; "!V" &amp; $H$4+2+C66))</f>
        <v xml:space="preserve"> </v>
      </c>
      <c r="H72" s="310" t="str">
        <f ca="1">IF(M64=" "," ",INDIRECT($H$3 &amp; "!W" &amp; $H$4+2+C66))</f>
        <v xml:space="preserve"> </v>
      </c>
      <c r="I72" s="310" t="str">
        <f ca="1">IF(M64=" "," ",INDIRECT($H$3 &amp; "!X" &amp; $H$4+2+C66))</f>
        <v xml:space="preserve"> </v>
      </c>
      <c r="J72" s="471" t="str">
        <f ca="1">IF(M64=" "," ",INDIRECT($H$3 &amp; "!Y" &amp; $H$4+2+C66))</f>
        <v xml:space="preserve"> </v>
      </c>
      <c r="K72" s="471"/>
      <c r="L72" s="310" t="str">
        <f ca="1">IF(M64=" "," ",INDIRECT($H$3 &amp; "!Z" &amp; $H$4+2+C66))</f>
        <v xml:space="preserve"> </v>
      </c>
      <c r="M72" s="310" t="str">
        <f ca="1">IF(M64=" "," ",INDIRECT($H$3 &amp; "!AA" &amp; $H$4+2+C66))</f>
        <v xml:space="preserve"> </v>
      </c>
      <c r="N72" s="305"/>
    </row>
    <row r="73" spans="1:14" ht="6" customHeight="1" x14ac:dyDescent="0.2">
      <c r="A73" s="308"/>
      <c r="B73" s="307"/>
      <c r="C73" s="307"/>
      <c r="D73" s="307"/>
      <c r="E73" s="307"/>
      <c r="F73" s="307"/>
      <c r="G73" s="307"/>
      <c r="H73" s="307"/>
      <c r="I73" s="307"/>
      <c r="J73" s="472"/>
      <c r="K73" s="472"/>
      <c r="L73" s="307"/>
      <c r="M73" s="307"/>
      <c r="N73" s="305"/>
    </row>
    <row r="74" spans="1:14" ht="21" customHeight="1" x14ac:dyDescent="0.2">
      <c r="A74" s="308"/>
      <c r="B74" s="307"/>
      <c r="C74" s="307"/>
      <c r="D74" s="307"/>
      <c r="E74" s="307"/>
      <c r="F74" s="307"/>
      <c r="G74" s="307"/>
      <c r="H74" s="307"/>
      <c r="I74" s="307"/>
      <c r="J74" s="476" t="s">
        <v>114</v>
      </c>
      <c r="K74" s="477"/>
      <c r="L74" s="477"/>
      <c r="M74" s="306" t="str">
        <f ca="1">M60</f>
        <v xml:space="preserve"> </v>
      </c>
      <c r="N74" s="305"/>
    </row>
    <row r="75" spans="1:14" ht="12" customHeight="1" x14ac:dyDescent="0.2">
      <c r="A75" s="304"/>
      <c r="B75" s="303" t="s">
        <v>74</v>
      </c>
      <c r="C75" s="303"/>
      <c r="D75" s="302"/>
      <c r="E75" s="301"/>
      <c r="F75" s="301"/>
      <c r="G75" s="301"/>
      <c r="H75" s="301"/>
      <c r="I75" s="301"/>
      <c r="J75" s="301"/>
      <c r="K75" s="301"/>
      <c r="L75" s="301"/>
      <c r="M75" s="301"/>
      <c r="N75" s="300"/>
    </row>
    <row r="76" spans="1:14" ht="21" customHeight="1" x14ac:dyDescent="0.2">
      <c r="A76" s="468"/>
      <c r="B76" s="497"/>
      <c r="C76" s="497"/>
      <c r="D76" s="497"/>
      <c r="E76" s="497"/>
      <c r="F76" s="497"/>
      <c r="G76" s="497"/>
      <c r="H76" s="497"/>
      <c r="I76" s="497"/>
      <c r="J76" s="497"/>
      <c r="K76" s="497"/>
      <c r="L76" s="497"/>
      <c r="M76" s="497"/>
      <c r="N76" s="497"/>
    </row>
    <row r="77" spans="1:14" ht="24.9" customHeight="1" x14ac:dyDescent="0.3">
      <c r="A77" s="331"/>
      <c r="B77" s="499" t="str">
        <f ca="1">IF(M84=" "," ",Employee!$D$5)</f>
        <v xml:space="preserve"> </v>
      </c>
      <c r="C77" s="499"/>
      <c r="D77" s="499"/>
      <c r="E77" s="499"/>
      <c r="F77" s="499"/>
      <c r="G77" s="491" t="str">
        <f ca="1">IF(G84=" "," ",INDIRECT("Employee!D" &amp; D80+3))</f>
        <v xml:space="preserve"> </v>
      </c>
      <c r="H77" s="492"/>
      <c r="I77" s="493" t="str">
        <f ca="1">IF(G84=" "," ",INDIRECT("Employee!D" &amp; D80+4))</f>
        <v xml:space="preserve"> </v>
      </c>
      <c r="J77" s="494"/>
      <c r="K77" s="494"/>
      <c r="L77" s="473" t="s">
        <v>23</v>
      </c>
      <c r="M77" s="473"/>
      <c r="N77" s="330"/>
    </row>
    <row r="78" spans="1:14" ht="18" customHeight="1" x14ac:dyDescent="0.2">
      <c r="A78" s="308"/>
      <c r="B78" s="487" t="str">
        <f ca="1">IF(M84=" "," ",Employee!$D$6)</f>
        <v xml:space="preserve"> </v>
      </c>
      <c r="C78" s="487"/>
      <c r="D78" s="488"/>
      <c r="E78" s="489"/>
      <c r="F78" s="490"/>
      <c r="G78" s="329"/>
      <c r="H78" s="328"/>
      <c r="I78" s="307"/>
      <c r="J78" s="307"/>
      <c r="K78" s="307"/>
      <c r="L78" s="307"/>
      <c r="M78" s="307" t="str">
        <f ca="1">INDIRECT($H$3 &amp; "!E" &amp; $H$4+2+C80)</f>
        <v xml:space="preserve"> </v>
      </c>
      <c r="N78" s="305"/>
    </row>
    <row r="79" spans="1:14" ht="21" customHeight="1" x14ac:dyDescent="0.2">
      <c r="A79" s="308"/>
      <c r="B79" s="487" t="str">
        <f ca="1">IF(M84=" "," ",Employee!$D$7)</f>
        <v xml:space="preserve"> </v>
      </c>
      <c r="C79" s="487"/>
      <c r="D79" s="487"/>
      <c r="E79" s="327" t="str">
        <f ca="1">IF(M84=" "," ",Employee!$D$9)</f>
        <v xml:space="preserve"> </v>
      </c>
      <c r="F79" s="326"/>
      <c r="G79" s="325"/>
      <c r="H79" s="320" t="s">
        <v>133</v>
      </c>
      <c r="I79" s="324">
        <f ca="1">I65</f>
        <v>42470</v>
      </c>
      <c r="J79" s="486" t="s">
        <v>6</v>
      </c>
      <c r="K79" s="486"/>
      <c r="L79" s="320" t="s">
        <v>132</v>
      </c>
      <c r="M79" s="307" t="str">
        <f ca="1">IF(M78=" "," ",INDIRECT("Employee!M" &amp; D80+3))</f>
        <v xml:space="preserve"> </v>
      </c>
      <c r="N79" s="305"/>
    </row>
    <row r="80" spans="1:14" ht="21" customHeight="1" x14ac:dyDescent="0.2">
      <c r="A80" s="308"/>
      <c r="B80" s="320" t="s">
        <v>131</v>
      </c>
      <c r="C80" s="323">
        <f ca="1">INDIRECT("Employee!D" &amp; ((((ROW()-10)/14)+1)*26+3))</f>
        <v>6</v>
      </c>
      <c r="D80" s="354">
        <f ca="1">(C80-1)*26+12</f>
        <v>142</v>
      </c>
      <c r="E80" s="327"/>
      <c r="F80" s="472"/>
      <c r="G80" s="472"/>
      <c r="H80" s="322" t="s">
        <v>130</v>
      </c>
      <c r="I80" s="321">
        <f ca="1">I66</f>
        <v>1</v>
      </c>
      <c r="J80" s="474" t="str">
        <f ca="1">IF(M78=" "," ",INDIRECT($H$3 &amp; "!D" &amp; $H$4+2+C80))</f>
        <v xml:space="preserve"> </v>
      </c>
      <c r="K80" s="474"/>
      <c r="L80" s="320" t="s">
        <v>129</v>
      </c>
      <c r="M80" s="307" t="str">
        <f ca="1">IF(M78=" "," ",INDIRECT($H$3 &amp; "!C" &amp; $H$4+2+C80))</f>
        <v xml:space="preserve"> </v>
      </c>
      <c r="N80" s="305"/>
    </row>
    <row r="81" spans="1:14" ht="6" customHeight="1" x14ac:dyDescent="0.2">
      <c r="A81" s="308"/>
      <c r="B81" s="472"/>
      <c r="C81" s="472"/>
      <c r="D81" s="472"/>
      <c r="E81" s="472"/>
      <c r="F81" s="472"/>
      <c r="G81" s="472"/>
      <c r="H81" s="472"/>
      <c r="I81" s="472"/>
      <c r="J81" s="472"/>
      <c r="K81" s="472"/>
      <c r="L81" s="472"/>
      <c r="M81" s="472"/>
      <c r="N81" s="305"/>
    </row>
    <row r="82" spans="1:14" ht="21" customHeight="1" x14ac:dyDescent="0.2">
      <c r="A82" s="308"/>
      <c r="B82" s="478" t="s">
        <v>128</v>
      </c>
      <c r="C82" s="479"/>
      <c r="D82" s="479"/>
      <c r="E82" s="479"/>
      <c r="F82" s="479"/>
      <c r="G82" s="480" t="s">
        <v>127</v>
      </c>
      <c r="H82" s="478" t="s">
        <v>126</v>
      </c>
      <c r="I82" s="482"/>
      <c r="J82" s="482"/>
      <c r="K82" s="482"/>
      <c r="L82" s="482"/>
      <c r="M82" s="483" t="s">
        <v>125</v>
      </c>
      <c r="N82" s="305"/>
    </row>
    <row r="83" spans="1:14" s="317" customFormat="1" ht="21" customHeight="1" x14ac:dyDescent="0.2">
      <c r="A83" s="308"/>
      <c r="B83" s="319" t="s">
        <v>124</v>
      </c>
      <c r="C83" s="319" t="s">
        <v>123</v>
      </c>
      <c r="D83" s="319" t="s">
        <v>122</v>
      </c>
      <c r="E83" s="319" t="s">
        <v>121</v>
      </c>
      <c r="F83" s="318" t="s">
        <v>120</v>
      </c>
      <c r="G83" s="481"/>
      <c r="H83" s="319" t="s">
        <v>119</v>
      </c>
      <c r="I83" s="319" t="s">
        <v>118</v>
      </c>
      <c r="J83" s="485" t="s">
        <v>117</v>
      </c>
      <c r="K83" s="485"/>
      <c r="L83" s="318" t="s">
        <v>2</v>
      </c>
      <c r="M83" s="484"/>
      <c r="N83" s="305"/>
    </row>
    <row r="84" spans="1:14" s="309" customFormat="1" ht="21" customHeight="1" x14ac:dyDescent="0.2">
      <c r="A84" s="308"/>
      <c r="B84" s="310" t="str">
        <f ca="1">IF(M78=" "," ",INDIRECT($H$3 &amp; "!H" &amp; $H$4+2+C80))</f>
        <v xml:space="preserve"> </v>
      </c>
      <c r="C84" s="310" t="str">
        <f ca="1">IF(M78=" "," ",INDIRECT($H$3 &amp; "!I" &amp; $H$4+2+C80))</f>
        <v xml:space="preserve"> </v>
      </c>
      <c r="D84" s="310" t="str">
        <f ca="1">IF(M78=" "," ",INDIRECT($H$3 &amp; "!J" &amp; $H$4+2+C80))</f>
        <v xml:space="preserve"> </v>
      </c>
      <c r="E84" s="310" t="str">
        <f ca="1">IF(M78=" "," ",INDIRECT($H$3 &amp; "!K" &amp; $H$4+2+C80))</f>
        <v xml:space="preserve"> </v>
      </c>
      <c r="F84" s="314" t="str">
        <f ca="1">IF(M78=" "," ",INDIRECT($H$3 &amp; "!L" &amp; $H$4+2+C80))</f>
        <v xml:space="preserve"> </v>
      </c>
      <c r="G84" s="316" t="str">
        <f ca="1">IF(M78=" "," ",INDIRECT($H$3 &amp; "!M" &amp; $H$4+2+C80))</f>
        <v xml:space="preserve"> </v>
      </c>
      <c r="H84" s="315" t="str">
        <f ca="1">IF(M78=" "," ",INDIRECT($H$3 &amp; "!N" &amp; $H$4+2+C80))</f>
        <v xml:space="preserve"> </v>
      </c>
      <c r="I84" s="310" t="str">
        <f ca="1">IF(M78=" "," ",INDIRECT($H$3 &amp; "!O" &amp; $H$4+2+C80))</f>
        <v xml:space="preserve"> </v>
      </c>
      <c r="J84" s="471" t="str">
        <f ca="1">IF(M78=" "," ",INDIRECT($H$3 &amp; "!P" &amp; $H$4+2+C80))</f>
        <v xml:space="preserve"> </v>
      </c>
      <c r="K84" s="471"/>
      <c r="L84" s="314" t="str">
        <f ca="1">IF(M78=" "," ",INDIRECT($H$3 &amp; "!Q" &amp; $H$4+2+C80))</f>
        <v xml:space="preserve"> </v>
      </c>
      <c r="M84" s="313" t="str">
        <f ca="1">IF(M78=" "," ",INDIRECT($H$3 &amp; "!R" &amp; $H$4+2+C80))</f>
        <v xml:space="preserve"> </v>
      </c>
      <c r="N84" s="305"/>
    </row>
    <row r="85" spans="1:14" s="309" customFormat="1" ht="21" customHeight="1" x14ac:dyDescent="0.2">
      <c r="A85" s="308"/>
      <c r="B85" s="475" t="s">
        <v>116</v>
      </c>
      <c r="C85" s="475"/>
      <c r="D85" s="311"/>
      <c r="E85" s="311"/>
      <c r="F85" s="311"/>
      <c r="G85" s="311"/>
      <c r="H85" s="311"/>
      <c r="I85" s="311"/>
      <c r="J85" s="311"/>
      <c r="K85" s="311"/>
      <c r="L85" s="311"/>
      <c r="M85" s="311"/>
      <c r="N85" s="305"/>
    </row>
    <row r="86" spans="1:14" s="309" customFormat="1" ht="21" customHeight="1" x14ac:dyDescent="0.2">
      <c r="A86" s="308"/>
      <c r="B86" s="312"/>
      <c r="C86" s="312"/>
      <c r="D86" s="311"/>
      <c r="E86" s="469" t="s">
        <v>115</v>
      </c>
      <c r="F86" s="470"/>
      <c r="G86" s="310" t="str">
        <f ca="1">IF(M78=" "," ",INDIRECT($H$3 &amp; "!V" &amp; $H$4+2+C80))</f>
        <v xml:space="preserve"> </v>
      </c>
      <c r="H86" s="310" t="str">
        <f ca="1">IF(M78=" "," ",INDIRECT($H$3 &amp; "!W" &amp; $H$4+2+C80))</f>
        <v xml:space="preserve"> </v>
      </c>
      <c r="I86" s="310" t="str">
        <f ca="1">IF(M78=" "," ",INDIRECT($H$3 &amp; "!X" &amp; $H$4+2+C80))</f>
        <v xml:space="preserve"> </v>
      </c>
      <c r="J86" s="471" t="str">
        <f ca="1">IF(M78=" "," ",INDIRECT($H$3 &amp; "!Y" &amp; $H$4+2+C80))</f>
        <v xml:space="preserve"> </v>
      </c>
      <c r="K86" s="471"/>
      <c r="L86" s="310" t="str">
        <f ca="1">IF(M78=" "," ",INDIRECT($H$3 &amp; "!Z" &amp; $H$4+2+C80))</f>
        <v xml:space="preserve"> </v>
      </c>
      <c r="M86" s="310" t="str">
        <f ca="1">IF(M78=" "," ",INDIRECT($H$3 &amp; "!AA" &amp; $H$4+2+C80))</f>
        <v xml:space="preserve"> </v>
      </c>
      <c r="N86" s="305"/>
    </row>
    <row r="87" spans="1:14" ht="6" customHeight="1" x14ac:dyDescent="0.2">
      <c r="A87" s="308"/>
      <c r="B87" s="307"/>
      <c r="C87" s="307"/>
      <c r="D87" s="307"/>
      <c r="E87" s="307"/>
      <c r="F87" s="307"/>
      <c r="G87" s="307"/>
      <c r="H87" s="307"/>
      <c r="I87" s="307"/>
      <c r="J87" s="472"/>
      <c r="K87" s="472"/>
      <c r="L87" s="307"/>
      <c r="M87" s="307"/>
      <c r="N87" s="305"/>
    </row>
    <row r="88" spans="1:14" ht="21" customHeight="1" x14ac:dyDescent="0.2">
      <c r="A88" s="308"/>
      <c r="B88" s="307"/>
      <c r="C88" s="307"/>
      <c r="D88" s="307"/>
      <c r="E88" s="307"/>
      <c r="F88" s="307"/>
      <c r="G88" s="307"/>
      <c r="H88" s="307"/>
      <c r="I88" s="307"/>
      <c r="J88" s="476" t="s">
        <v>114</v>
      </c>
      <c r="K88" s="477"/>
      <c r="L88" s="477"/>
      <c r="M88" s="306" t="str">
        <f ca="1">M74</f>
        <v xml:space="preserve"> </v>
      </c>
      <c r="N88" s="305"/>
    </row>
    <row r="89" spans="1:14" ht="12" customHeight="1" x14ac:dyDescent="0.2">
      <c r="A89" s="304"/>
      <c r="B89" s="303" t="s">
        <v>74</v>
      </c>
      <c r="C89" s="303"/>
      <c r="D89" s="302"/>
      <c r="E89" s="301"/>
      <c r="F89" s="301"/>
      <c r="G89" s="301"/>
      <c r="H89" s="301"/>
      <c r="I89" s="301"/>
      <c r="J89" s="301"/>
      <c r="K89" s="301"/>
      <c r="L89" s="301"/>
      <c r="M89" s="301"/>
      <c r="N89" s="300"/>
    </row>
    <row r="90" spans="1:14" ht="21" customHeight="1" x14ac:dyDescent="0.2">
      <c r="A90" s="468"/>
      <c r="B90" s="497"/>
      <c r="C90" s="497"/>
      <c r="D90" s="497"/>
      <c r="E90" s="497"/>
      <c r="F90" s="497"/>
      <c r="G90" s="497"/>
      <c r="H90" s="497"/>
      <c r="I90" s="497"/>
      <c r="J90" s="497"/>
      <c r="K90" s="497"/>
      <c r="L90" s="497"/>
      <c r="M90" s="497"/>
      <c r="N90" s="497"/>
    </row>
    <row r="91" spans="1:14" ht="24.9" customHeight="1" x14ac:dyDescent="0.3">
      <c r="A91" s="331"/>
      <c r="B91" s="499" t="str">
        <f ca="1">IF(M98=" "," ",Employee!$D$5)</f>
        <v xml:space="preserve"> </v>
      </c>
      <c r="C91" s="499"/>
      <c r="D91" s="499"/>
      <c r="E91" s="499"/>
      <c r="F91" s="499"/>
      <c r="G91" s="491" t="str">
        <f ca="1">IF(G98=" "," ",INDIRECT("Employee!D" &amp; D94+3))</f>
        <v xml:space="preserve"> </v>
      </c>
      <c r="H91" s="492"/>
      <c r="I91" s="493" t="str">
        <f ca="1">IF(G98=" "," ",INDIRECT("Employee!D" &amp; D94+4))</f>
        <v xml:space="preserve"> </v>
      </c>
      <c r="J91" s="494"/>
      <c r="K91" s="494"/>
      <c r="L91" s="473" t="s">
        <v>23</v>
      </c>
      <c r="M91" s="473"/>
      <c r="N91" s="330"/>
    </row>
    <row r="92" spans="1:14" ht="18" customHeight="1" x14ac:dyDescent="0.2">
      <c r="A92" s="308"/>
      <c r="B92" s="487" t="str">
        <f ca="1">IF(M98=" "," ",Employee!$D$6)</f>
        <v xml:space="preserve"> </v>
      </c>
      <c r="C92" s="487"/>
      <c r="D92" s="488"/>
      <c r="E92" s="489"/>
      <c r="F92" s="490"/>
      <c r="G92" s="329"/>
      <c r="H92" s="328"/>
      <c r="I92" s="307"/>
      <c r="J92" s="307"/>
      <c r="K92" s="307"/>
      <c r="L92" s="307"/>
      <c r="M92" s="307" t="str">
        <f ca="1">INDIRECT($H$3 &amp; "!E" &amp; $H$4+2+C94)</f>
        <v xml:space="preserve"> </v>
      </c>
      <c r="N92" s="305"/>
    </row>
    <row r="93" spans="1:14" ht="21" customHeight="1" x14ac:dyDescent="0.2">
      <c r="A93" s="308"/>
      <c r="B93" s="487" t="str">
        <f ca="1">IF(M98=" "," ",Employee!$D$7)</f>
        <v xml:space="preserve"> </v>
      </c>
      <c r="C93" s="487"/>
      <c r="D93" s="487"/>
      <c r="E93" s="327" t="str">
        <f ca="1">IF(M98=" "," ",Employee!$D$9)</f>
        <v xml:space="preserve"> </v>
      </c>
      <c r="F93" s="326"/>
      <c r="G93" s="325"/>
      <c r="H93" s="320" t="s">
        <v>133</v>
      </c>
      <c r="I93" s="324">
        <f ca="1">I79</f>
        <v>42470</v>
      </c>
      <c r="J93" s="486" t="s">
        <v>6</v>
      </c>
      <c r="K93" s="486"/>
      <c r="L93" s="320" t="s">
        <v>132</v>
      </c>
      <c r="M93" s="307" t="str">
        <f ca="1">IF(M92=" "," ",INDIRECT("Employee!M" &amp; D94+3))</f>
        <v xml:space="preserve"> </v>
      </c>
      <c r="N93" s="305"/>
    </row>
    <row r="94" spans="1:14" ht="21" customHeight="1" x14ac:dyDescent="0.2">
      <c r="A94" s="308"/>
      <c r="B94" s="320" t="s">
        <v>131</v>
      </c>
      <c r="C94" s="323">
        <f ca="1">INDIRECT("Employee!D" &amp; ((((ROW()-10)/14)+1)*26+3))</f>
        <v>7</v>
      </c>
      <c r="D94" s="354">
        <f ca="1">(C94-1)*26+12</f>
        <v>168</v>
      </c>
      <c r="E94" s="327"/>
      <c r="F94" s="472"/>
      <c r="G94" s="472"/>
      <c r="H94" s="322" t="s">
        <v>130</v>
      </c>
      <c r="I94" s="321">
        <f ca="1">I80</f>
        <v>1</v>
      </c>
      <c r="J94" s="474" t="str">
        <f ca="1">IF(M92=" "," ",INDIRECT($H$3 &amp; "!D" &amp; $H$4+2+C94))</f>
        <v xml:space="preserve"> </v>
      </c>
      <c r="K94" s="474"/>
      <c r="L94" s="320" t="s">
        <v>129</v>
      </c>
      <c r="M94" s="307" t="str">
        <f ca="1">IF(M92=" "," ",INDIRECT($H$3 &amp; "!C" &amp; $H$4+2+C94))</f>
        <v xml:space="preserve"> </v>
      </c>
      <c r="N94" s="305"/>
    </row>
    <row r="95" spans="1:14" ht="6" customHeight="1" x14ac:dyDescent="0.2">
      <c r="A95" s="308"/>
      <c r="B95" s="472"/>
      <c r="C95" s="472"/>
      <c r="D95" s="472"/>
      <c r="E95" s="472"/>
      <c r="F95" s="472"/>
      <c r="G95" s="472"/>
      <c r="H95" s="472"/>
      <c r="I95" s="472"/>
      <c r="J95" s="472"/>
      <c r="K95" s="472"/>
      <c r="L95" s="472"/>
      <c r="M95" s="472"/>
      <c r="N95" s="305"/>
    </row>
    <row r="96" spans="1:14" ht="21" customHeight="1" x14ac:dyDescent="0.2">
      <c r="A96" s="308"/>
      <c r="B96" s="478" t="s">
        <v>128</v>
      </c>
      <c r="C96" s="479"/>
      <c r="D96" s="479"/>
      <c r="E96" s="479"/>
      <c r="F96" s="479"/>
      <c r="G96" s="480" t="s">
        <v>127</v>
      </c>
      <c r="H96" s="478" t="s">
        <v>126</v>
      </c>
      <c r="I96" s="482"/>
      <c r="J96" s="482"/>
      <c r="K96" s="482"/>
      <c r="L96" s="482"/>
      <c r="M96" s="483" t="s">
        <v>125</v>
      </c>
      <c r="N96" s="305"/>
    </row>
    <row r="97" spans="1:14" s="317" customFormat="1" ht="21" customHeight="1" x14ac:dyDescent="0.2">
      <c r="A97" s="308"/>
      <c r="B97" s="319" t="s">
        <v>124</v>
      </c>
      <c r="C97" s="319" t="s">
        <v>123</v>
      </c>
      <c r="D97" s="319" t="s">
        <v>122</v>
      </c>
      <c r="E97" s="319" t="s">
        <v>121</v>
      </c>
      <c r="F97" s="318" t="s">
        <v>120</v>
      </c>
      <c r="G97" s="481"/>
      <c r="H97" s="319" t="s">
        <v>119</v>
      </c>
      <c r="I97" s="319" t="s">
        <v>118</v>
      </c>
      <c r="J97" s="485" t="s">
        <v>117</v>
      </c>
      <c r="K97" s="485"/>
      <c r="L97" s="318" t="s">
        <v>2</v>
      </c>
      <c r="M97" s="484"/>
      <c r="N97" s="305"/>
    </row>
    <row r="98" spans="1:14" s="309" customFormat="1" ht="21" customHeight="1" x14ac:dyDescent="0.2">
      <c r="A98" s="308"/>
      <c r="B98" s="310" t="str">
        <f ca="1">IF(M92=" "," ",INDIRECT($H$3 &amp; "!H" &amp; $H$4+2+C94))</f>
        <v xml:space="preserve"> </v>
      </c>
      <c r="C98" s="310" t="str">
        <f ca="1">IF(M92=" "," ",INDIRECT($H$3 &amp; "!I" &amp; $H$4+2+C94))</f>
        <v xml:space="preserve"> </v>
      </c>
      <c r="D98" s="310" t="str">
        <f ca="1">IF(M92=" "," ",INDIRECT($H$3 &amp; "!J" &amp; $H$4+2+C94))</f>
        <v xml:space="preserve"> </v>
      </c>
      <c r="E98" s="310" t="str">
        <f ca="1">IF(M92=" "," ",INDIRECT($H$3 &amp; "!K" &amp; $H$4+2+C94))</f>
        <v xml:space="preserve"> </v>
      </c>
      <c r="F98" s="314" t="str">
        <f ca="1">IF(M92=" "," ",INDIRECT($H$3 &amp; "!L" &amp; $H$4+2+C94))</f>
        <v xml:space="preserve"> </v>
      </c>
      <c r="G98" s="316" t="str">
        <f ca="1">IF(M92=" "," ",INDIRECT($H$3 &amp; "!M" &amp; $H$4+2+C94))</f>
        <v xml:space="preserve"> </v>
      </c>
      <c r="H98" s="315" t="str">
        <f ca="1">IF(M92=" "," ",INDIRECT($H$3 &amp; "!N" &amp; $H$4+2+C94))</f>
        <v xml:space="preserve"> </v>
      </c>
      <c r="I98" s="310" t="str">
        <f ca="1">IF(M92=" "," ",INDIRECT($H$3 &amp; "!O" &amp; $H$4+2+C94))</f>
        <v xml:space="preserve"> </v>
      </c>
      <c r="J98" s="471" t="str">
        <f ca="1">IF(M92=" "," ",INDIRECT($H$3 &amp; "!P" &amp; $H$4+2+C94))</f>
        <v xml:space="preserve"> </v>
      </c>
      <c r="K98" s="471"/>
      <c r="L98" s="314" t="str">
        <f ca="1">IF(M92=" "," ",INDIRECT($H$3 &amp; "!Q" &amp; $H$4+2+C94))</f>
        <v xml:space="preserve"> </v>
      </c>
      <c r="M98" s="313" t="str">
        <f ca="1">IF(M92=" "," ",INDIRECT($H$3 &amp; "!R" &amp; $H$4+2+C94))</f>
        <v xml:space="preserve"> </v>
      </c>
      <c r="N98" s="305"/>
    </row>
    <row r="99" spans="1:14" s="309" customFormat="1" ht="21" customHeight="1" x14ac:dyDescent="0.2">
      <c r="A99" s="308"/>
      <c r="B99" s="475" t="s">
        <v>116</v>
      </c>
      <c r="C99" s="475"/>
      <c r="D99" s="311"/>
      <c r="E99" s="311"/>
      <c r="F99" s="311"/>
      <c r="G99" s="311"/>
      <c r="H99" s="311"/>
      <c r="I99" s="311"/>
      <c r="J99" s="311"/>
      <c r="K99" s="311"/>
      <c r="L99" s="311"/>
      <c r="M99" s="311"/>
      <c r="N99" s="305"/>
    </row>
    <row r="100" spans="1:14" s="309" customFormat="1" ht="21" customHeight="1" x14ac:dyDescent="0.2">
      <c r="A100" s="308"/>
      <c r="B100" s="312"/>
      <c r="C100" s="312"/>
      <c r="D100" s="311"/>
      <c r="E100" s="469" t="s">
        <v>115</v>
      </c>
      <c r="F100" s="470"/>
      <c r="G100" s="310" t="str">
        <f ca="1">IF(M92=" "," ",INDIRECT($H$3 &amp; "!V" &amp; $H$4+2+C94))</f>
        <v xml:space="preserve"> </v>
      </c>
      <c r="H100" s="310" t="str">
        <f ca="1">IF(M92=" "," ",INDIRECT($H$3 &amp; "!W" &amp; $H$4+2+C94))</f>
        <v xml:space="preserve"> </v>
      </c>
      <c r="I100" s="310" t="str">
        <f ca="1">IF(M92=" "," ",INDIRECT($H$3 &amp; "!X" &amp; $H$4+2+C94))</f>
        <v xml:space="preserve"> </v>
      </c>
      <c r="J100" s="471" t="str">
        <f ca="1">IF(M92=" "," ",INDIRECT($H$3 &amp; "!Y" &amp; $H$4+2+C94))</f>
        <v xml:space="preserve"> </v>
      </c>
      <c r="K100" s="471"/>
      <c r="L100" s="310" t="str">
        <f ca="1">IF(M92=" "," ",INDIRECT($H$3 &amp; "!Z" &amp; $H$4+2+C94))</f>
        <v xml:space="preserve"> </v>
      </c>
      <c r="M100" s="310" t="str">
        <f ca="1">IF(M92=" "," ",INDIRECT($H$3 &amp; "!AA" &amp; $H$4+2+C94))</f>
        <v xml:space="preserve"> </v>
      </c>
      <c r="N100" s="305"/>
    </row>
    <row r="101" spans="1:14" ht="6" customHeight="1" x14ac:dyDescent="0.2">
      <c r="A101" s="308"/>
      <c r="B101" s="307"/>
      <c r="C101" s="307"/>
      <c r="D101" s="307"/>
      <c r="E101" s="307"/>
      <c r="F101" s="307"/>
      <c r="G101" s="307"/>
      <c r="H101" s="307"/>
      <c r="I101" s="307"/>
      <c r="J101" s="472"/>
      <c r="K101" s="472"/>
      <c r="L101" s="307"/>
      <c r="M101" s="307"/>
      <c r="N101" s="305"/>
    </row>
    <row r="102" spans="1:14" ht="21" customHeight="1" x14ac:dyDescent="0.2">
      <c r="A102" s="308"/>
      <c r="B102" s="307"/>
      <c r="C102" s="307"/>
      <c r="D102" s="307"/>
      <c r="E102" s="307"/>
      <c r="F102" s="307"/>
      <c r="G102" s="307"/>
      <c r="H102" s="307"/>
      <c r="I102" s="307"/>
      <c r="J102" s="476" t="s">
        <v>114</v>
      </c>
      <c r="K102" s="477"/>
      <c r="L102" s="477"/>
      <c r="M102" s="306" t="str">
        <f ca="1">M88</f>
        <v xml:space="preserve"> </v>
      </c>
      <c r="N102" s="305"/>
    </row>
    <row r="103" spans="1:14" ht="12" customHeight="1" x14ac:dyDescent="0.2">
      <c r="A103" s="304"/>
      <c r="B103" s="303" t="s">
        <v>74</v>
      </c>
      <c r="C103" s="303"/>
      <c r="D103" s="302"/>
      <c r="E103" s="301"/>
      <c r="F103" s="301"/>
      <c r="G103" s="301"/>
      <c r="H103" s="301"/>
      <c r="I103" s="301"/>
      <c r="J103" s="301"/>
      <c r="K103" s="301"/>
      <c r="L103" s="301"/>
      <c r="M103" s="301"/>
      <c r="N103" s="300"/>
    </row>
    <row r="104" spans="1:14" ht="21" customHeight="1" x14ac:dyDescent="0.2">
      <c r="A104" s="468"/>
      <c r="B104" s="497"/>
      <c r="C104" s="497"/>
      <c r="D104" s="497"/>
      <c r="E104" s="497"/>
      <c r="F104" s="497"/>
      <c r="G104" s="497"/>
      <c r="H104" s="497"/>
      <c r="I104" s="497"/>
      <c r="J104" s="497"/>
      <c r="K104" s="497"/>
      <c r="L104" s="497"/>
      <c r="M104" s="497"/>
      <c r="N104" s="497"/>
    </row>
    <row r="105" spans="1:14" ht="24.9" customHeight="1" x14ac:dyDescent="0.3">
      <c r="A105" s="331"/>
      <c r="B105" s="499" t="str">
        <f ca="1">IF(M112=" "," ",Employee!$D$5)</f>
        <v xml:space="preserve"> </v>
      </c>
      <c r="C105" s="499"/>
      <c r="D105" s="499"/>
      <c r="E105" s="499"/>
      <c r="F105" s="499"/>
      <c r="G105" s="491" t="str">
        <f ca="1">IF(G112=" "," ",INDIRECT("Employee!D" &amp; D108+3))</f>
        <v xml:space="preserve"> </v>
      </c>
      <c r="H105" s="492"/>
      <c r="I105" s="493" t="str">
        <f ca="1">IF(G112=" "," ",INDIRECT("Employee!D" &amp; D108+4))</f>
        <v xml:space="preserve"> </v>
      </c>
      <c r="J105" s="494"/>
      <c r="K105" s="494"/>
      <c r="L105" s="473" t="s">
        <v>23</v>
      </c>
      <c r="M105" s="473"/>
      <c r="N105" s="330"/>
    </row>
    <row r="106" spans="1:14" ht="18" customHeight="1" x14ac:dyDescent="0.2">
      <c r="A106" s="308"/>
      <c r="B106" s="487" t="str">
        <f ca="1">IF(M112=" "," ",Employee!$D$6)</f>
        <v xml:space="preserve"> </v>
      </c>
      <c r="C106" s="487"/>
      <c r="D106" s="488"/>
      <c r="E106" s="489"/>
      <c r="F106" s="490"/>
      <c r="G106" s="329"/>
      <c r="H106" s="328"/>
      <c r="I106" s="307"/>
      <c r="J106" s="307"/>
      <c r="K106" s="307"/>
      <c r="L106" s="307"/>
      <c r="M106" s="307" t="str">
        <f ca="1">INDIRECT($H$3 &amp; "!E" &amp; $H$4+2+C108)</f>
        <v xml:space="preserve"> </v>
      </c>
      <c r="N106" s="305"/>
    </row>
    <row r="107" spans="1:14" ht="21" customHeight="1" x14ac:dyDescent="0.2">
      <c r="A107" s="308"/>
      <c r="B107" s="487" t="str">
        <f ca="1">IF(M112=" "," ",Employee!$D$7)</f>
        <v xml:space="preserve"> </v>
      </c>
      <c r="C107" s="487"/>
      <c r="D107" s="487"/>
      <c r="E107" s="327" t="str">
        <f ca="1">IF(M112=" "," ",Employee!$D$9)</f>
        <v xml:space="preserve"> </v>
      </c>
      <c r="F107" s="326"/>
      <c r="G107" s="325"/>
      <c r="H107" s="320" t="s">
        <v>133</v>
      </c>
      <c r="I107" s="324">
        <f ca="1">I93</f>
        <v>42470</v>
      </c>
      <c r="J107" s="486" t="s">
        <v>6</v>
      </c>
      <c r="K107" s="486"/>
      <c r="L107" s="320" t="s">
        <v>132</v>
      </c>
      <c r="M107" s="307" t="str">
        <f ca="1">IF(M106=" "," ",INDIRECT("Employee!M" &amp; D108+3))</f>
        <v xml:space="preserve"> </v>
      </c>
      <c r="N107" s="305"/>
    </row>
    <row r="108" spans="1:14" ht="21" customHeight="1" x14ac:dyDescent="0.2">
      <c r="A108" s="308"/>
      <c r="B108" s="320" t="s">
        <v>131</v>
      </c>
      <c r="C108" s="323">
        <f ca="1">INDIRECT("Employee!D" &amp; ((((ROW()-10)/14)+1)*26+3))</f>
        <v>8</v>
      </c>
      <c r="D108" s="353">
        <f ca="1">(C108-1)*26+12</f>
        <v>194</v>
      </c>
      <c r="E108" s="327"/>
      <c r="F108" s="472"/>
      <c r="G108" s="472"/>
      <c r="H108" s="322" t="s">
        <v>130</v>
      </c>
      <c r="I108" s="321">
        <f ca="1">I94</f>
        <v>1</v>
      </c>
      <c r="J108" s="474" t="str">
        <f ca="1">IF(M106=" "," ",INDIRECT($H$3 &amp; "!D" &amp; $H$4+2+C108))</f>
        <v xml:space="preserve"> </v>
      </c>
      <c r="K108" s="474"/>
      <c r="L108" s="320" t="s">
        <v>129</v>
      </c>
      <c r="M108" s="307" t="str">
        <f ca="1">IF(M106=" "," ",INDIRECT($H$3 &amp; "!C" &amp; $H$4+2+C108))</f>
        <v xml:space="preserve"> </v>
      </c>
      <c r="N108" s="305"/>
    </row>
    <row r="109" spans="1:14" ht="6" customHeight="1" x14ac:dyDescent="0.2">
      <c r="A109" s="308"/>
      <c r="B109" s="472"/>
      <c r="C109" s="472"/>
      <c r="D109" s="472"/>
      <c r="E109" s="472"/>
      <c r="F109" s="472"/>
      <c r="G109" s="472"/>
      <c r="H109" s="472"/>
      <c r="I109" s="472"/>
      <c r="J109" s="472"/>
      <c r="K109" s="472"/>
      <c r="L109" s="472"/>
      <c r="M109" s="472"/>
      <c r="N109" s="305"/>
    </row>
    <row r="110" spans="1:14" ht="21" customHeight="1" x14ac:dyDescent="0.2">
      <c r="A110" s="308"/>
      <c r="B110" s="478" t="s">
        <v>128</v>
      </c>
      <c r="C110" s="479"/>
      <c r="D110" s="479"/>
      <c r="E110" s="479"/>
      <c r="F110" s="479"/>
      <c r="G110" s="480" t="s">
        <v>127</v>
      </c>
      <c r="H110" s="478" t="s">
        <v>126</v>
      </c>
      <c r="I110" s="482"/>
      <c r="J110" s="482"/>
      <c r="K110" s="482"/>
      <c r="L110" s="482"/>
      <c r="M110" s="483" t="s">
        <v>125</v>
      </c>
      <c r="N110" s="305"/>
    </row>
    <row r="111" spans="1:14" s="317" customFormat="1" ht="21" customHeight="1" x14ac:dyDescent="0.2">
      <c r="A111" s="308"/>
      <c r="B111" s="319" t="s">
        <v>124</v>
      </c>
      <c r="C111" s="319" t="s">
        <v>123</v>
      </c>
      <c r="D111" s="319" t="s">
        <v>122</v>
      </c>
      <c r="E111" s="319" t="s">
        <v>121</v>
      </c>
      <c r="F111" s="318" t="s">
        <v>120</v>
      </c>
      <c r="G111" s="481"/>
      <c r="H111" s="319" t="s">
        <v>119</v>
      </c>
      <c r="I111" s="319" t="s">
        <v>118</v>
      </c>
      <c r="J111" s="485" t="s">
        <v>117</v>
      </c>
      <c r="K111" s="485"/>
      <c r="L111" s="318" t="s">
        <v>2</v>
      </c>
      <c r="M111" s="484"/>
      <c r="N111" s="305"/>
    </row>
    <row r="112" spans="1:14" s="309" customFormat="1" ht="21" customHeight="1" x14ac:dyDescent="0.2">
      <c r="A112" s="308"/>
      <c r="B112" s="310" t="str">
        <f ca="1">IF(M106=" "," ",INDIRECT($H$3 &amp; "!H" &amp; $H$4+2+C108))</f>
        <v xml:space="preserve"> </v>
      </c>
      <c r="C112" s="310" t="str">
        <f ca="1">IF(M106=" "," ",INDIRECT($H$3 &amp; "!I" &amp; $H$4+2+C108))</f>
        <v xml:space="preserve"> </v>
      </c>
      <c r="D112" s="310" t="str">
        <f ca="1">IF(M106=" "," ",INDIRECT($H$3 &amp; "!J" &amp; $H$4+2+C108))</f>
        <v xml:space="preserve"> </v>
      </c>
      <c r="E112" s="310" t="str">
        <f ca="1">IF(M106=" "," ",INDIRECT($H$3 &amp; "!K" &amp; $H$4+2+C108))</f>
        <v xml:space="preserve"> </v>
      </c>
      <c r="F112" s="314" t="str">
        <f ca="1">IF(M106=" "," ",INDIRECT($H$3 &amp; "!L" &amp; $H$4+2+C108))</f>
        <v xml:space="preserve"> </v>
      </c>
      <c r="G112" s="316" t="str">
        <f ca="1">IF(M106=" "," ",INDIRECT($H$3 &amp; "!M" &amp; $H$4+2+C108))</f>
        <v xml:space="preserve"> </v>
      </c>
      <c r="H112" s="315" t="str">
        <f ca="1">IF(M106=" "," ",INDIRECT($H$3 &amp; "!N" &amp; $H$4+2+C108))</f>
        <v xml:space="preserve"> </v>
      </c>
      <c r="I112" s="310" t="str">
        <f ca="1">IF(M106=" "," ",INDIRECT($H$3 &amp; "!O" &amp; $H$4+2+C108))</f>
        <v xml:space="preserve"> </v>
      </c>
      <c r="J112" s="471" t="str">
        <f ca="1">IF(M106=" "," ",INDIRECT($H$3 &amp; "!P" &amp; $H$4+2+C108))</f>
        <v xml:space="preserve"> </v>
      </c>
      <c r="K112" s="471"/>
      <c r="L112" s="314" t="str">
        <f ca="1">IF(M106=" "," ",INDIRECT($H$3 &amp; "!Q" &amp; $H$4+2+C108))</f>
        <v xml:space="preserve"> </v>
      </c>
      <c r="M112" s="313" t="str">
        <f ca="1">IF(M106=" "," ",INDIRECT($H$3 &amp; "!R" &amp; $H$4+2+C108))</f>
        <v xml:space="preserve"> </v>
      </c>
      <c r="N112" s="305"/>
    </row>
    <row r="113" spans="1:14" s="309" customFormat="1" ht="21" customHeight="1" x14ac:dyDescent="0.2">
      <c r="A113" s="308"/>
      <c r="B113" s="475" t="s">
        <v>116</v>
      </c>
      <c r="C113" s="475"/>
      <c r="D113" s="311"/>
      <c r="E113" s="311"/>
      <c r="F113" s="311"/>
      <c r="G113" s="311"/>
      <c r="H113" s="311"/>
      <c r="I113" s="311"/>
      <c r="J113" s="311"/>
      <c r="K113" s="311"/>
      <c r="L113" s="311"/>
      <c r="M113" s="311"/>
      <c r="N113" s="305"/>
    </row>
    <row r="114" spans="1:14" s="309" customFormat="1" ht="21" customHeight="1" x14ac:dyDescent="0.2">
      <c r="A114" s="308"/>
      <c r="B114" s="312"/>
      <c r="C114" s="312"/>
      <c r="D114" s="311"/>
      <c r="E114" s="469" t="s">
        <v>115</v>
      </c>
      <c r="F114" s="470"/>
      <c r="G114" s="310" t="str">
        <f ca="1">IF(M106=" "," ",INDIRECT($H$3 &amp; "!V" &amp; $H$4+2+C108))</f>
        <v xml:space="preserve"> </v>
      </c>
      <c r="H114" s="310" t="str">
        <f ca="1">IF(M106=" "," ",INDIRECT($H$3 &amp; "!W" &amp; $H$4+2+C108))</f>
        <v xml:space="preserve"> </v>
      </c>
      <c r="I114" s="310" t="str">
        <f ca="1">IF(M106=" "," ",INDIRECT($H$3 &amp; "!X" &amp; $H$4+2+C108))</f>
        <v xml:space="preserve"> </v>
      </c>
      <c r="J114" s="471" t="str">
        <f ca="1">IF(M106=" "," ",INDIRECT($H$3 &amp; "!Y" &amp; $H$4+2+C108))</f>
        <v xml:space="preserve"> </v>
      </c>
      <c r="K114" s="471"/>
      <c r="L114" s="310" t="str">
        <f ca="1">IF(M106=" "," ",INDIRECT($H$3 &amp; "!Z" &amp; $H$4+2+C108))</f>
        <v xml:space="preserve"> </v>
      </c>
      <c r="M114" s="310" t="str">
        <f ca="1">IF(M106=" "," ",INDIRECT($H$3 &amp; "!AA" &amp; $H$4+2+C108))</f>
        <v xml:space="preserve"> </v>
      </c>
      <c r="N114" s="305"/>
    </row>
    <row r="115" spans="1:14" ht="6" customHeight="1" x14ac:dyDescent="0.2">
      <c r="A115" s="308"/>
      <c r="B115" s="307"/>
      <c r="C115" s="307"/>
      <c r="D115" s="307"/>
      <c r="E115" s="307"/>
      <c r="F115" s="307"/>
      <c r="G115" s="307"/>
      <c r="H115" s="307"/>
      <c r="I115" s="307"/>
      <c r="J115" s="472"/>
      <c r="K115" s="472"/>
      <c r="L115" s="307"/>
      <c r="M115" s="307"/>
      <c r="N115" s="305"/>
    </row>
    <row r="116" spans="1:14" ht="21" customHeight="1" x14ac:dyDescent="0.2">
      <c r="A116" s="308"/>
      <c r="B116" s="307"/>
      <c r="C116" s="307"/>
      <c r="D116" s="307"/>
      <c r="E116" s="307"/>
      <c r="F116" s="307"/>
      <c r="G116" s="307"/>
      <c r="H116" s="307"/>
      <c r="I116" s="307"/>
      <c r="J116" s="476" t="s">
        <v>114</v>
      </c>
      <c r="K116" s="477"/>
      <c r="L116" s="477"/>
      <c r="M116" s="306" t="str">
        <f ca="1">M102</f>
        <v xml:space="preserve"> </v>
      </c>
      <c r="N116" s="305"/>
    </row>
    <row r="117" spans="1:14" ht="12" customHeight="1" x14ac:dyDescent="0.2">
      <c r="A117" s="304"/>
      <c r="B117" s="303" t="s">
        <v>74</v>
      </c>
      <c r="C117" s="303"/>
      <c r="D117" s="302"/>
      <c r="E117" s="301"/>
      <c r="F117" s="301"/>
      <c r="G117" s="301"/>
      <c r="H117" s="301"/>
      <c r="I117" s="301"/>
      <c r="J117" s="301"/>
      <c r="K117" s="301"/>
      <c r="L117" s="301"/>
      <c r="M117" s="301"/>
      <c r="N117" s="300"/>
    </row>
    <row r="118" spans="1:14" ht="21" customHeight="1" x14ac:dyDescent="0.2">
      <c r="A118" s="468"/>
      <c r="B118" s="497"/>
      <c r="C118" s="497"/>
      <c r="D118" s="497"/>
      <c r="E118" s="497"/>
      <c r="F118" s="497"/>
      <c r="G118" s="497"/>
      <c r="H118" s="497"/>
      <c r="I118" s="497"/>
      <c r="J118" s="497"/>
      <c r="K118" s="497"/>
      <c r="L118" s="497"/>
      <c r="M118" s="497"/>
      <c r="N118" s="497"/>
    </row>
    <row r="119" spans="1:14" ht="24.9" customHeight="1" x14ac:dyDescent="0.3">
      <c r="A119" s="331"/>
      <c r="B119" s="499" t="str">
        <f ca="1">IF(M126=" "," ",Employee!$D$5)</f>
        <v xml:space="preserve"> </v>
      </c>
      <c r="C119" s="499"/>
      <c r="D119" s="499"/>
      <c r="E119" s="499"/>
      <c r="F119" s="499"/>
      <c r="G119" s="491" t="str">
        <f ca="1">IF(G126=" "," ",INDIRECT("Employee!D" &amp; D122+3))</f>
        <v xml:space="preserve"> </v>
      </c>
      <c r="H119" s="492"/>
      <c r="I119" s="493" t="str">
        <f ca="1">IF(G126=" "," ",INDIRECT("Employee!D" &amp; D122+4))</f>
        <v xml:space="preserve"> </v>
      </c>
      <c r="J119" s="494"/>
      <c r="K119" s="494"/>
      <c r="L119" s="473" t="s">
        <v>23</v>
      </c>
      <c r="M119" s="473"/>
      <c r="N119" s="330"/>
    </row>
    <row r="120" spans="1:14" ht="18" customHeight="1" x14ac:dyDescent="0.2">
      <c r="A120" s="308"/>
      <c r="B120" s="487" t="str">
        <f ca="1">IF(M126=" "," ",Employee!$D$6)</f>
        <v xml:space="preserve"> </v>
      </c>
      <c r="C120" s="487"/>
      <c r="D120" s="488"/>
      <c r="E120" s="489"/>
      <c r="F120" s="490"/>
      <c r="G120" s="329"/>
      <c r="H120" s="328"/>
      <c r="I120" s="307"/>
      <c r="J120" s="307"/>
      <c r="K120" s="307"/>
      <c r="L120" s="307"/>
      <c r="M120" s="307" t="str">
        <f ca="1">INDIRECT($H$3 &amp; "!E" &amp; $H$4+2+C122)</f>
        <v xml:space="preserve"> </v>
      </c>
      <c r="N120" s="305"/>
    </row>
    <row r="121" spans="1:14" ht="21" customHeight="1" x14ac:dyDescent="0.2">
      <c r="A121" s="308"/>
      <c r="B121" s="487" t="str">
        <f ca="1">IF(M126=" "," ",Employee!$D$7)</f>
        <v xml:space="preserve"> </v>
      </c>
      <c r="C121" s="487"/>
      <c r="D121" s="487"/>
      <c r="E121" s="327" t="str">
        <f ca="1">IF(M126=" "," ",Employee!$D$9)</f>
        <v xml:space="preserve"> </v>
      </c>
      <c r="F121" s="326"/>
      <c r="G121" s="325"/>
      <c r="H121" s="320" t="s">
        <v>133</v>
      </c>
      <c r="I121" s="324">
        <f ca="1">I107</f>
        <v>42470</v>
      </c>
      <c r="J121" s="486" t="s">
        <v>6</v>
      </c>
      <c r="K121" s="486"/>
      <c r="L121" s="320" t="s">
        <v>132</v>
      </c>
      <c r="M121" s="307" t="str">
        <f ca="1">IF(M120=" "," ",INDIRECT("Employee!M" &amp; D122+3))</f>
        <v xml:space="preserve"> </v>
      </c>
      <c r="N121" s="305"/>
    </row>
    <row r="122" spans="1:14" ht="21" customHeight="1" x14ac:dyDescent="0.2">
      <c r="A122" s="308"/>
      <c r="B122" s="320" t="s">
        <v>131</v>
      </c>
      <c r="C122" s="323">
        <f ca="1">INDIRECT("Employee!D" &amp; ((((ROW()-10)/14)+1)*26+3))</f>
        <v>9</v>
      </c>
      <c r="D122" s="354">
        <f ca="1">(C122-1)*26+12</f>
        <v>220</v>
      </c>
      <c r="E122" s="327"/>
      <c r="F122" s="472"/>
      <c r="G122" s="472"/>
      <c r="H122" s="322" t="s">
        <v>130</v>
      </c>
      <c r="I122" s="321">
        <f ca="1">I108</f>
        <v>1</v>
      </c>
      <c r="J122" s="474" t="str">
        <f ca="1">IF(M120=" "," ",INDIRECT($H$3 &amp; "!D" &amp; $H$4+2+C122))</f>
        <v xml:space="preserve"> </v>
      </c>
      <c r="K122" s="474"/>
      <c r="L122" s="320" t="s">
        <v>129</v>
      </c>
      <c r="M122" s="307" t="str">
        <f ca="1">IF(M120=" "," ",INDIRECT($H$3 &amp; "!C" &amp; $H$4+2+C122))</f>
        <v xml:space="preserve"> </v>
      </c>
      <c r="N122" s="305"/>
    </row>
    <row r="123" spans="1:14" ht="6" customHeight="1" x14ac:dyDescent="0.2">
      <c r="A123" s="308"/>
      <c r="B123" s="472"/>
      <c r="C123" s="472"/>
      <c r="D123" s="472"/>
      <c r="E123" s="472"/>
      <c r="F123" s="472"/>
      <c r="G123" s="472"/>
      <c r="H123" s="472"/>
      <c r="I123" s="472"/>
      <c r="J123" s="472"/>
      <c r="K123" s="472"/>
      <c r="L123" s="472"/>
      <c r="M123" s="472"/>
      <c r="N123" s="305"/>
    </row>
    <row r="124" spans="1:14" ht="21" customHeight="1" x14ac:dyDescent="0.2">
      <c r="A124" s="308"/>
      <c r="B124" s="478" t="s">
        <v>128</v>
      </c>
      <c r="C124" s="479"/>
      <c r="D124" s="479"/>
      <c r="E124" s="479"/>
      <c r="F124" s="479"/>
      <c r="G124" s="480" t="s">
        <v>127</v>
      </c>
      <c r="H124" s="478" t="s">
        <v>126</v>
      </c>
      <c r="I124" s="482"/>
      <c r="J124" s="482"/>
      <c r="K124" s="482"/>
      <c r="L124" s="482"/>
      <c r="M124" s="483" t="s">
        <v>125</v>
      </c>
      <c r="N124" s="305"/>
    </row>
    <row r="125" spans="1:14" s="317" customFormat="1" ht="21" customHeight="1" x14ac:dyDescent="0.2">
      <c r="A125" s="308"/>
      <c r="B125" s="319" t="s">
        <v>124</v>
      </c>
      <c r="C125" s="319" t="s">
        <v>123</v>
      </c>
      <c r="D125" s="319" t="s">
        <v>122</v>
      </c>
      <c r="E125" s="319" t="s">
        <v>121</v>
      </c>
      <c r="F125" s="318" t="s">
        <v>120</v>
      </c>
      <c r="G125" s="481"/>
      <c r="H125" s="319" t="s">
        <v>119</v>
      </c>
      <c r="I125" s="319" t="s">
        <v>118</v>
      </c>
      <c r="J125" s="485" t="s">
        <v>117</v>
      </c>
      <c r="K125" s="485"/>
      <c r="L125" s="318" t="s">
        <v>2</v>
      </c>
      <c r="M125" s="484"/>
      <c r="N125" s="305"/>
    </row>
    <row r="126" spans="1:14" s="309" customFormat="1" ht="21" customHeight="1" x14ac:dyDescent="0.2">
      <c r="A126" s="308"/>
      <c r="B126" s="310" t="str">
        <f ca="1">IF(M120=" "," ",INDIRECT($H$3 &amp; "!H" &amp; $H$4+2+C122))</f>
        <v xml:space="preserve"> </v>
      </c>
      <c r="C126" s="310" t="str">
        <f ca="1">IF(M120=" "," ",INDIRECT($H$3 &amp; "!I" &amp; $H$4+2+C122))</f>
        <v xml:space="preserve"> </v>
      </c>
      <c r="D126" s="310" t="str">
        <f ca="1">IF(M120=" "," ",INDIRECT($H$3 &amp; "!J" &amp; $H$4+2+C122))</f>
        <v xml:space="preserve"> </v>
      </c>
      <c r="E126" s="310" t="str">
        <f ca="1">IF(M120=" "," ",INDIRECT($H$3 &amp; "!K" &amp; $H$4+2+C122))</f>
        <v xml:space="preserve"> </v>
      </c>
      <c r="F126" s="314" t="str">
        <f ca="1">IF(M120=" "," ",INDIRECT($H$3 &amp; "!L" &amp; $H$4+2+C122))</f>
        <v xml:space="preserve"> </v>
      </c>
      <c r="G126" s="316" t="str">
        <f ca="1">IF(M120=" "," ",INDIRECT($H$3 &amp; "!M" &amp; $H$4+2+C122))</f>
        <v xml:space="preserve"> </v>
      </c>
      <c r="H126" s="315" t="str">
        <f ca="1">IF(M120=" "," ",INDIRECT($H$3 &amp; "!N" &amp; $H$4+2+C122))</f>
        <v xml:space="preserve"> </v>
      </c>
      <c r="I126" s="310" t="str">
        <f ca="1">IF(M120=" "," ",INDIRECT($H$3 &amp; "!O" &amp; $H$4+2+C122))</f>
        <v xml:space="preserve"> </v>
      </c>
      <c r="J126" s="471" t="str">
        <f ca="1">IF(M120=" "," ",INDIRECT($H$3 &amp; "!P" &amp; $H$4+2+C122))</f>
        <v xml:space="preserve"> </v>
      </c>
      <c r="K126" s="471"/>
      <c r="L126" s="314" t="str">
        <f ca="1">IF(M120=" "," ",INDIRECT($H$3 &amp; "!Q" &amp; $H$4+2+C122))</f>
        <v xml:space="preserve"> </v>
      </c>
      <c r="M126" s="313" t="str">
        <f ca="1">IF(M120=" "," ",INDIRECT($H$3 &amp; "!R" &amp; $H$4+2+C122))</f>
        <v xml:space="preserve"> </v>
      </c>
      <c r="N126" s="305"/>
    </row>
    <row r="127" spans="1:14" s="309" customFormat="1" ht="21" customHeight="1" x14ac:dyDescent="0.2">
      <c r="A127" s="308"/>
      <c r="B127" s="475" t="s">
        <v>116</v>
      </c>
      <c r="C127" s="475"/>
      <c r="D127" s="311"/>
      <c r="E127" s="311"/>
      <c r="F127" s="311"/>
      <c r="G127" s="311"/>
      <c r="H127" s="311"/>
      <c r="I127" s="311"/>
      <c r="J127" s="311"/>
      <c r="K127" s="311"/>
      <c r="L127" s="311"/>
      <c r="M127" s="311"/>
      <c r="N127" s="305"/>
    </row>
    <row r="128" spans="1:14" s="309" customFormat="1" ht="21" customHeight="1" x14ac:dyDescent="0.2">
      <c r="A128" s="308"/>
      <c r="B128" s="312"/>
      <c r="C128" s="312"/>
      <c r="D128" s="311"/>
      <c r="E128" s="469" t="s">
        <v>115</v>
      </c>
      <c r="F128" s="470"/>
      <c r="G128" s="310" t="str">
        <f ca="1">IF(M120=" "," ",INDIRECT($H$3 &amp; "!V" &amp; $H$4+2+C122))</f>
        <v xml:space="preserve"> </v>
      </c>
      <c r="H128" s="310" t="str">
        <f ca="1">IF(M120=" "," ",INDIRECT($H$3 &amp; "!W" &amp; $H$4+2+C122))</f>
        <v xml:space="preserve"> </v>
      </c>
      <c r="I128" s="310" t="str">
        <f ca="1">IF(M120=" "," ",INDIRECT($H$3 &amp; "!X" &amp; $H$4+2+C122))</f>
        <v xml:space="preserve"> </v>
      </c>
      <c r="J128" s="471" t="str">
        <f ca="1">IF(M120=" "," ",INDIRECT($H$3 &amp; "!Y" &amp; $H$4+2+C122))</f>
        <v xml:space="preserve"> </v>
      </c>
      <c r="K128" s="471"/>
      <c r="L128" s="310" t="str">
        <f ca="1">IF(M120=" "," ",INDIRECT($H$3 &amp; "!Z" &amp; $H$4+2+C122))</f>
        <v xml:space="preserve"> </v>
      </c>
      <c r="M128" s="310" t="str">
        <f ca="1">IF(M120=" "," ",INDIRECT($H$3 &amp; "!AA" &amp; $H$4+2+C122))</f>
        <v xml:space="preserve"> </v>
      </c>
      <c r="N128" s="305"/>
    </row>
    <row r="129" spans="1:14" ht="6" customHeight="1" x14ac:dyDescent="0.2">
      <c r="A129" s="308"/>
      <c r="B129" s="307"/>
      <c r="C129" s="307"/>
      <c r="D129" s="307"/>
      <c r="E129" s="307"/>
      <c r="F129" s="307"/>
      <c r="G129" s="307"/>
      <c r="H129" s="307"/>
      <c r="I129" s="307"/>
      <c r="J129" s="472"/>
      <c r="K129" s="472"/>
      <c r="L129" s="307"/>
      <c r="M129" s="307"/>
      <c r="N129" s="305"/>
    </row>
    <row r="130" spans="1:14" ht="21" customHeight="1" x14ac:dyDescent="0.2">
      <c r="A130" s="308"/>
      <c r="B130" s="307"/>
      <c r="C130" s="307"/>
      <c r="D130" s="307"/>
      <c r="E130" s="307"/>
      <c r="F130" s="307"/>
      <c r="G130" s="307"/>
      <c r="H130" s="307"/>
      <c r="I130" s="307"/>
      <c r="J130" s="476" t="s">
        <v>114</v>
      </c>
      <c r="K130" s="477"/>
      <c r="L130" s="477"/>
      <c r="M130" s="306" t="str">
        <f ca="1">M116</f>
        <v xml:space="preserve"> </v>
      </c>
      <c r="N130" s="305"/>
    </row>
    <row r="131" spans="1:14" ht="12" customHeight="1" x14ac:dyDescent="0.2">
      <c r="A131" s="304"/>
      <c r="B131" s="303" t="s">
        <v>74</v>
      </c>
      <c r="C131" s="303"/>
      <c r="D131" s="302"/>
      <c r="E131" s="301"/>
      <c r="F131" s="301"/>
      <c r="G131" s="301"/>
      <c r="H131" s="301"/>
      <c r="I131" s="301"/>
      <c r="J131" s="301"/>
      <c r="K131" s="301"/>
      <c r="L131" s="301"/>
      <c r="M131" s="301"/>
      <c r="N131" s="300"/>
    </row>
    <row r="132" spans="1:14" ht="21" customHeight="1" x14ac:dyDescent="0.2">
      <c r="A132" s="468"/>
      <c r="B132" s="497"/>
      <c r="C132" s="497"/>
      <c r="D132" s="497"/>
      <c r="E132" s="497"/>
      <c r="F132" s="497"/>
      <c r="G132" s="497"/>
      <c r="H132" s="497"/>
      <c r="I132" s="497"/>
      <c r="J132" s="497"/>
      <c r="K132" s="497"/>
      <c r="L132" s="497"/>
      <c r="M132" s="497"/>
      <c r="N132" s="497"/>
    </row>
    <row r="133" spans="1:14" ht="24.9" customHeight="1" x14ac:dyDescent="0.3">
      <c r="A133" s="331"/>
      <c r="B133" s="499" t="str">
        <f ca="1">IF(M140=" "," ",Employee!$D$5)</f>
        <v xml:space="preserve"> </v>
      </c>
      <c r="C133" s="499"/>
      <c r="D133" s="499"/>
      <c r="E133" s="499"/>
      <c r="F133" s="499"/>
      <c r="G133" s="491" t="str">
        <f ca="1">IF(G140=" "," ",INDIRECT("Employee!D" &amp; D136+3))</f>
        <v xml:space="preserve"> </v>
      </c>
      <c r="H133" s="492"/>
      <c r="I133" s="493" t="str">
        <f ca="1">IF(G140=" "," ",INDIRECT("Employee!D" &amp; D136+4))</f>
        <v xml:space="preserve"> </v>
      </c>
      <c r="J133" s="494"/>
      <c r="K133" s="494"/>
      <c r="L133" s="473" t="s">
        <v>23</v>
      </c>
      <c r="M133" s="473"/>
      <c r="N133" s="330"/>
    </row>
    <row r="134" spans="1:14" ht="18" customHeight="1" x14ac:dyDescent="0.2">
      <c r="A134" s="308"/>
      <c r="B134" s="487" t="str">
        <f ca="1">IF(M140=" "," ",Employee!$D$6)</f>
        <v xml:space="preserve"> </v>
      </c>
      <c r="C134" s="487"/>
      <c r="D134" s="488"/>
      <c r="E134" s="489"/>
      <c r="F134" s="490"/>
      <c r="G134" s="329"/>
      <c r="H134" s="328"/>
      <c r="I134" s="307"/>
      <c r="J134" s="307"/>
      <c r="K134" s="307"/>
      <c r="L134" s="307"/>
      <c r="M134" s="307" t="str">
        <f ca="1">INDIRECT($H$3 &amp; "!E" &amp; $H$4+2+C136)</f>
        <v xml:space="preserve"> </v>
      </c>
      <c r="N134" s="305"/>
    </row>
    <row r="135" spans="1:14" ht="21" customHeight="1" x14ac:dyDescent="0.2">
      <c r="A135" s="308"/>
      <c r="B135" s="487" t="str">
        <f ca="1">IF(M140=" "," ",Employee!$D$7)</f>
        <v xml:space="preserve"> </v>
      </c>
      <c r="C135" s="487"/>
      <c r="D135" s="487"/>
      <c r="E135" s="327" t="str">
        <f ca="1">IF(M140=" "," ",Employee!$D$9)</f>
        <v xml:space="preserve"> </v>
      </c>
      <c r="F135" s="326"/>
      <c r="G135" s="325"/>
      <c r="H135" s="320" t="s">
        <v>133</v>
      </c>
      <c r="I135" s="324">
        <f ca="1">I121</f>
        <v>42470</v>
      </c>
      <c r="J135" s="486" t="s">
        <v>6</v>
      </c>
      <c r="K135" s="486"/>
      <c r="L135" s="320" t="s">
        <v>132</v>
      </c>
      <c r="M135" s="307" t="str">
        <f ca="1">IF(M134=" "," ",INDIRECT("Employee!M" &amp; D136+3))</f>
        <v xml:space="preserve"> </v>
      </c>
      <c r="N135" s="305"/>
    </row>
    <row r="136" spans="1:14" ht="21" customHeight="1" x14ac:dyDescent="0.2">
      <c r="A136" s="308"/>
      <c r="B136" s="320" t="s">
        <v>131</v>
      </c>
      <c r="C136" s="323">
        <f ca="1">INDIRECT("Employee!D" &amp; ((((ROW()-10)/14)+1)*26+3))</f>
        <v>10</v>
      </c>
      <c r="D136" s="354">
        <f ca="1">(C136-1)*26+12</f>
        <v>246</v>
      </c>
      <c r="E136" s="327"/>
      <c r="F136" s="472"/>
      <c r="G136" s="472"/>
      <c r="H136" s="322" t="s">
        <v>130</v>
      </c>
      <c r="I136" s="321">
        <f ca="1">I122</f>
        <v>1</v>
      </c>
      <c r="J136" s="474" t="str">
        <f ca="1">IF(M134=" "," ",INDIRECT($H$3 &amp; "!D" &amp; $H$4+2+C136))</f>
        <v xml:space="preserve"> </v>
      </c>
      <c r="K136" s="474"/>
      <c r="L136" s="320" t="s">
        <v>129</v>
      </c>
      <c r="M136" s="307" t="str">
        <f ca="1">IF(M134=" "," ",INDIRECT($H$3 &amp; "!C" &amp; $H$4+2+C136))</f>
        <v xml:space="preserve"> </v>
      </c>
      <c r="N136" s="305"/>
    </row>
    <row r="137" spans="1:14" ht="6" customHeight="1" x14ac:dyDescent="0.2">
      <c r="A137" s="308"/>
      <c r="B137" s="472"/>
      <c r="C137" s="472"/>
      <c r="D137" s="472"/>
      <c r="E137" s="472"/>
      <c r="F137" s="472"/>
      <c r="G137" s="472"/>
      <c r="H137" s="472"/>
      <c r="I137" s="472"/>
      <c r="J137" s="472"/>
      <c r="K137" s="472"/>
      <c r="L137" s="472"/>
      <c r="M137" s="472"/>
      <c r="N137" s="305"/>
    </row>
    <row r="138" spans="1:14" ht="21" customHeight="1" x14ac:dyDescent="0.2">
      <c r="A138" s="308"/>
      <c r="B138" s="478" t="s">
        <v>128</v>
      </c>
      <c r="C138" s="479"/>
      <c r="D138" s="479"/>
      <c r="E138" s="479"/>
      <c r="F138" s="479"/>
      <c r="G138" s="480" t="s">
        <v>127</v>
      </c>
      <c r="H138" s="478" t="s">
        <v>126</v>
      </c>
      <c r="I138" s="482"/>
      <c r="J138" s="482"/>
      <c r="K138" s="482"/>
      <c r="L138" s="482"/>
      <c r="M138" s="483" t="s">
        <v>125</v>
      </c>
      <c r="N138" s="305"/>
    </row>
    <row r="139" spans="1:14" s="317" customFormat="1" ht="21" customHeight="1" x14ac:dyDescent="0.2">
      <c r="A139" s="308"/>
      <c r="B139" s="319" t="s">
        <v>124</v>
      </c>
      <c r="C139" s="319" t="s">
        <v>123</v>
      </c>
      <c r="D139" s="319" t="s">
        <v>122</v>
      </c>
      <c r="E139" s="319" t="s">
        <v>121</v>
      </c>
      <c r="F139" s="318" t="s">
        <v>120</v>
      </c>
      <c r="G139" s="481"/>
      <c r="H139" s="319" t="s">
        <v>119</v>
      </c>
      <c r="I139" s="319" t="s">
        <v>118</v>
      </c>
      <c r="J139" s="485" t="s">
        <v>117</v>
      </c>
      <c r="K139" s="485"/>
      <c r="L139" s="318" t="s">
        <v>2</v>
      </c>
      <c r="M139" s="484"/>
      <c r="N139" s="305"/>
    </row>
    <row r="140" spans="1:14" s="309" customFormat="1" ht="21" customHeight="1" x14ac:dyDescent="0.2">
      <c r="A140" s="308"/>
      <c r="B140" s="310" t="str">
        <f ca="1">IF(M134=" "," ",INDIRECT($H$3 &amp; "!H" &amp; $H$4+2+C136))</f>
        <v xml:space="preserve"> </v>
      </c>
      <c r="C140" s="310" t="str">
        <f ca="1">IF(M134=" "," ",INDIRECT($H$3 &amp; "!I" &amp; $H$4+2+C136))</f>
        <v xml:space="preserve"> </v>
      </c>
      <c r="D140" s="310" t="str">
        <f ca="1">IF(M134=" "," ",INDIRECT($H$3 &amp; "!J" &amp; $H$4+2+C136))</f>
        <v xml:space="preserve"> </v>
      </c>
      <c r="E140" s="310" t="str">
        <f ca="1">IF(M134=" "," ",INDIRECT($H$3 &amp; "!K" &amp; $H$4+2+C136))</f>
        <v xml:space="preserve"> </v>
      </c>
      <c r="F140" s="314" t="str">
        <f ca="1">IF(M134=" "," ",INDIRECT($H$3 &amp; "!L" &amp; $H$4+2+C136))</f>
        <v xml:space="preserve"> </v>
      </c>
      <c r="G140" s="316" t="str">
        <f ca="1">IF(M134=" "," ",INDIRECT($H$3 &amp; "!M" &amp; $H$4+2+C136))</f>
        <v xml:space="preserve"> </v>
      </c>
      <c r="H140" s="315" t="str">
        <f ca="1">IF(M134=" "," ",INDIRECT($H$3 &amp; "!N" &amp; $H$4+2+C136))</f>
        <v xml:space="preserve"> </v>
      </c>
      <c r="I140" s="310" t="str">
        <f ca="1">IF(M134=" "," ",INDIRECT($H$3 &amp; "!O" &amp; $H$4+2+C136))</f>
        <v xml:space="preserve"> </v>
      </c>
      <c r="J140" s="471" t="str">
        <f ca="1">IF(M134=" "," ",INDIRECT($H$3 &amp; "!P" &amp; $H$4+2+C136))</f>
        <v xml:space="preserve"> </v>
      </c>
      <c r="K140" s="471"/>
      <c r="L140" s="314" t="str">
        <f ca="1">IF(M134=" "," ",INDIRECT($H$3 &amp; "!Q" &amp; $H$4+2+C136))</f>
        <v xml:space="preserve"> </v>
      </c>
      <c r="M140" s="313" t="str">
        <f ca="1">IF(M134=" "," ",INDIRECT($H$3 &amp; "!R" &amp; $H$4+2+C136))</f>
        <v xml:space="preserve"> </v>
      </c>
      <c r="N140" s="305"/>
    </row>
    <row r="141" spans="1:14" s="309" customFormat="1" ht="21" customHeight="1" x14ac:dyDescent="0.2">
      <c r="A141" s="308"/>
      <c r="B141" s="475" t="s">
        <v>116</v>
      </c>
      <c r="C141" s="475"/>
      <c r="D141" s="311"/>
      <c r="E141" s="311"/>
      <c r="F141" s="311"/>
      <c r="G141" s="311"/>
      <c r="H141" s="311"/>
      <c r="I141" s="311"/>
      <c r="J141" s="311"/>
      <c r="K141" s="311"/>
      <c r="L141" s="311"/>
      <c r="M141" s="311"/>
      <c r="N141" s="305"/>
    </row>
    <row r="142" spans="1:14" s="309" customFormat="1" ht="21" customHeight="1" x14ac:dyDescent="0.2">
      <c r="A142" s="308"/>
      <c r="B142" s="312"/>
      <c r="C142" s="312"/>
      <c r="D142" s="311"/>
      <c r="E142" s="469" t="s">
        <v>115</v>
      </c>
      <c r="F142" s="470"/>
      <c r="G142" s="310" t="str">
        <f ca="1">IF(M134=" "," ",INDIRECT($H$3 &amp; "!V" &amp; $H$4+2+C136))</f>
        <v xml:space="preserve"> </v>
      </c>
      <c r="H142" s="310" t="str">
        <f ca="1">IF(M134=" "," ",INDIRECT($H$3 &amp; "!W" &amp; $H$4+2+C136))</f>
        <v xml:space="preserve"> </v>
      </c>
      <c r="I142" s="310" t="str">
        <f ca="1">IF(M134=" "," ",INDIRECT($H$3 &amp; "!X" &amp; $H$4+2+C136))</f>
        <v xml:space="preserve"> </v>
      </c>
      <c r="J142" s="471" t="str">
        <f ca="1">IF(M134=" "," ",INDIRECT($H$3 &amp; "!Y" &amp; $H$4+2+C136))</f>
        <v xml:space="preserve"> </v>
      </c>
      <c r="K142" s="471"/>
      <c r="L142" s="310" t="str">
        <f ca="1">IF(M134=" "," ",INDIRECT($H$3 &amp; "!Z" &amp; $H$4+2+C136))</f>
        <v xml:space="preserve"> </v>
      </c>
      <c r="M142" s="310" t="str">
        <f ca="1">IF(M134=" "," ",INDIRECT($H$3 &amp; "!AA" &amp; $H$4+2+C136))</f>
        <v xml:space="preserve"> </v>
      </c>
      <c r="N142" s="305"/>
    </row>
    <row r="143" spans="1:14" ht="6" customHeight="1" x14ac:dyDescent="0.2">
      <c r="A143" s="308"/>
      <c r="B143" s="307"/>
      <c r="C143" s="307"/>
      <c r="D143" s="307"/>
      <c r="E143" s="307"/>
      <c r="F143" s="307"/>
      <c r="G143" s="307"/>
      <c r="H143" s="307"/>
      <c r="I143" s="307"/>
      <c r="J143" s="472"/>
      <c r="K143" s="472"/>
      <c r="L143" s="307"/>
      <c r="M143" s="307"/>
      <c r="N143" s="305"/>
    </row>
    <row r="144" spans="1:14" ht="21" customHeight="1" x14ac:dyDescent="0.2">
      <c r="A144" s="308"/>
      <c r="B144" s="307"/>
      <c r="C144" s="307"/>
      <c r="D144" s="307"/>
      <c r="E144" s="307"/>
      <c r="F144" s="307"/>
      <c r="G144" s="307"/>
      <c r="H144" s="307"/>
      <c r="I144" s="307"/>
      <c r="J144" s="476" t="s">
        <v>114</v>
      </c>
      <c r="K144" s="477"/>
      <c r="L144" s="477"/>
      <c r="M144" s="306" t="str">
        <f ca="1">M130</f>
        <v xml:space="preserve"> </v>
      </c>
      <c r="N144" s="305"/>
    </row>
    <row r="145" spans="1:14" ht="12" customHeight="1" x14ac:dyDescent="0.2">
      <c r="A145" s="304"/>
      <c r="B145" s="303" t="s">
        <v>74</v>
      </c>
      <c r="C145" s="303"/>
      <c r="D145" s="302"/>
      <c r="E145" s="301"/>
      <c r="F145" s="301"/>
      <c r="G145" s="301"/>
      <c r="H145" s="301"/>
      <c r="I145" s="301"/>
      <c r="J145" s="301"/>
      <c r="K145" s="301"/>
      <c r="L145" s="301"/>
      <c r="M145" s="301"/>
      <c r="N145" s="300"/>
    </row>
    <row r="146" spans="1:14" ht="21" customHeight="1" x14ac:dyDescent="0.2">
      <c r="A146" s="468"/>
      <c r="B146" s="468"/>
      <c r="C146" s="468"/>
      <c r="D146" s="468"/>
      <c r="E146" s="468"/>
      <c r="F146" s="468"/>
      <c r="G146" s="468"/>
      <c r="H146" s="468"/>
      <c r="I146" s="468"/>
      <c r="J146" s="468"/>
      <c r="K146" s="468"/>
      <c r="L146" s="468"/>
      <c r="M146" s="468"/>
      <c r="N146" s="468"/>
    </row>
  </sheetData>
  <mergeCells count="233">
    <mergeCell ref="A132:N132"/>
    <mergeCell ref="J140:K140"/>
    <mergeCell ref="B141:C141"/>
    <mergeCell ref="E142:F142"/>
    <mergeCell ref="J142:K142"/>
    <mergeCell ref="J143:K143"/>
    <mergeCell ref="J144:L144"/>
    <mergeCell ref="B135:D135"/>
    <mergeCell ref="J135:K135"/>
    <mergeCell ref="F136:G136"/>
    <mergeCell ref="J136:K136"/>
    <mergeCell ref="B137:M137"/>
    <mergeCell ref="B138:F138"/>
    <mergeCell ref="G138:G139"/>
    <mergeCell ref="H138:L138"/>
    <mergeCell ref="M138:M139"/>
    <mergeCell ref="J139:K139"/>
    <mergeCell ref="B133:F133"/>
    <mergeCell ref="G133:H133"/>
    <mergeCell ref="I133:K133"/>
    <mergeCell ref="L133:M133"/>
    <mergeCell ref="B134:D134"/>
    <mergeCell ref="E134:F134"/>
    <mergeCell ref="J126:K126"/>
    <mergeCell ref="B127:C127"/>
    <mergeCell ref="E128:F128"/>
    <mergeCell ref="J128:K128"/>
    <mergeCell ref="J129:K129"/>
    <mergeCell ref="J130:L130"/>
    <mergeCell ref="B123:M123"/>
    <mergeCell ref="B124:F124"/>
    <mergeCell ref="G124:G125"/>
    <mergeCell ref="H124:L124"/>
    <mergeCell ref="M124:M125"/>
    <mergeCell ref="J125:K125"/>
    <mergeCell ref="B120:D120"/>
    <mergeCell ref="E120:F120"/>
    <mergeCell ref="B121:D121"/>
    <mergeCell ref="J121:K121"/>
    <mergeCell ref="F122:G122"/>
    <mergeCell ref="J122:K122"/>
    <mergeCell ref="A118:N118"/>
    <mergeCell ref="B119:F119"/>
    <mergeCell ref="G119:H119"/>
    <mergeCell ref="I119:K119"/>
    <mergeCell ref="L119:M119"/>
    <mergeCell ref="J112:K112"/>
    <mergeCell ref="B113:C113"/>
    <mergeCell ref="E114:F114"/>
    <mergeCell ref="J114:K114"/>
    <mergeCell ref="J115:K115"/>
    <mergeCell ref="J116:L116"/>
    <mergeCell ref="B109:M109"/>
    <mergeCell ref="B110:F110"/>
    <mergeCell ref="G110:G111"/>
    <mergeCell ref="H110:L110"/>
    <mergeCell ref="M110:M111"/>
    <mergeCell ref="J111:K111"/>
    <mergeCell ref="B106:D106"/>
    <mergeCell ref="E106:F106"/>
    <mergeCell ref="B107:D107"/>
    <mergeCell ref="J107:K107"/>
    <mergeCell ref="F108:G108"/>
    <mergeCell ref="J108:K108"/>
    <mergeCell ref="A104:N104"/>
    <mergeCell ref="B105:F105"/>
    <mergeCell ref="G105:H105"/>
    <mergeCell ref="I105:K105"/>
    <mergeCell ref="L105:M105"/>
    <mergeCell ref="J98:K98"/>
    <mergeCell ref="B99:C99"/>
    <mergeCell ref="E100:F100"/>
    <mergeCell ref="J100:K100"/>
    <mergeCell ref="J101:K101"/>
    <mergeCell ref="J102:L102"/>
    <mergeCell ref="B95:M95"/>
    <mergeCell ref="B96:F96"/>
    <mergeCell ref="G96:G97"/>
    <mergeCell ref="H96:L96"/>
    <mergeCell ref="M96:M97"/>
    <mergeCell ref="J97:K97"/>
    <mergeCell ref="B92:D92"/>
    <mergeCell ref="E92:F92"/>
    <mergeCell ref="B93:D93"/>
    <mergeCell ref="J93:K93"/>
    <mergeCell ref="F94:G94"/>
    <mergeCell ref="J94:K94"/>
    <mergeCell ref="A90:N90"/>
    <mergeCell ref="B91:F91"/>
    <mergeCell ref="G91:H91"/>
    <mergeCell ref="I91:K91"/>
    <mergeCell ref="L91:M91"/>
    <mergeCell ref="G7:H7"/>
    <mergeCell ref="L7:M7"/>
    <mergeCell ref="B7:F7"/>
    <mergeCell ref="B78:D78"/>
    <mergeCell ref="E78:F78"/>
    <mergeCell ref="B79:D79"/>
    <mergeCell ref="J79:K79"/>
    <mergeCell ref="A76:N76"/>
    <mergeCell ref="B77:F77"/>
    <mergeCell ref="G77:H77"/>
    <mergeCell ref="I77:K77"/>
    <mergeCell ref="L77:M77"/>
    <mergeCell ref="B11:M11"/>
    <mergeCell ref="J9:K9"/>
    <mergeCell ref="M12:M13"/>
    <mergeCell ref="J14:K14"/>
    <mergeCell ref="J16:K16"/>
    <mergeCell ref="I7:K7"/>
    <mergeCell ref="B21:F21"/>
    <mergeCell ref="G21:H21"/>
    <mergeCell ref="I21:K21"/>
    <mergeCell ref="B12:F12"/>
    <mergeCell ref="G12:G13"/>
    <mergeCell ref="B15:C15"/>
    <mergeCell ref="J10:K10"/>
    <mergeCell ref="J17:K17"/>
    <mergeCell ref="A48:N48"/>
    <mergeCell ref="L49:M49"/>
    <mergeCell ref="H40:L40"/>
    <mergeCell ref="I49:K49"/>
    <mergeCell ref="B50:D50"/>
    <mergeCell ref="E50:F50"/>
    <mergeCell ref="M40:M41"/>
    <mergeCell ref="J41:K41"/>
    <mergeCell ref="B37:D37"/>
    <mergeCell ref="B49:F49"/>
    <mergeCell ref="G49:H49"/>
    <mergeCell ref="G40:G41"/>
    <mergeCell ref="J42:K42"/>
    <mergeCell ref="E44:F44"/>
    <mergeCell ref="J44:K44"/>
    <mergeCell ref="J45:K45"/>
    <mergeCell ref="J38:K38"/>
    <mergeCell ref="J23:K23"/>
    <mergeCell ref="H26:L26"/>
    <mergeCell ref="J55:K55"/>
    <mergeCell ref="F66:G66"/>
    <mergeCell ref="B63:F63"/>
    <mergeCell ref="A62:N62"/>
    <mergeCell ref="B54:F54"/>
    <mergeCell ref="G54:G55"/>
    <mergeCell ref="J52:K52"/>
    <mergeCell ref="J28:K28"/>
    <mergeCell ref="B22:D22"/>
    <mergeCell ref="J46:L46"/>
    <mergeCell ref="B39:M39"/>
    <mergeCell ref="B35:F35"/>
    <mergeCell ref="G35:H35"/>
    <mergeCell ref="E22:F22"/>
    <mergeCell ref="E30:F30"/>
    <mergeCell ref="B23:D23"/>
    <mergeCell ref="B26:F26"/>
    <mergeCell ref="G26:G27"/>
    <mergeCell ref="F24:G24"/>
    <mergeCell ref="B25:M25"/>
    <mergeCell ref="M26:M27"/>
    <mergeCell ref="B29:C29"/>
    <mergeCell ref="F38:G38"/>
    <mergeCell ref="B40:F40"/>
    <mergeCell ref="I3:L3"/>
    <mergeCell ref="I4:L4"/>
    <mergeCell ref="J24:K24"/>
    <mergeCell ref="I35:K35"/>
    <mergeCell ref="L35:M35"/>
    <mergeCell ref="J37:K37"/>
    <mergeCell ref="J18:L18"/>
    <mergeCell ref="A6:N6"/>
    <mergeCell ref="A20:N20"/>
    <mergeCell ref="A34:N34"/>
    <mergeCell ref="E8:F8"/>
    <mergeCell ref="B9:D9"/>
    <mergeCell ref="E16:F16"/>
    <mergeCell ref="F10:G10"/>
    <mergeCell ref="L21:M21"/>
    <mergeCell ref="J13:K13"/>
    <mergeCell ref="B8:D8"/>
    <mergeCell ref="B36:D36"/>
    <mergeCell ref="J30:K30"/>
    <mergeCell ref="J32:L32"/>
    <mergeCell ref="E36:F36"/>
    <mergeCell ref="J31:K31"/>
    <mergeCell ref="J27:K27"/>
    <mergeCell ref="H12:L12"/>
    <mergeCell ref="J51:K51"/>
    <mergeCell ref="B51:D51"/>
    <mergeCell ref="B43:C43"/>
    <mergeCell ref="M68:M69"/>
    <mergeCell ref="J69:K69"/>
    <mergeCell ref="B64:D64"/>
    <mergeCell ref="E64:F64"/>
    <mergeCell ref="G63:H63"/>
    <mergeCell ref="J74:L74"/>
    <mergeCell ref="B71:C71"/>
    <mergeCell ref="J66:K66"/>
    <mergeCell ref="B68:F68"/>
    <mergeCell ref="G68:G69"/>
    <mergeCell ref="B65:D65"/>
    <mergeCell ref="B57:C57"/>
    <mergeCell ref="F52:G52"/>
    <mergeCell ref="J56:K56"/>
    <mergeCell ref="I63:K63"/>
    <mergeCell ref="H68:L68"/>
    <mergeCell ref="J65:K65"/>
    <mergeCell ref="J60:L60"/>
    <mergeCell ref="B53:M53"/>
    <mergeCell ref="H54:L54"/>
    <mergeCell ref="M54:M55"/>
    <mergeCell ref="A146:N146"/>
    <mergeCell ref="E58:F58"/>
    <mergeCell ref="J58:K58"/>
    <mergeCell ref="J70:K70"/>
    <mergeCell ref="E72:F72"/>
    <mergeCell ref="J72:K72"/>
    <mergeCell ref="J73:K73"/>
    <mergeCell ref="B67:M67"/>
    <mergeCell ref="L63:M63"/>
    <mergeCell ref="J59:K59"/>
    <mergeCell ref="F80:G80"/>
    <mergeCell ref="J80:K80"/>
    <mergeCell ref="J84:K84"/>
    <mergeCell ref="B85:C85"/>
    <mergeCell ref="E86:F86"/>
    <mergeCell ref="J86:K86"/>
    <mergeCell ref="J87:K87"/>
    <mergeCell ref="J88:L88"/>
    <mergeCell ref="B81:M81"/>
    <mergeCell ref="B82:F82"/>
    <mergeCell ref="G82:G83"/>
    <mergeCell ref="H82:L82"/>
    <mergeCell ref="M82:M83"/>
    <mergeCell ref="J83:K83"/>
  </mergeCells>
  <hyperlinks>
    <hyperlink ref="B19" r:id="rId1"/>
    <hyperlink ref="B33" r:id="rId2"/>
    <hyperlink ref="B47" r:id="rId3"/>
    <hyperlink ref="B61" r:id="rId4"/>
    <hyperlink ref="B75" r:id="rId5"/>
    <hyperlink ref="B89" r:id="rId6"/>
    <hyperlink ref="B103" r:id="rId7"/>
    <hyperlink ref="B117" r:id="rId8"/>
    <hyperlink ref="B131" r:id="rId9"/>
    <hyperlink ref="B145" r:id="rId10"/>
  </hyperlinks>
  <printOptions horizontalCentered="1" verticalCentered="1"/>
  <pageMargins left="0.55118110236220474" right="0.55118110236220474" top="0.31496062992125984" bottom="0.23622047244094491" header="7.874015748031496E-2" footer="0.11811023622047245"/>
  <pageSetup paperSize="9" orientation="landscape" r:id="rId1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Enter Week or Month Number" prompt="Either use the drop down menu to enter Week number or Month number, or type the number 1-12 or 1 through 53.">
          <x14:formula1>
            <xm:f>Employee!$X$2:$X$54</xm:f>
          </x14:formula1>
          <xm:sqref>F4</xm:sqref>
        </x14:dataValidation>
        <x14:dataValidation type="list" allowBlank="1" showInputMessage="1" showErrorMessage="1">
          <x14:formula1>
            <xm:f>Employee!$V$7:$V$8</xm:f>
          </x14:formula1>
          <xm:sqref>F3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"/>
  <sheetViews>
    <sheetView workbookViewId="0">
      <selection activeCell="M4" sqref="M4"/>
    </sheetView>
  </sheetViews>
  <sheetFormatPr defaultColWidth="9.109375" defaultRowHeight="12" x14ac:dyDescent="0.25"/>
  <cols>
    <col min="1" max="1" width="1.6640625" style="267" customWidth="1"/>
    <col min="2" max="2" width="9.6640625" style="268" customWidth="1"/>
    <col min="3" max="9" width="11.6640625" style="267" customWidth="1"/>
    <col min="10" max="10" width="9.6640625" style="267" customWidth="1"/>
    <col min="11" max="14" width="11.6640625" style="267" customWidth="1"/>
    <col min="15" max="15" width="1.6640625" style="267" customWidth="1"/>
    <col min="16" max="16384" width="9.109375" style="267"/>
  </cols>
  <sheetData>
    <row r="1" spans="1:15" ht="9" customHeight="1" thickBot="1" x14ac:dyDescent="0.3">
      <c r="A1" s="298"/>
      <c r="B1" s="297"/>
      <c r="C1" s="296"/>
      <c r="D1" s="296"/>
      <c r="E1" s="296"/>
      <c r="F1" s="296"/>
      <c r="G1" s="296"/>
      <c r="H1" s="296"/>
      <c r="I1" s="296"/>
      <c r="J1" s="296"/>
      <c r="K1" s="296"/>
      <c r="L1" s="296"/>
      <c r="M1" s="296"/>
      <c r="N1" s="296"/>
      <c r="O1" s="295"/>
    </row>
    <row r="2" spans="1:15" s="290" customFormat="1" ht="37.200000000000003" thickTop="1" thickBot="1" x14ac:dyDescent="0.3">
      <c r="A2" s="294"/>
      <c r="B2" s="292" t="s">
        <v>113</v>
      </c>
      <c r="C2" s="293" t="s">
        <v>112</v>
      </c>
      <c r="D2" s="292" t="s">
        <v>111</v>
      </c>
      <c r="E2" s="292" t="s">
        <v>110</v>
      </c>
      <c r="F2" s="292" t="s">
        <v>109</v>
      </c>
      <c r="G2" s="292" t="s">
        <v>108</v>
      </c>
      <c r="H2" s="292" t="s">
        <v>107</v>
      </c>
      <c r="I2" s="292" t="s">
        <v>106</v>
      </c>
      <c r="J2" s="292" t="s">
        <v>105</v>
      </c>
      <c r="K2" s="292" t="s">
        <v>104</v>
      </c>
      <c r="L2" s="293" t="s">
        <v>103</v>
      </c>
      <c r="M2" s="293" t="s">
        <v>102</v>
      </c>
      <c r="N2" s="292" t="s">
        <v>101</v>
      </c>
      <c r="O2" s="291"/>
    </row>
    <row r="3" spans="1:15" ht="15" customHeight="1" thickTop="1" x14ac:dyDescent="0.25">
      <c r="A3" s="286"/>
      <c r="B3" s="289"/>
      <c r="C3" s="288"/>
      <c r="D3" s="288"/>
      <c r="E3" s="288"/>
      <c r="F3" s="288"/>
      <c r="G3" s="288"/>
      <c r="H3" s="288"/>
      <c r="I3" s="288"/>
      <c r="N3" s="287"/>
      <c r="O3" s="280"/>
    </row>
    <row r="4" spans="1:15" ht="15" customHeight="1" x14ac:dyDescent="0.25">
      <c r="A4" s="286"/>
      <c r="B4" s="285">
        <f>Admin!$B$26</f>
        <v>42490</v>
      </c>
      <c r="C4" s="284">
        <f>Admin!$B$45</f>
        <v>42509</v>
      </c>
      <c r="D4" s="282">
        <f>'Apr16'!T1+'Apr16'!O1</f>
        <v>0</v>
      </c>
      <c r="E4" s="283">
        <f>'Apr16'!N1</f>
        <v>0</v>
      </c>
      <c r="F4" s="283">
        <f>'Apr16'!AD60+'Apr16'!AE60+'Apr16'!AF60+'Apr16'!AG60</f>
        <v>0</v>
      </c>
      <c r="G4" s="283">
        <f>'Apr16'!AE62+'Apr16'!AF62+'Apr16'!AG62</f>
        <v>0</v>
      </c>
      <c r="H4" s="283">
        <f>'Apr16'!P1</f>
        <v>0</v>
      </c>
      <c r="I4" s="282">
        <f t="shared" ref="I4:I15" si="0">D4+E4-F4-G4+H4</f>
        <v>0</v>
      </c>
      <c r="M4" s="355">
        <f>(YEAR(Admin!B2)-1999)*100+1</f>
        <v>1701</v>
      </c>
      <c r="N4" s="281">
        <f t="shared" ref="N4:N15" si="1">N3+I4-L4</f>
        <v>0</v>
      </c>
      <c r="O4" s="280"/>
    </row>
    <row r="5" spans="1:15" ht="15" customHeight="1" x14ac:dyDescent="0.25">
      <c r="A5" s="286"/>
      <c r="B5" s="285">
        <f>Admin!$B$57</f>
        <v>42521</v>
      </c>
      <c r="C5" s="284">
        <f>Admin!$B$76</f>
        <v>42540</v>
      </c>
      <c r="D5" s="282">
        <f>'May16'!T1+'May16'!O1</f>
        <v>0</v>
      </c>
      <c r="E5" s="283">
        <f>'May16'!N1</f>
        <v>0</v>
      </c>
      <c r="F5" s="283">
        <f>'May16'!AD60+'May16'!AE60+'May16'!AF60+'May16'!AG60</f>
        <v>0</v>
      </c>
      <c r="G5" s="283">
        <f>'May16'!AE62+'May16'!AF62+'May16'!AG62</f>
        <v>0</v>
      </c>
      <c r="H5" s="283">
        <f>'May16'!P1</f>
        <v>0</v>
      </c>
      <c r="I5" s="282">
        <f t="shared" si="0"/>
        <v>0</v>
      </c>
      <c r="M5" s="355">
        <f>M4+1</f>
        <v>1702</v>
      </c>
      <c r="N5" s="281">
        <f t="shared" si="1"/>
        <v>0</v>
      </c>
      <c r="O5" s="280"/>
    </row>
    <row r="6" spans="1:15" ht="15" customHeight="1" x14ac:dyDescent="0.25">
      <c r="A6" s="286"/>
      <c r="B6" s="285">
        <f>Admin!$B$87</f>
        <v>42551</v>
      </c>
      <c r="C6" s="284">
        <f>Admin!$B$106</f>
        <v>42570</v>
      </c>
      <c r="D6" s="282">
        <f>'Jun16'!T1+'Jun16'!O1</f>
        <v>0</v>
      </c>
      <c r="E6" s="283">
        <f>'Jun16'!N1</f>
        <v>0</v>
      </c>
      <c r="F6" s="283">
        <f>'Jun16'!AD70+'Jun16'!AE70+'Jun16'!AF70+'Jun16'!AG70</f>
        <v>0</v>
      </c>
      <c r="G6" s="283">
        <f>'Jun16'!AE72+'Jun16'!AF72+'Jun16'!AG72</f>
        <v>0</v>
      </c>
      <c r="H6" s="283">
        <f>'Jun16'!P1</f>
        <v>0</v>
      </c>
      <c r="I6" s="282">
        <f t="shared" si="0"/>
        <v>0</v>
      </c>
      <c r="M6" s="355">
        <f t="shared" ref="M6:M15" si="2">M5+1</f>
        <v>1703</v>
      </c>
      <c r="N6" s="281">
        <f t="shared" si="1"/>
        <v>0</v>
      </c>
      <c r="O6" s="280"/>
    </row>
    <row r="7" spans="1:15" ht="15" customHeight="1" x14ac:dyDescent="0.25">
      <c r="A7" s="286"/>
      <c r="B7" s="285">
        <f>Admin!$B$118</f>
        <v>42582</v>
      </c>
      <c r="C7" s="284">
        <f>Admin!$B$137</f>
        <v>42601</v>
      </c>
      <c r="D7" s="282">
        <f>'Jul16'!T1+'Jul16'!O1</f>
        <v>0</v>
      </c>
      <c r="E7" s="283">
        <f>'Jul16'!N1</f>
        <v>0</v>
      </c>
      <c r="F7" s="283">
        <f>'Jul16'!AD60+'Jul16'!AE60+'Jul16'!AF60+'Jul16'!AG60</f>
        <v>0</v>
      </c>
      <c r="G7" s="283">
        <f>'Jul16'!AE62+'Jul16'!AF62+'Jul16'!AG62</f>
        <v>0</v>
      </c>
      <c r="H7" s="283">
        <f>'Jul16'!P1</f>
        <v>0</v>
      </c>
      <c r="I7" s="282">
        <f t="shared" si="0"/>
        <v>0</v>
      </c>
      <c r="M7" s="355">
        <f t="shared" si="2"/>
        <v>1704</v>
      </c>
      <c r="N7" s="281">
        <f t="shared" si="1"/>
        <v>0</v>
      </c>
      <c r="O7" s="280"/>
    </row>
    <row r="8" spans="1:15" ht="15" customHeight="1" x14ac:dyDescent="0.25">
      <c r="A8" s="286"/>
      <c r="B8" s="285">
        <f>Admin!$B$149</f>
        <v>42613</v>
      </c>
      <c r="C8" s="284">
        <f>Admin!$B$168</f>
        <v>42632</v>
      </c>
      <c r="D8" s="282">
        <f>'Aug16'!T1+'Aug16'!O1</f>
        <v>0</v>
      </c>
      <c r="E8" s="283">
        <f>'Aug16'!N1</f>
        <v>0</v>
      </c>
      <c r="F8" s="283">
        <f>'Aug16'!AD60+'Aug16'!AE60+'Aug16'!AF60+'Aug16'!AG60</f>
        <v>0</v>
      </c>
      <c r="G8" s="283">
        <f>'Aug16'!AE62+'Aug16'!AF62+'Aug16'!AG62</f>
        <v>0</v>
      </c>
      <c r="H8" s="283">
        <f>'Aug16'!P1</f>
        <v>0</v>
      </c>
      <c r="I8" s="282">
        <f t="shared" si="0"/>
        <v>0</v>
      </c>
      <c r="M8" s="355">
        <f t="shared" si="2"/>
        <v>1705</v>
      </c>
      <c r="N8" s="281">
        <f t="shared" si="1"/>
        <v>0</v>
      </c>
      <c r="O8" s="280"/>
    </row>
    <row r="9" spans="1:15" ht="15" customHeight="1" x14ac:dyDescent="0.25">
      <c r="A9" s="286"/>
      <c r="B9" s="285">
        <f>Admin!$B$179</f>
        <v>42643</v>
      </c>
      <c r="C9" s="284">
        <f>Admin!$B$198</f>
        <v>42662</v>
      </c>
      <c r="D9" s="282">
        <f>'Sep16'!T1+'Sep16'!O1</f>
        <v>0</v>
      </c>
      <c r="E9" s="283">
        <f>'Sep16'!N1</f>
        <v>0</v>
      </c>
      <c r="F9" s="283">
        <f>'Sep16'!AD70+'Sep16'!AE70+'Sep16'!AF70+'Sep16'!AG70</f>
        <v>0</v>
      </c>
      <c r="G9" s="283">
        <f>'Sep16'!AE72+'Sep16'!AF72+'Sep16'!AG72</f>
        <v>0</v>
      </c>
      <c r="H9" s="283">
        <f>'Sep16'!P1</f>
        <v>0</v>
      </c>
      <c r="I9" s="282">
        <f t="shared" si="0"/>
        <v>0</v>
      </c>
      <c r="M9" s="355">
        <f t="shared" si="2"/>
        <v>1706</v>
      </c>
      <c r="N9" s="281">
        <f t="shared" si="1"/>
        <v>0</v>
      </c>
      <c r="O9" s="280"/>
    </row>
    <row r="10" spans="1:15" ht="15" customHeight="1" x14ac:dyDescent="0.25">
      <c r="A10" s="286"/>
      <c r="B10" s="285">
        <f>Admin!$B$210</f>
        <v>42674</v>
      </c>
      <c r="C10" s="284">
        <f>Admin!$B$229</f>
        <v>42693</v>
      </c>
      <c r="D10" s="282">
        <f>'Oct16'!T1+'Oct16'!O1</f>
        <v>0</v>
      </c>
      <c r="E10" s="283">
        <f>'Oct16'!N1</f>
        <v>0</v>
      </c>
      <c r="F10" s="283">
        <f>'Oct16'!AD60+'Oct16'!AE60+'Oct16'!AF60+'Oct16'!AG60</f>
        <v>0</v>
      </c>
      <c r="G10" s="283">
        <f>'Oct16'!AE62+'Oct16'!AF62+'Oct16'!AG62</f>
        <v>0</v>
      </c>
      <c r="H10" s="283">
        <f>'Oct16'!P1</f>
        <v>0</v>
      </c>
      <c r="I10" s="282">
        <f t="shared" si="0"/>
        <v>0</v>
      </c>
      <c r="M10" s="355">
        <f t="shared" si="2"/>
        <v>1707</v>
      </c>
      <c r="N10" s="281">
        <f t="shared" si="1"/>
        <v>0</v>
      </c>
      <c r="O10" s="280"/>
    </row>
    <row r="11" spans="1:15" ht="15" customHeight="1" x14ac:dyDescent="0.25">
      <c r="A11" s="286"/>
      <c r="B11" s="285">
        <f>Admin!$B$240</f>
        <v>42704</v>
      </c>
      <c r="C11" s="284">
        <f>Admin!$B$259</f>
        <v>42723</v>
      </c>
      <c r="D11" s="282">
        <f>'Nov16'!T1+'Nov16'!O1</f>
        <v>0</v>
      </c>
      <c r="E11" s="283">
        <f>'Nov16'!N1</f>
        <v>0</v>
      </c>
      <c r="F11" s="283">
        <f>'Nov16'!AD60+'Nov16'!AE60+'Nov16'!AF60+'Nov16'!AG60</f>
        <v>0</v>
      </c>
      <c r="G11" s="283">
        <f>'Nov16'!AE62+'Nov16'!AF62+'Nov16'!AG62</f>
        <v>0</v>
      </c>
      <c r="H11" s="283">
        <f>'Nov16'!P1</f>
        <v>0</v>
      </c>
      <c r="I11" s="282">
        <f t="shared" si="0"/>
        <v>0</v>
      </c>
      <c r="M11" s="355">
        <f t="shared" si="2"/>
        <v>1708</v>
      </c>
      <c r="N11" s="281">
        <f t="shared" si="1"/>
        <v>0</v>
      </c>
      <c r="O11" s="280"/>
    </row>
    <row r="12" spans="1:15" ht="15" customHeight="1" x14ac:dyDescent="0.25">
      <c r="A12" s="286"/>
      <c r="B12" s="285">
        <f>Admin!$B$271</f>
        <v>42735</v>
      </c>
      <c r="C12" s="284">
        <f>Admin!$B$290</f>
        <v>42754</v>
      </c>
      <c r="D12" s="282">
        <f>'Dec16'!T1+'Dec16'!O1</f>
        <v>0</v>
      </c>
      <c r="E12" s="283">
        <f>'Dec16'!N1</f>
        <v>0</v>
      </c>
      <c r="F12" s="283">
        <f>'Dec16'!AD70+'Dec16'!AE70+'Dec16'!AF70+'Dec16'!AG70</f>
        <v>0</v>
      </c>
      <c r="G12" s="283">
        <f>'Dec16'!AE72+'Dec16'!AF72+'Dec16'!AG72</f>
        <v>0</v>
      </c>
      <c r="H12" s="283">
        <f>'Dec16'!P1</f>
        <v>0</v>
      </c>
      <c r="I12" s="282">
        <f t="shared" si="0"/>
        <v>0</v>
      </c>
      <c r="M12" s="355">
        <f t="shared" si="2"/>
        <v>1709</v>
      </c>
      <c r="N12" s="281">
        <f t="shared" si="1"/>
        <v>0</v>
      </c>
      <c r="O12" s="280"/>
    </row>
    <row r="13" spans="1:15" ht="15" customHeight="1" x14ac:dyDescent="0.25">
      <c r="A13" s="286"/>
      <c r="B13" s="285">
        <f>Admin!$B$302</f>
        <v>42766</v>
      </c>
      <c r="C13" s="284">
        <f>Admin!$B$321</f>
        <v>42785</v>
      </c>
      <c r="D13" s="282">
        <f>'Jan17'!T1+'Jan17'!O1</f>
        <v>0</v>
      </c>
      <c r="E13" s="283">
        <f>'Jan17'!N1</f>
        <v>0</v>
      </c>
      <c r="F13" s="283">
        <f>'Jan17'!AD60+'Jan17'!AE60+'Jan17'!AF60+'Jan17'!AG60</f>
        <v>0</v>
      </c>
      <c r="G13" s="283">
        <f>'Jan17'!AE62+'Jan17'!AF62+'Jan17'!AG62</f>
        <v>0</v>
      </c>
      <c r="H13" s="283">
        <f>'Jan17'!P1</f>
        <v>0</v>
      </c>
      <c r="I13" s="282">
        <f t="shared" si="0"/>
        <v>0</v>
      </c>
      <c r="M13" s="355">
        <f t="shared" si="2"/>
        <v>1710</v>
      </c>
      <c r="N13" s="281">
        <f t="shared" si="1"/>
        <v>0</v>
      </c>
      <c r="O13" s="280"/>
    </row>
    <row r="14" spans="1:15" ht="15" customHeight="1" x14ac:dyDescent="0.25">
      <c r="A14" s="286"/>
      <c r="B14" s="285">
        <f>Admin!$B$330</f>
        <v>42794</v>
      </c>
      <c r="C14" s="284">
        <f>Admin!$B$350</f>
        <v>42814</v>
      </c>
      <c r="D14" s="282">
        <f>'Feb17'!T1+'Feb17'!O1</f>
        <v>0</v>
      </c>
      <c r="E14" s="283">
        <f>'Feb17'!N1</f>
        <v>0</v>
      </c>
      <c r="F14" s="283">
        <f>'Feb17'!AD60+'Feb17'!AE60+'Feb17'!AF60+'Feb17'!AG60</f>
        <v>0</v>
      </c>
      <c r="G14" s="283">
        <f>'Feb17'!AE62+'Feb17'!AF62+'Feb17'!AG62</f>
        <v>0</v>
      </c>
      <c r="H14" s="283">
        <f>'Feb17'!P1</f>
        <v>0</v>
      </c>
      <c r="I14" s="282">
        <f t="shared" si="0"/>
        <v>0</v>
      </c>
      <c r="M14" s="355">
        <f t="shared" si="2"/>
        <v>1711</v>
      </c>
      <c r="N14" s="281">
        <f t="shared" si="1"/>
        <v>0</v>
      </c>
      <c r="O14" s="280"/>
    </row>
    <row r="15" spans="1:15" ht="15" customHeight="1" thickBot="1" x14ac:dyDescent="0.3">
      <c r="A15" s="286"/>
      <c r="B15" s="285">
        <f>Admin!$B$361</f>
        <v>42825</v>
      </c>
      <c r="C15" s="284">
        <f>Admin!$B$381</f>
        <v>42845</v>
      </c>
      <c r="D15" s="282">
        <f>'Mar17'!T1+'Mar17'!O1</f>
        <v>0</v>
      </c>
      <c r="E15" s="283">
        <f>'Mar17'!N1</f>
        <v>0</v>
      </c>
      <c r="F15" s="283">
        <f>'Mar17'!AD80+'Mar17'!AE80+'Mar17'!AF80+'Mar17'!AG80</f>
        <v>0</v>
      </c>
      <c r="G15" s="283">
        <f>'Mar17'!AE82+'Mar17'!AF82+'Mar17'!AG82</f>
        <v>0</v>
      </c>
      <c r="H15" s="283">
        <f>'Mar17'!P1</f>
        <v>0</v>
      </c>
      <c r="I15" s="282">
        <f t="shared" si="0"/>
        <v>0</v>
      </c>
      <c r="M15" s="355">
        <f t="shared" si="2"/>
        <v>1712</v>
      </c>
      <c r="N15" s="281">
        <f t="shared" si="1"/>
        <v>0</v>
      </c>
      <c r="O15" s="280"/>
    </row>
    <row r="16" spans="1:15" s="268" customFormat="1" ht="15" customHeight="1" thickTop="1" thickBot="1" x14ac:dyDescent="0.3">
      <c r="A16" s="279"/>
      <c r="B16" s="278"/>
      <c r="C16" s="274"/>
      <c r="D16" s="277">
        <f t="shared" ref="D16:I16" si="3">SUM(D4:D15)</f>
        <v>0</v>
      </c>
      <c r="E16" s="277">
        <f t="shared" si="3"/>
        <v>0</v>
      </c>
      <c r="F16" s="277">
        <f t="shared" si="3"/>
        <v>0</v>
      </c>
      <c r="G16" s="277">
        <f t="shared" si="3"/>
        <v>0</v>
      </c>
      <c r="H16" s="277">
        <f t="shared" si="3"/>
        <v>0</v>
      </c>
      <c r="I16" s="277">
        <f t="shared" si="3"/>
        <v>0</v>
      </c>
      <c r="J16" s="276"/>
      <c r="K16" s="276"/>
      <c r="L16" s="275">
        <f>SUM(L4:L15)</f>
        <v>0</v>
      </c>
      <c r="M16" s="274"/>
      <c r="N16" s="273"/>
      <c r="O16" s="272"/>
    </row>
    <row r="17" spans="1:15" ht="9" customHeight="1" thickTop="1" x14ac:dyDescent="0.25">
      <c r="A17" s="271"/>
      <c r="B17" s="501"/>
      <c r="C17" s="501"/>
      <c r="D17" s="501"/>
      <c r="E17" s="501"/>
      <c r="F17" s="501"/>
      <c r="G17" s="501"/>
      <c r="H17" s="501"/>
      <c r="I17" s="501"/>
      <c r="J17" s="501"/>
      <c r="K17" s="501"/>
      <c r="L17" s="501"/>
      <c r="M17" s="501"/>
      <c r="N17" s="501"/>
      <c r="O17" s="270"/>
    </row>
    <row r="18" spans="1:15" x14ac:dyDescent="0.25">
      <c r="B18" s="269" t="s">
        <v>100</v>
      </c>
    </row>
  </sheetData>
  <mergeCells count="1">
    <mergeCell ref="B17:N17"/>
  </mergeCells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2"/>
  <sheetViews>
    <sheetView workbookViewId="0">
      <pane ySplit="1" topLeftCell="A2" activePane="bottomLeft" state="frozen"/>
      <selection pane="bottomLeft" activeCell="H3" sqref="H3:M3"/>
    </sheetView>
  </sheetViews>
  <sheetFormatPr defaultColWidth="9.109375" defaultRowHeight="10.199999999999999" x14ac:dyDescent="0.2"/>
  <cols>
    <col min="1" max="1" width="6" style="246" customWidth="1"/>
    <col min="2" max="2" width="9.109375" style="249"/>
    <col min="3" max="4" width="9.109375" style="248"/>
    <col min="5" max="5" width="5.6640625" style="246" customWidth="1"/>
    <col min="6" max="6" width="9.109375" style="247"/>
    <col min="7" max="7" width="6.33203125" style="246" customWidth="1"/>
    <col min="8" max="9" width="9.109375" style="246"/>
    <col min="10" max="10" width="12.5546875" style="246" customWidth="1"/>
    <col min="11" max="11" width="9.44140625" style="246" customWidth="1"/>
    <col min="12" max="12" width="9.109375" style="246"/>
    <col min="13" max="13" width="8.33203125" style="247" customWidth="1"/>
    <col min="14" max="14" width="10.5546875" style="247" customWidth="1"/>
    <col min="15" max="15" width="4.33203125" style="247" customWidth="1"/>
    <col min="16" max="16" width="9.88671875" style="247" bestFit="1" customWidth="1"/>
    <col min="17" max="17" width="4.33203125" style="247" customWidth="1"/>
    <col min="18" max="18" width="9.88671875" style="247" bestFit="1" customWidth="1"/>
    <col min="19" max="19" width="2" style="246" customWidth="1"/>
    <col min="20" max="16384" width="9.109375" style="246"/>
  </cols>
  <sheetData>
    <row r="1" spans="1:19" ht="23.4" thickBot="1" x14ac:dyDescent="0.25">
      <c r="A1" s="265" t="s">
        <v>99</v>
      </c>
      <c r="B1" s="266" t="s">
        <v>8</v>
      </c>
      <c r="C1" s="265" t="s">
        <v>9</v>
      </c>
      <c r="D1" s="265" t="s">
        <v>10</v>
      </c>
      <c r="E1" s="264" t="s">
        <v>98</v>
      </c>
      <c r="F1" s="264" t="s">
        <v>97</v>
      </c>
      <c r="G1" s="502" t="s">
        <v>83</v>
      </c>
      <c r="H1" s="503"/>
      <c r="I1" s="504">
        <f>B366</f>
        <v>42830</v>
      </c>
      <c r="J1" s="505"/>
      <c r="K1" s="261"/>
      <c r="L1" s="261"/>
      <c r="M1" s="262"/>
      <c r="N1" s="263" t="str">
        <f>YEAR(B2) &amp; "-" &amp; YEAR(B2)-1999</f>
        <v>2016-17</v>
      </c>
      <c r="O1" s="262"/>
      <c r="P1" s="262"/>
      <c r="Q1" s="262"/>
      <c r="R1" s="262"/>
      <c r="S1" s="261"/>
    </row>
    <row r="2" spans="1:19" ht="11.4" x14ac:dyDescent="0.2">
      <c r="A2" s="256" t="str">
        <f t="shared" ref="A2:A65" si="0">TEXT(DATE(YEAR(B$2),MONTH(B$2)+(D2-1),1),"MmmYY")</f>
        <v>Apr16</v>
      </c>
      <c r="B2" s="255">
        <v>42466</v>
      </c>
      <c r="C2" s="254">
        <v>1</v>
      </c>
      <c r="D2" s="254">
        <v>1</v>
      </c>
      <c r="E2" s="250">
        <f>B2</f>
        <v>42466</v>
      </c>
      <c r="F2" s="254">
        <v>1</v>
      </c>
      <c r="G2" s="260"/>
      <c r="H2" s="260"/>
      <c r="I2" s="260"/>
      <c r="J2" s="260"/>
      <c r="K2" s="260"/>
      <c r="L2" s="260"/>
      <c r="M2" s="260"/>
      <c r="N2" s="260"/>
      <c r="O2" s="260"/>
      <c r="P2" s="260"/>
      <c r="Q2" s="260"/>
      <c r="R2" s="260"/>
      <c r="S2" s="260"/>
    </row>
    <row r="3" spans="1:19" ht="12" x14ac:dyDescent="0.2">
      <c r="A3" s="256" t="str">
        <f t="shared" si="0"/>
        <v>Apr16</v>
      </c>
      <c r="B3" s="255">
        <f t="shared" ref="B3:B66" si="1">B2+1</f>
        <v>42467</v>
      </c>
      <c r="C3" s="254">
        <v>1</v>
      </c>
      <c r="D3" s="254">
        <v>1</v>
      </c>
      <c r="E3" s="253"/>
      <c r="F3" s="252">
        <v>1</v>
      </c>
      <c r="G3" s="260"/>
      <c r="H3" s="506" t="s">
        <v>96</v>
      </c>
      <c r="I3" s="507"/>
      <c r="J3" s="507"/>
      <c r="K3" s="507"/>
      <c r="L3" s="507"/>
      <c r="M3" s="508"/>
      <c r="N3" s="260"/>
      <c r="O3" s="260"/>
      <c r="P3" s="260"/>
      <c r="Q3" s="260"/>
      <c r="R3" s="260"/>
      <c r="S3" s="260"/>
    </row>
    <row r="4" spans="1:19" ht="11.4" x14ac:dyDescent="0.2">
      <c r="A4" s="256" t="str">
        <f t="shared" si="0"/>
        <v>Apr16</v>
      </c>
      <c r="B4" s="255">
        <f t="shared" si="1"/>
        <v>42468</v>
      </c>
      <c r="C4" s="254">
        <v>1</v>
      </c>
      <c r="D4" s="254">
        <v>1</v>
      </c>
      <c r="E4" s="253"/>
      <c r="F4" s="252">
        <v>1</v>
      </c>
      <c r="G4" s="260"/>
      <c r="H4" s="251"/>
      <c r="I4" s="251"/>
      <c r="J4" s="251"/>
      <c r="K4" s="251"/>
      <c r="L4" s="251"/>
      <c r="M4" s="251"/>
      <c r="N4" s="260"/>
      <c r="O4" s="260"/>
      <c r="P4" s="260"/>
      <c r="Q4" s="260"/>
      <c r="R4" s="260"/>
      <c r="S4" s="260"/>
    </row>
    <row r="5" spans="1:19" ht="11.4" x14ac:dyDescent="0.2">
      <c r="A5" s="256" t="str">
        <f t="shared" si="0"/>
        <v>Apr16</v>
      </c>
      <c r="B5" s="255">
        <f t="shared" si="1"/>
        <v>42469</v>
      </c>
      <c r="C5" s="254">
        <v>1</v>
      </c>
      <c r="D5" s="254">
        <v>1</v>
      </c>
      <c r="E5" s="253"/>
      <c r="F5" s="252">
        <v>1</v>
      </c>
      <c r="G5" s="260"/>
      <c r="H5" s="251"/>
      <c r="I5" s="251"/>
      <c r="J5" s="251"/>
      <c r="K5" s="251"/>
      <c r="L5" s="251"/>
      <c r="M5" s="251"/>
      <c r="N5" s="260"/>
      <c r="O5" s="260"/>
      <c r="P5" s="260"/>
      <c r="Q5" s="260"/>
      <c r="R5" s="260"/>
      <c r="S5" s="260"/>
    </row>
    <row r="6" spans="1:19" ht="11.4" x14ac:dyDescent="0.2">
      <c r="A6" s="256" t="str">
        <f t="shared" si="0"/>
        <v>Apr16</v>
      </c>
      <c r="B6" s="255">
        <f t="shared" si="1"/>
        <v>42470</v>
      </c>
      <c r="C6" s="254">
        <v>1</v>
      </c>
      <c r="D6" s="254">
        <v>1</v>
      </c>
      <c r="E6" s="253"/>
      <c r="F6" s="252">
        <v>1</v>
      </c>
      <c r="G6" s="260"/>
      <c r="H6" s="251" t="s">
        <v>95</v>
      </c>
      <c r="I6" s="251" t="s">
        <v>94</v>
      </c>
      <c r="J6" s="251"/>
      <c r="K6" s="251" t="s">
        <v>93</v>
      </c>
      <c r="L6" s="251"/>
      <c r="M6" s="251"/>
      <c r="N6" s="260"/>
      <c r="O6" s="260"/>
      <c r="P6" s="260"/>
      <c r="Q6" s="260"/>
      <c r="R6" s="260"/>
      <c r="S6" s="260"/>
    </row>
    <row r="7" spans="1:19" ht="11.4" x14ac:dyDescent="0.2">
      <c r="A7" s="256" t="str">
        <f t="shared" si="0"/>
        <v>Apr16</v>
      </c>
      <c r="B7" s="255">
        <f t="shared" si="1"/>
        <v>42471</v>
      </c>
      <c r="C7" s="254">
        <v>2</v>
      </c>
      <c r="D7" s="254">
        <v>1</v>
      </c>
      <c r="E7" s="253"/>
      <c r="F7" s="252">
        <v>2</v>
      </c>
      <c r="G7" s="260"/>
      <c r="H7" s="251"/>
      <c r="I7" s="251"/>
      <c r="J7" s="251"/>
      <c r="K7" s="251"/>
      <c r="L7" s="251"/>
      <c r="M7" s="251"/>
      <c r="N7" s="260"/>
      <c r="O7" s="260"/>
      <c r="P7" s="260"/>
      <c r="Q7" s="260"/>
      <c r="R7" s="260"/>
      <c r="S7" s="260"/>
    </row>
    <row r="8" spans="1:19" ht="11.4" x14ac:dyDescent="0.2">
      <c r="A8" s="256" t="str">
        <f t="shared" si="0"/>
        <v>Apr16</v>
      </c>
      <c r="B8" s="255">
        <f t="shared" si="1"/>
        <v>42472</v>
      </c>
      <c r="C8" s="254">
        <v>2</v>
      </c>
      <c r="D8" s="254">
        <v>1</v>
      </c>
      <c r="E8" s="253"/>
      <c r="F8" s="252">
        <v>2</v>
      </c>
      <c r="G8" s="260"/>
      <c r="H8" s="254">
        <v>1</v>
      </c>
      <c r="I8" s="254">
        <v>4</v>
      </c>
      <c r="J8" s="251"/>
      <c r="K8" s="254">
        <v>10</v>
      </c>
      <c r="L8" s="251"/>
      <c r="M8" s="251"/>
      <c r="N8" s="260"/>
      <c r="O8" s="260"/>
      <c r="P8" s="260"/>
      <c r="Q8" s="260"/>
      <c r="R8" s="260"/>
      <c r="S8" s="260"/>
    </row>
    <row r="9" spans="1:19" ht="11.4" x14ac:dyDescent="0.2">
      <c r="A9" s="256" t="str">
        <f t="shared" si="0"/>
        <v>Apr16</v>
      </c>
      <c r="B9" s="255">
        <f t="shared" si="1"/>
        <v>42473</v>
      </c>
      <c r="C9" s="254">
        <v>2</v>
      </c>
      <c r="D9" s="254">
        <v>1</v>
      </c>
      <c r="E9" s="253"/>
      <c r="F9" s="252">
        <v>2</v>
      </c>
      <c r="G9" s="260"/>
      <c r="H9" s="254">
        <v>2</v>
      </c>
      <c r="I9" s="254">
        <v>4</v>
      </c>
      <c r="J9" s="251"/>
      <c r="K9" s="251"/>
      <c r="L9" s="251"/>
      <c r="M9" s="251"/>
      <c r="N9" s="260"/>
      <c r="O9" s="260"/>
      <c r="P9" s="260"/>
      <c r="Q9" s="260"/>
      <c r="R9" s="260"/>
      <c r="S9" s="260"/>
    </row>
    <row r="10" spans="1:19" ht="11.4" x14ac:dyDescent="0.2">
      <c r="A10" s="256" t="str">
        <f t="shared" si="0"/>
        <v>Apr16</v>
      </c>
      <c r="B10" s="255">
        <f t="shared" si="1"/>
        <v>42474</v>
      </c>
      <c r="C10" s="254">
        <v>2</v>
      </c>
      <c r="D10" s="254">
        <v>1</v>
      </c>
      <c r="E10" s="253"/>
      <c r="F10" s="252">
        <v>2</v>
      </c>
      <c r="G10" s="260"/>
      <c r="H10" s="254">
        <v>3</v>
      </c>
      <c r="I10" s="254">
        <v>5</v>
      </c>
      <c r="J10" s="251"/>
      <c r="K10" s="251"/>
      <c r="L10" s="251"/>
      <c r="M10" s="251"/>
      <c r="N10" s="260"/>
      <c r="O10" s="260"/>
      <c r="P10" s="260"/>
      <c r="Q10" s="260"/>
      <c r="R10" s="260"/>
      <c r="S10" s="260"/>
    </row>
    <row r="11" spans="1:19" ht="11.4" x14ac:dyDescent="0.2">
      <c r="A11" s="256" t="str">
        <f t="shared" si="0"/>
        <v>Apr16</v>
      </c>
      <c r="B11" s="255">
        <f t="shared" si="1"/>
        <v>42475</v>
      </c>
      <c r="C11" s="254">
        <v>2</v>
      </c>
      <c r="D11" s="254">
        <v>1</v>
      </c>
      <c r="E11" s="253"/>
      <c r="F11" s="252">
        <v>2</v>
      </c>
      <c r="G11" s="260"/>
      <c r="H11" s="254">
        <v>4</v>
      </c>
      <c r="I11" s="254">
        <v>4</v>
      </c>
      <c r="J11" s="251"/>
      <c r="K11" s="251" t="s">
        <v>92</v>
      </c>
      <c r="L11" s="254" t="s">
        <v>87</v>
      </c>
      <c r="M11" s="251"/>
      <c r="N11" s="260"/>
      <c r="O11" s="260"/>
      <c r="P11" s="260"/>
      <c r="Q11" s="260"/>
      <c r="R11" s="260"/>
      <c r="S11" s="260"/>
    </row>
    <row r="12" spans="1:19" ht="11.4" x14ac:dyDescent="0.2">
      <c r="A12" s="256" t="str">
        <f t="shared" si="0"/>
        <v>Apr16</v>
      </c>
      <c r="B12" s="255">
        <f t="shared" si="1"/>
        <v>42476</v>
      </c>
      <c r="C12" s="254">
        <v>2</v>
      </c>
      <c r="D12" s="254">
        <v>1</v>
      </c>
      <c r="E12" s="253"/>
      <c r="F12" s="252">
        <v>2</v>
      </c>
      <c r="G12" s="260"/>
      <c r="H12" s="254">
        <v>5</v>
      </c>
      <c r="I12" s="254">
        <v>4</v>
      </c>
      <c r="J12" s="251"/>
      <c r="K12" s="251" t="s">
        <v>91</v>
      </c>
      <c r="L12" s="254" t="s">
        <v>85</v>
      </c>
      <c r="M12" s="251"/>
      <c r="N12" s="260"/>
      <c r="O12" s="260"/>
      <c r="P12" s="260"/>
      <c r="Q12" s="260"/>
      <c r="R12" s="260"/>
      <c r="S12" s="260"/>
    </row>
    <row r="13" spans="1:19" ht="11.4" x14ac:dyDescent="0.2">
      <c r="A13" s="256" t="str">
        <f t="shared" si="0"/>
        <v>Apr16</v>
      </c>
      <c r="B13" s="255">
        <f t="shared" si="1"/>
        <v>42477</v>
      </c>
      <c r="C13" s="254">
        <v>2</v>
      </c>
      <c r="D13" s="254">
        <v>1</v>
      </c>
      <c r="E13" s="253"/>
      <c r="F13" s="252">
        <v>2</v>
      </c>
      <c r="G13" s="260"/>
      <c r="H13" s="254">
        <v>6</v>
      </c>
      <c r="I13" s="254">
        <v>5</v>
      </c>
      <c r="J13" s="251"/>
      <c r="K13" s="251"/>
      <c r="L13" s="251"/>
      <c r="M13" s="251"/>
      <c r="N13" s="260"/>
      <c r="O13" s="260"/>
      <c r="P13" s="260"/>
      <c r="Q13" s="260"/>
      <c r="R13" s="260"/>
      <c r="S13" s="260"/>
    </row>
    <row r="14" spans="1:19" ht="11.4" x14ac:dyDescent="0.2">
      <c r="A14" s="256" t="str">
        <f t="shared" si="0"/>
        <v>Apr16</v>
      </c>
      <c r="B14" s="255">
        <f t="shared" si="1"/>
        <v>42478</v>
      </c>
      <c r="C14" s="254">
        <v>3</v>
      </c>
      <c r="D14" s="254">
        <v>1</v>
      </c>
      <c r="E14" s="253"/>
      <c r="F14" s="252">
        <v>3</v>
      </c>
      <c r="G14" s="260"/>
      <c r="H14" s="254">
        <v>7</v>
      </c>
      <c r="I14" s="254">
        <v>4</v>
      </c>
      <c r="J14" s="251"/>
      <c r="K14" s="251"/>
      <c r="L14" s="251"/>
      <c r="M14" s="251"/>
      <c r="N14" s="260"/>
      <c r="O14" s="260"/>
      <c r="P14" s="260"/>
      <c r="Q14" s="260"/>
      <c r="R14" s="260"/>
      <c r="S14" s="260"/>
    </row>
    <row r="15" spans="1:19" ht="11.4" x14ac:dyDescent="0.2">
      <c r="A15" s="256" t="str">
        <f t="shared" si="0"/>
        <v>Apr16</v>
      </c>
      <c r="B15" s="255">
        <f t="shared" si="1"/>
        <v>42479</v>
      </c>
      <c r="C15" s="254">
        <v>3</v>
      </c>
      <c r="D15" s="254">
        <v>1</v>
      </c>
      <c r="E15" s="253"/>
      <c r="F15" s="252">
        <v>3</v>
      </c>
      <c r="G15" s="260"/>
      <c r="H15" s="254">
        <v>8</v>
      </c>
      <c r="I15" s="254">
        <v>4</v>
      </c>
      <c r="J15" s="251"/>
      <c r="K15" s="251"/>
      <c r="L15" s="251"/>
      <c r="M15" s="251"/>
      <c r="N15" s="260"/>
      <c r="O15" s="260"/>
      <c r="P15" s="260"/>
      <c r="Q15" s="260"/>
      <c r="R15" s="260"/>
      <c r="S15" s="260"/>
    </row>
    <row r="16" spans="1:19" ht="11.4" x14ac:dyDescent="0.2">
      <c r="A16" s="256" t="str">
        <f t="shared" si="0"/>
        <v>Apr16</v>
      </c>
      <c r="B16" s="255">
        <f t="shared" si="1"/>
        <v>42480</v>
      </c>
      <c r="C16" s="254">
        <v>3</v>
      </c>
      <c r="D16" s="254">
        <v>1</v>
      </c>
      <c r="E16" s="253"/>
      <c r="F16" s="252">
        <v>3</v>
      </c>
      <c r="G16" s="260"/>
      <c r="H16" s="254">
        <v>9</v>
      </c>
      <c r="I16" s="254">
        <v>5</v>
      </c>
      <c r="J16" s="251"/>
      <c r="K16" s="251"/>
      <c r="L16" s="251"/>
      <c r="M16" s="251"/>
      <c r="N16" s="260"/>
      <c r="O16" s="260"/>
      <c r="P16" s="260"/>
      <c r="Q16" s="260"/>
      <c r="R16" s="260"/>
      <c r="S16" s="260"/>
    </row>
    <row r="17" spans="1:19" ht="12" customHeight="1" x14ac:dyDescent="0.2">
      <c r="A17" s="256" t="str">
        <f t="shared" si="0"/>
        <v>Apr16</v>
      </c>
      <c r="B17" s="255">
        <f t="shared" si="1"/>
        <v>42481</v>
      </c>
      <c r="C17" s="254">
        <v>3</v>
      </c>
      <c r="D17" s="254">
        <v>1</v>
      </c>
      <c r="E17" s="253"/>
      <c r="F17" s="252">
        <v>3</v>
      </c>
      <c r="G17" s="260"/>
      <c r="H17" s="254">
        <v>10</v>
      </c>
      <c r="I17" s="254">
        <v>4</v>
      </c>
      <c r="J17" s="251"/>
      <c r="K17" s="251"/>
      <c r="L17" s="251"/>
      <c r="M17" s="251"/>
      <c r="N17" s="260"/>
      <c r="O17" s="260"/>
      <c r="P17" s="260"/>
      <c r="Q17" s="260"/>
      <c r="R17" s="260"/>
      <c r="S17" s="260"/>
    </row>
    <row r="18" spans="1:19" ht="11.4" x14ac:dyDescent="0.2">
      <c r="A18" s="256" t="str">
        <f t="shared" si="0"/>
        <v>Apr16</v>
      </c>
      <c r="B18" s="255">
        <f t="shared" si="1"/>
        <v>42482</v>
      </c>
      <c r="C18" s="254">
        <v>3</v>
      </c>
      <c r="D18" s="254">
        <v>1</v>
      </c>
      <c r="E18" s="253"/>
      <c r="F18" s="252">
        <v>3</v>
      </c>
      <c r="G18" s="260"/>
      <c r="H18" s="254">
        <v>11</v>
      </c>
      <c r="I18" s="254">
        <v>4</v>
      </c>
      <c r="J18" s="251"/>
      <c r="K18" s="251"/>
      <c r="L18" s="251"/>
      <c r="M18" s="251"/>
      <c r="N18" s="260"/>
      <c r="O18" s="260"/>
      <c r="P18" s="260"/>
      <c r="Q18" s="260"/>
      <c r="R18" s="260"/>
      <c r="S18" s="260"/>
    </row>
    <row r="19" spans="1:19" ht="11.4" x14ac:dyDescent="0.2">
      <c r="A19" s="256" t="str">
        <f t="shared" si="0"/>
        <v>Apr16</v>
      </c>
      <c r="B19" s="255">
        <f t="shared" si="1"/>
        <v>42483</v>
      </c>
      <c r="C19" s="254">
        <v>3</v>
      </c>
      <c r="D19" s="254">
        <v>1</v>
      </c>
      <c r="E19" s="253"/>
      <c r="F19" s="252">
        <v>3</v>
      </c>
      <c r="G19" s="260"/>
      <c r="H19" s="254">
        <v>12</v>
      </c>
      <c r="I19" s="254">
        <v>6</v>
      </c>
      <c r="J19" s="251"/>
      <c r="K19" s="251"/>
      <c r="L19" s="251"/>
      <c r="M19" s="251"/>
      <c r="N19" s="260"/>
      <c r="O19" s="260"/>
      <c r="P19" s="260"/>
      <c r="Q19" s="260"/>
      <c r="R19" s="260"/>
      <c r="S19" s="260"/>
    </row>
    <row r="20" spans="1:19" ht="11.4" x14ac:dyDescent="0.2">
      <c r="A20" s="256" t="str">
        <f t="shared" si="0"/>
        <v>Apr16</v>
      </c>
      <c r="B20" s="255">
        <f t="shared" si="1"/>
        <v>42484</v>
      </c>
      <c r="C20" s="254">
        <v>3</v>
      </c>
      <c r="D20" s="254">
        <v>1</v>
      </c>
      <c r="E20" s="253"/>
      <c r="F20" s="252">
        <v>3</v>
      </c>
      <c r="G20" s="260"/>
      <c r="H20" s="260"/>
      <c r="I20" s="260"/>
      <c r="J20" s="260"/>
      <c r="K20" s="260"/>
      <c r="L20" s="260"/>
      <c r="M20" s="260"/>
      <c r="N20" s="260"/>
      <c r="O20" s="260"/>
      <c r="P20" s="260"/>
      <c r="Q20" s="260"/>
      <c r="R20" s="260"/>
      <c r="S20" s="260"/>
    </row>
    <row r="21" spans="1:19" ht="11.4" x14ac:dyDescent="0.2">
      <c r="A21" s="256" t="str">
        <f t="shared" si="0"/>
        <v>Apr16</v>
      </c>
      <c r="B21" s="255">
        <f t="shared" si="1"/>
        <v>42485</v>
      </c>
      <c r="C21" s="254">
        <v>4</v>
      </c>
      <c r="D21" s="254">
        <v>1</v>
      </c>
      <c r="E21" s="253"/>
      <c r="F21" s="252">
        <v>4</v>
      </c>
      <c r="G21" s="260"/>
      <c r="H21" s="260"/>
      <c r="I21" s="260"/>
      <c r="J21" s="260"/>
      <c r="K21" s="260"/>
      <c r="L21" s="260"/>
      <c r="M21" s="260"/>
      <c r="N21" s="260"/>
      <c r="O21" s="260"/>
      <c r="P21" s="260"/>
      <c r="Q21" s="260"/>
      <c r="R21" s="260"/>
      <c r="S21" s="260"/>
    </row>
    <row r="22" spans="1:19" ht="11.4" x14ac:dyDescent="0.2">
      <c r="A22" s="256" t="str">
        <f t="shared" si="0"/>
        <v>Apr16</v>
      </c>
      <c r="B22" s="255">
        <f t="shared" si="1"/>
        <v>42486</v>
      </c>
      <c r="C22" s="254">
        <v>4</v>
      </c>
      <c r="D22" s="254">
        <v>1</v>
      </c>
      <c r="E22" s="253"/>
      <c r="F22" s="252">
        <v>4</v>
      </c>
      <c r="G22" s="260"/>
      <c r="H22" s="260"/>
      <c r="I22" s="260"/>
      <c r="J22" s="260"/>
      <c r="K22" s="260"/>
      <c r="L22" s="260"/>
      <c r="M22" s="260"/>
      <c r="N22" s="260"/>
      <c r="O22" s="260"/>
      <c r="P22" s="260"/>
      <c r="Q22" s="260"/>
      <c r="R22" s="260"/>
      <c r="S22" s="260"/>
    </row>
    <row r="23" spans="1:19" ht="11.4" x14ac:dyDescent="0.2">
      <c r="A23" s="256" t="str">
        <f t="shared" si="0"/>
        <v>Apr16</v>
      </c>
      <c r="B23" s="255">
        <f t="shared" si="1"/>
        <v>42487</v>
      </c>
      <c r="C23" s="254">
        <v>4</v>
      </c>
      <c r="D23" s="254">
        <v>1</v>
      </c>
      <c r="E23" s="253"/>
      <c r="F23" s="252">
        <v>4</v>
      </c>
      <c r="G23" s="260"/>
      <c r="H23" s="260"/>
      <c r="I23" s="260"/>
      <c r="J23" s="260"/>
      <c r="K23" s="260"/>
      <c r="L23" s="260"/>
      <c r="M23" s="260"/>
      <c r="N23" s="260"/>
      <c r="O23" s="260"/>
      <c r="P23" s="260"/>
      <c r="Q23" s="260"/>
      <c r="R23" s="260"/>
      <c r="S23" s="260"/>
    </row>
    <row r="24" spans="1:19" ht="11.4" x14ac:dyDescent="0.2">
      <c r="A24" s="256" t="str">
        <f t="shared" si="0"/>
        <v>Apr16</v>
      </c>
      <c r="B24" s="255">
        <f t="shared" si="1"/>
        <v>42488</v>
      </c>
      <c r="C24" s="254">
        <v>4</v>
      </c>
      <c r="D24" s="254">
        <v>1</v>
      </c>
      <c r="E24" s="253"/>
      <c r="F24" s="252">
        <v>4</v>
      </c>
      <c r="G24" s="260"/>
      <c r="H24" s="260"/>
      <c r="I24" s="260"/>
      <c r="J24" s="260"/>
      <c r="K24" s="260"/>
      <c r="L24" s="260"/>
      <c r="M24" s="260"/>
      <c r="N24" s="260"/>
      <c r="O24" s="260"/>
      <c r="P24" s="260"/>
      <c r="Q24" s="260"/>
      <c r="R24" s="260"/>
      <c r="S24" s="260"/>
    </row>
    <row r="25" spans="1:19" ht="11.4" x14ac:dyDescent="0.2">
      <c r="A25" s="256" t="str">
        <f t="shared" si="0"/>
        <v>Apr16</v>
      </c>
      <c r="B25" s="255">
        <f t="shared" si="1"/>
        <v>42489</v>
      </c>
      <c r="C25" s="254">
        <v>4</v>
      </c>
      <c r="D25" s="254">
        <v>1</v>
      </c>
      <c r="E25" s="253"/>
      <c r="F25" s="252">
        <v>4</v>
      </c>
      <c r="G25" s="260"/>
      <c r="H25" s="260"/>
      <c r="I25" s="260"/>
      <c r="J25" s="260"/>
      <c r="K25" s="260"/>
      <c r="L25" s="260"/>
      <c r="M25" s="260"/>
      <c r="N25" s="260"/>
      <c r="O25" s="260"/>
      <c r="P25" s="260"/>
      <c r="Q25" s="260"/>
      <c r="R25" s="260"/>
      <c r="S25" s="260"/>
    </row>
    <row r="26" spans="1:19" ht="12" customHeight="1" x14ac:dyDescent="0.2">
      <c r="A26" s="256" t="str">
        <f t="shared" si="0"/>
        <v>Apr16</v>
      </c>
      <c r="B26" s="255">
        <f t="shared" si="1"/>
        <v>42490</v>
      </c>
      <c r="C26" s="254">
        <v>4</v>
      </c>
      <c r="D26" s="254">
        <v>1</v>
      </c>
      <c r="E26" s="253"/>
      <c r="F26" s="252">
        <v>4</v>
      </c>
      <c r="G26" s="260"/>
      <c r="H26" s="260"/>
      <c r="I26" s="260"/>
      <c r="J26" s="260"/>
      <c r="K26" s="260"/>
      <c r="L26" s="260"/>
      <c r="M26" s="260"/>
      <c r="N26" s="260"/>
      <c r="O26" s="260"/>
      <c r="P26" s="260"/>
      <c r="Q26" s="260"/>
      <c r="R26" s="260"/>
      <c r="S26" s="260"/>
    </row>
    <row r="27" spans="1:19" ht="12" customHeight="1" x14ac:dyDescent="0.2">
      <c r="A27" s="256" t="str">
        <f t="shared" si="0"/>
        <v>Apr16</v>
      </c>
      <c r="B27" s="255">
        <f t="shared" si="1"/>
        <v>42491</v>
      </c>
      <c r="C27" s="254">
        <v>4</v>
      </c>
      <c r="D27" s="254">
        <v>1</v>
      </c>
      <c r="E27" s="260"/>
      <c r="F27" s="252">
        <v>4</v>
      </c>
      <c r="G27" s="260"/>
      <c r="H27" s="260"/>
      <c r="I27" s="260"/>
      <c r="J27" s="260"/>
      <c r="K27" s="260"/>
      <c r="L27" s="260"/>
      <c r="M27" s="260"/>
      <c r="N27" s="260"/>
      <c r="O27" s="260"/>
      <c r="P27" s="260"/>
      <c r="Q27" s="260"/>
      <c r="R27" s="260"/>
      <c r="S27" s="260"/>
    </row>
    <row r="28" spans="1:19" ht="11.4" x14ac:dyDescent="0.2">
      <c r="A28" s="256" t="str">
        <f t="shared" si="0"/>
        <v>Apr16</v>
      </c>
      <c r="B28" s="255">
        <f t="shared" si="1"/>
        <v>42492</v>
      </c>
      <c r="C28" s="254">
        <v>5</v>
      </c>
      <c r="D28" s="254">
        <v>1</v>
      </c>
      <c r="E28" s="253"/>
      <c r="F28" s="252">
        <v>1</v>
      </c>
      <c r="G28" s="260"/>
      <c r="H28" s="260"/>
      <c r="I28" s="260"/>
      <c r="J28" s="260"/>
      <c r="K28" s="260"/>
      <c r="L28" s="260"/>
      <c r="M28" s="260"/>
      <c r="N28" s="260"/>
      <c r="O28" s="260"/>
      <c r="P28" s="260"/>
      <c r="Q28" s="260"/>
      <c r="R28" s="260"/>
      <c r="S28" s="260"/>
    </row>
    <row r="29" spans="1:19" ht="11.4" x14ac:dyDescent="0.2">
      <c r="A29" s="256" t="str">
        <f t="shared" si="0"/>
        <v>Apr16</v>
      </c>
      <c r="B29" s="255">
        <f t="shared" si="1"/>
        <v>42493</v>
      </c>
      <c r="C29" s="254">
        <v>5</v>
      </c>
      <c r="D29" s="254">
        <v>1</v>
      </c>
      <c r="E29" s="253"/>
      <c r="F29" s="252">
        <v>1</v>
      </c>
      <c r="G29" s="260"/>
      <c r="H29" s="260"/>
      <c r="I29" s="260"/>
      <c r="J29" s="260"/>
      <c r="K29" s="260"/>
      <c r="L29" s="260"/>
      <c r="M29" s="260"/>
      <c r="N29" s="260"/>
      <c r="O29" s="260"/>
      <c r="P29" s="260"/>
      <c r="Q29" s="260"/>
      <c r="R29" s="260"/>
      <c r="S29" s="260"/>
    </row>
    <row r="30" spans="1:19" ht="11.4" x14ac:dyDescent="0.2">
      <c r="A30" s="256" t="str">
        <f t="shared" si="0"/>
        <v>Apr16</v>
      </c>
      <c r="B30" s="255">
        <f t="shared" si="1"/>
        <v>42494</v>
      </c>
      <c r="C30" s="254">
        <v>5</v>
      </c>
      <c r="D30" s="254">
        <v>1</v>
      </c>
      <c r="E30" s="253"/>
      <c r="F30" s="254">
        <v>1</v>
      </c>
      <c r="G30" s="260"/>
      <c r="H30" s="260"/>
      <c r="I30" s="260"/>
      <c r="J30" s="260"/>
      <c r="K30" s="260"/>
      <c r="L30" s="260"/>
      <c r="M30" s="260"/>
      <c r="N30" s="260"/>
      <c r="O30" s="260"/>
      <c r="P30" s="260"/>
      <c r="Q30" s="260"/>
      <c r="R30" s="260"/>
      <c r="S30" s="260"/>
    </row>
    <row r="31" spans="1:19" ht="11.4" x14ac:dyDescent="0.2">
      <c r="A31" s="256" t="str">
        <f t="shared" si="0"/>
        <v>Apr16</v>
      </c>
      <c r="B31" s="255">
        <f t="shared" si="1"/>
        <v>42495</v>
      </c>
      <c r="C31" s="254">
        <v>5</v>
      </c>
      <c r="D31" s="254">
        <v>1</v>
      </c>
      <c r="E31" s="253"/>
      <c r="F31" s="252">
        <v>1</v>
      </c>
      <c r="G31" s="260"/>
      <c r="H31" s="260"/>
      <c r="I31" s="260"/>
      <c r="J31" s="260"/>
      <c r="K31" s="260"/>
      <c r="L31" s="260"/>
      <c r="M31" s="260"/>
      <c r="N31" s="260"/>
      <c r="O31" s="260"/>
      <c r="P31" s="260"/>
      <c r="Q31" s="260"/>
      <c r="R31" s="260"/>
      <c r="S31" s="260"/>
    </row>
    <row r="32" spans="1:19" ht="11.4" x14ac:dyDescent="0.2">
      <c r="A32" s="259" t="str">
        <f t="shared" si="0"/>
        <v>May16</v>
      </c>
      <c r="B32" s="255">
        <f t="shared" si="1"/>
        <v>42496</v>
      </c>
      <c r="C32" s="258">
        <v>5</v>
      </c>
      <c r="D32" s="258">
        <v>2</v>
      </c>
      <c r="E32" s="257"/>
      <c r="F32" s="252">
        <v>1</v>
      </c>
      <c r="G32" s="260"/>
      <c r="H32" s="260"/>
      <c r="I32" s="260"/>
      <c r="J32" s="260"/>
      <c r="K32" s="260"/>
      <c r="L32" s="260"/>
      <c r="M32" s="260"/>
      <c r="N32" s="260"/>
      <c r="O32" s="260"/>
      <c r="P32" s="260"/>
      <c r="Q32" s="260"/>
      <c r="R32" s="260"/>
      <c r="S32" s="260"/>
    </row>
    <row r="33" spans="1:19" ht="11.4" x14ac:dyDescent="0.2">
      <c r="A33" s="256" t="str">
        <f t="shared" si="0"/>
        <v>May16</v>
      </c>
      <c r="B33" s="255">
        <f t="shared" si="1"/>
        <v>42497</v>
      </c>
      <c r="C33" s="254">
        <v>5</v>
      </c>
      <c r="D33" s="254">
        <v>2</v>
      </c>
      <c r="E33" s="253"/>
      <c r="F33" s="252">
        <v>1</v>
      </c>
      <c r="G33" s="251"/>
      <c r="H33" s="251"/>
      <c r="I33" s="251"/>
      <c r="J33" s="251"/>
      <c r="K33" s="251"/>
      <c r="L33" s="251"/>
      <c r="M33" s="251"/>
      <c r="N33" s="251"/>
      <c r="O33" s="251"/>
      <c r="P33" s="251"/>
      <c r="Q33" s="251"/>
      <c r="R33" s="251"/>
      <c r="S33" s="251"/>
    </row>
    <row r="34" spans="1:19" ht="11.4" x14ac:dyDescent="0.2">
      <c r="A34" s="256" t="str">
        <f t="shared" si="0"/>
        <v>May16</v>
      </c>
      <c r="B34" s="255">
        <f t="shared" si="1"/>
        <v>42498</v>
      </c>
      <c r="C34" s="254">
        <v>5</v>
      </c>
      <c r="D34" s="254">
        <v>2</v>
      </c>
      <c r="E34" s="253"/>
      <c r="F34" s="252">
        <v>1</v>
      </c>
      <c r="G34" s="251"/>
      <c r="H34" s="251"/>
      <c r="I34" s="251"/>
      <c r="J34" s="251"/>
      <c r="K34" s="251"/>
      <c r="L34" s="251"/>
      <c r="M34" s="251"/>
      <c r="N34" s="251"/>
      <c r="O34" s="251"/>
      <c r="P34" s="251"/>
      <c r="Q34" s="251"/>
      <c r="R34" s="251"/>
      <c r="S34" s="251"/>
    </row>
    <row r="35" spans="1:19" ht="11.4" x14ac:dyDescent="0.2">
      <c r="A35" s="256" t="str">
        <f t="shared" si="0"/>
        <v>May16</v>
      </c>
      <c r="B35" s="255">
        <f t="shared" si="1"/>
        <v>42499</v>
      </c>
      <c r="C35" s="254">
        <v>6</v>
      </c>
      <c r="D35" s="254">
        <v>2</v>
      </c>
      <c r="E35" s="253"/>
      <c r="F35" s="252">
        <v>2</v>
      </c>
      <c r="G35" s="260"/>
      <c r="H35" s="260"/>
      <c r="I35" s="260"/>
      <c r="J35" s="260"/>
      <c r="K35" s="260"/>
      <c r="L35" s="260"/>
      <c r="M35" s="251"/>
      <c r="N35" s="251"/>
      <c r="O35" s="251"/>
      <c r="P35" s="251"/>
      <c r="Q35" s="251"/>
      <c r="R35" s="251"/>
      <c r="S35" s="251"/>
    </row>
    <row r="36" spans="1:19" ht="11.4" x14ac:dyDescent="0.2">
      <c r="A36" s="256" t="str">
        <f t="shared" si="0"/>
        <v>May16</v>
      </c>
      <c r="B36" s="255">
        <f t="shared" si="1"/>
        <v>42500</v>
      </c>
      <c r="C36" s="254">
        <v>6</v>
      </c>
      <c r="D36" s="254">
        <v>2</v>
      </c>
      <c r="E36" s="253"/>
      <c r="F36" s="252">
        <v>2</v>
      </c>
      <c r="G36" s="260"/>
      <c r="H36" s="260"/>
      <c r="I36" s="260"/>
      <c r="J36" s="260"/>
      <c r="K36" s="260"/>
      <c r="L36" s="260"/>
      <c r="M36" s="251"/>
      <c r="N36" s="251"/>
      <c r="O36" s="251"/>
      <c r="P36" s="251"/>
      <c r="Q36" s="251"/>
      <c r="R36" s="251"/>
      <c r="S36" s="251"/>
    </row>
    <row r="37" spans="1:19" ht="11.4" x14ac:dyDescent="0.2">
      <c r="A37" s="256" t="str">
        <f t="shared" si="0"/>
        <v>May16</v>
      </c>
      <c r="B37" s="255">
        <f t="shared" si="1"/>
        <v>42501</v>
      </c>
      <c r="C37" s="254">
        <v>6</v>
      </c>
      <c r="D37" s="254">
        <v>2</v>
      </c>
      <c r="E37" s="253"/>
      <c r="F37" s="252">
        <v>2</v>
      </c>
      <c r="G37" s="260"/>
      <c r="H37" s="260"/>
      <c r="I37" s="260"/>
      <c r="J37" s="260"/>
      <c r="K37" s="260"/>
      <c r="L37" s="260"/>
      <c r="M37" s="251"/>
      <c r="N37" s="251"/>
      <c r="O37" s="251"/>
      <c r="P37" s="251"/>
      <c r="Q37" s="251"/>
      <c r="R37" s="251"/>
      <c r="S37" s="251"/>
    </row>
    <row r="38" spans="1:19" ht="11.4" x14ac:dyDescent="0.2">
      <c r="A38" s="256" t="str">
        <f t="shared" si="0"/>
        <v>May16</v>
      </c>
      <c r="B38" s="255">
        <f t="shared" si="1"/>
        <v>42502</v>
      </c>
      <c r="C38" s="254">
        <v>6</v>
      </c>
      <c r="D38" s="254">
        <v>2</v>
      </c>
      <c r="E38" s="253"/>
      <c r="F38" s="252">
        <v>2</v>
      </c>
      <c r="G38" s="260"/>
      <c r="H38" s="260"/>
      <c r="I38" s="260"/>
      <c r="J38" s="260"/>
      <c r="K38" s="260"/>
      <c r="L38" s="260"/>
      <c r="M38" s="251"/>
      <c r="N38" s="251"/>
      <c r="O38" s="251"/>
      <c r="P38" s="251"/>
      <c r="Q38" s="251"/>
      <c r="R38" s="251"/>
      <c r="S38" s="251"/>
    </row>
    <row r="39" spans="1:19" ht="11.4" x14ac:dyDescent="0.2">
      <c r="A39" s="256" t="str">
        <f t="shared" si="0"/>
        <v>May16</v>
      </c>
      <c r="B39" s="255">
        <f t="shared" si="1"/>
        <v>42503</v>
      </c>
      <c r="C39" s="254">
        <v>6</v>
      </c>
      <c r="D39" s="254">
        <v>2</v>
      </c>
      <c r="E39" s="253"/>
      <c r="F39" s="252">
        <v>2</v>
      </c>
      <c r="G39" s="260"/>
      <c r="H39" s="260"/>
      <c r="I39" s="260"/>
      <c r="J39" s="260"/>
      <c r="K39" s="260"/>
      <c r="L39" s="260"/>
      <c r="M39" s="251"/>
      <c r="N39" s="251"/>
      <c r="O39" s="251"/>
      <c r="P39" s="251"/>
      <c r="Q39" s="251"/>
      <c r="R39" s="251"/>
      <c r="S39" s="251"/>
    </row>
    <row r="40" spans="1:19" ht="11.4" x14ac:dyDescent="0.2">
      <c r="A40" s="256" t="str">
        <f t="shared" si="0"/>
        <v>May16</v>
      </c>
      <c r="B40" s="255">
        <f t="shared" si="1"/>
        <v>42504</v>
      </c>
      <c r="C40" s="254">
        <v>6</v>
      </c>
      <c r="D40" s="254">
        <v>2</v>
      </c>
      <c r="E40" s="253"/>
      <c r="F40" s="252">
        <v>2</v>
      </c>
      <c r="G40" s="260"/>
      <c r="H40" s="260"/>
      <c r="I40" s="260"/>
      <c r="J40" s="260"/>
      <c r="K40" s="260"/>
      <c r="L40" s="260"/>
      <c r="M40" s="251"/>
      <c r="N40" s="251"/>
      <c r="O40" s="251"/>
      <c r="P40" s="251"/>
      <c r="Q40" s="251"/>
      <c r="R40" s="251"/>
      <c r="S40" s="251"/>
    </row>
    <row r="41" spans="1:19" ht="11.4" x14ac:dyDescent="0.2">
      <c r="A41" s="256" t="str">
        <f t="shared" si="0"/>
        <v>May16</v>
      </c>
      <c r="B41" s="255">
        <f t="shared" si="1"/>
        <v>42505</v>
      </c>
      <c r="C41" s="254">
        <v>6</v>
      </c>
      <c r="D41" s="254">
        <v>2</v>
      </c>
      <c r="E41" s="253"/>
      <c r="F41" s="252">
        <v>2</v>
      </c>
      <c r="G41" s="260"/>
      <c r="H41" s="260"/>
      <c r="I41" s="260"/>
      <c r="J41" s="260"/>
      <c r="K41" s="260"/>
      <c r="L41" s="260"/>
      <c r="M41" s="251"/>
      <c r="N41" s="251"/>
      <c r="O41" s="251"/>
      <c r="P41" s="251"/>
      <c r="Q41" s="251"/>
      <c r="R41" s="251"/>
      <c r="S41" s="251"/>
    </row>
    <row r="42" spans="1:19" ht="11.4" x14ac:dyDescent="0.2">
      <c r="A42" s="256" t="str">
        <f t="shared" si="0"/>
        <v>May16</v>
      </c>
      <c r="B42" s="255">
        <f t="shared" si="1"/>
        <v>42506</v>
      </c>
      <c r="C42" s="254">
        <v>7</v>
      </c>
      <c r="D42" s="254">
        <v>2</v>
      </c>
      <c r="E42" s="253"/>
      <c r="F42" s="252">
        <v>3</v>
      </c>
      <c r="G42" s="260"/>
      <c r="H42" s="260"/>
      <c r="I42" s="260"/>
      <c r="J42" s="260"/>
      <c r="K42" s="260"/>
      <c r="L42" s="260"/>
      <c r="M42" s="251"/>
      <c r="N42" s="251"/>
      <c r="O42" s="251"/>
      <c r="P42" s="251"/>
      <c r="Q42" s="251"/>
      <c r="R42" s="251"/>
      <c r="S42" s="251"/>
    </row>
    <row r="43" spans="1:19" ht="11.4" x14ac:dyDescent="0.2">
      <c r="A43" s="256" t="str">
        <f t="shared" si="0"/>
        <v>May16</v>
      </c>
      <c r="B43" s="255">
        <f t="shared" si="1"/>
        <v>42507</v>
      </c>
      <c r="C43" s="254">
        <v>7</v>
      </c>
      <c r="D43" s="254">
        <v>2</v>
      </c>
      <c r="E43" s="253"/>
      <c r="F43" s="252">
        <v>3</v>
      </c>
      <c r="G43" s="260"/>
      <c r="H43" s="260"/>
      <c r="I43" s="260"/>
      <c r="J43" s="260"/>
      <c r="K43" s="260"/>
      <c r="L43" s="260"/>
      <c r="M43" s="251"/>
      <c r="N43" s="251"/>
      <c r="O43" s="251"/>
      <c r="P43" s="251"/>
      <c r="Q43" s="251"/>
      <c r="R43" s="251"/>
      <c r="S43" s="251"/>
    </row>
    <row r="44" spans="1:19" ht="11.4" x14ac:dyDescent="0.2">
      <c r="A44" s="256" t="str">
        <f t="shared" si="0"/>
        <v>May16</v>
      </c>
      <c r="B44" s="255">
        <f t="shared" si="1"/>
        <v>42508</v>
      </c>
      <c r="C44" s="254">
        <v>7</v>
      </c>
      <c r="D44" s="254">
        <v>2</v>
      </c>
      <c r="E44" s="253"/>
      <c r="F44" s="252">
        <v>3</v>
      </c>
      <c r="G44" s="260"/>
      <c r="H44" s="260"/>
      <c r="I44" s="260"/>
      <c r="J44" s="260"/>
      <c r="K44" s="260"/>
      <c r="L44" s="260"/>
      <c r="M44" s="251"/>
      <c r="N44" s="251"/>
      <c r="O44" s="251"/>
      <c r="P44" s="251"/>
      <c r="Q44" s="251"/>
      <c r="R44" s="251"/>
      <c r="S44" s="251"/>
    </row>
    <row r="45" spans="1:19" ht="11.4" x14ac:dyDescent="0.2">
      <c r="A45" s="256" t="str">
        <f t="shared" si="0"/>
        <v>May16</v>
      </c>
      <c r="B45" s="255">
        <f t="shared" si="1"/>
        <v>42509</v>
      </c>
      <c r="C45" s="254">
        <v>7</v>
      </c>
      <c r="D45" s="254">
        <v>2</v>
      </c>
      <c r="E45" s="253"/>
      <c r="F45" s="252">
        <v>3</v>
      </c>
      <c r="G45" s="260"/>
      <c r="H45" s="260"/>
      <c r="I45" s="260"/>
      <c r="J45" s="260"/>
      <c r="K45" s="260"/>
      <c r="L45" s="260"/>
      <c r="M45" s="251"/>
      <c r="N45" s="251"/>
      <c r="O45" s="251"/>
      <c r="P45" s="251"/>
      <c r="Q45" s="251"/>
      <c r="R45" s="251"/>
      <c r="S45" s="251"/>
    </row>
    <row r="46" spans="1:19" ht="11.4" x14ac:dyDescent="0.2">
      <c r="A46" s="256" t="str">
        <f t="shared" si="0"/>
        <v>May16</v>
      </c>
      <c r="B46" s="255">
        <f t="shared" si="1"/>
        <v>42510</v>
      </c>
      <c r="C46" s="254">
        <v>7</v>
      </c>
      <c r="D46" s="254">
        <v>2</v>
      </c>
      <c r="E46" s="253"/>
      <c r="F46" s="252">
        <v>3</v>
      </c>
      <c r="G46" s="260"/>
      <c r="H46" s="260"/>
      <c r="I46" s="260"/>
      <c r="J46" s="260"/>
      <c r="K46" s="260"/>
      <c r="L46" s="260"/>
      <c r="M46" s="251"/>
      <c r="N46" s="251"/>
      <c r="O46" s="251"/>
      <c r="P46" s="251"/>
      <c r="Q46" s="251"/>
      <c r="R46" s="251"/>
      <c r="S46" s="251"/>
    </row>
    <row r="47" spans="1:19" ht="11.4" x14ac:dyDescent="0.2">
      <c r="A47" s="256" t="str">
        <f t="shared" si="0"/>
        <v>May16</v>
      </c>
      <c r="B47" s="255">
        <f t="shared" si="1"/>
        <v>42511</v>
      </c>
      <c r="C47" s="254">
        <v>7</v>
      </c>
      <c r="D47" s="254">
        <v>2</v>
      </c>
      <c r="E47" s="253"/>
      <c r="F47" s="252">
        <v>3</v>
      </c>
      <c r="G47" s="260"/>
      <c r="H47" s="260"/>
      <c r="I47" s="260"/>
      <c r="J47" s="260"/>
      <c r="K47" s="260"/>
      <c r="L47" s="260"/>
      <c r="M47" s="251"/>
      <c r="N47" s="251"/>
      <c r="O47" s="251"/>
      <c r="P47" s="251"/>
      <c r="Q47" s="251"/>
      <c r="R47" s="251"/>
      <c r="S47" s="251"/>
    </row>
    <row r="48" spans="1:19" ht="11.4" x14ac:dyDescent="0.2">
      <c r="A48" s="256" t="str">
        <f t="shared" si="0"/>
        <v>May16</v>
      </c>
      <c r="B48" s="255">
        <f t="shared" si="1"/>
        <v>42512</v>
      </c>
      <c r="C48" s="254">
        <v>7</v>
      </c>
      <c r="D48" s="254">
        <v>2</v>
      </c>
      <c r="E48" s="253"/>
      <c r="F48" s="252">
        <v>3</v>
      </c>
      <c r="G48" s="260"/>
      <c r="H48" s="260"/>
      <c r="I48" s="260"/>
      <c r="J48" s="260"/>
      <c r="K48" s="260"/>
      <c r="L48" s="260"/>
      <c r="M48" s="251"/>
      <c r="N48" s="251"/>
      <c r="O48" s="251"/>
      <c r="P48" s="251"/>
      <c r="Q48" s="251"/>
      <c r="R48" s="251"/>
      <c r="S48" s="251"/>
    </row>
    <row r="49" spans="1:19" ht="11.4" x14ac:dyDescent="0.2">
      <c r="A49" s="256" t="str">
        <f t="shared" si="0"/>
        <v>May16</v>
      </c>
      <c r="B49" s="255">
        <f t="shared" si="1"/>
        <v>42513</v>
      </c>
      <c r="C49" s="254">
        <v>8</v>
      </c>
      <c r="D49" s="254">
        <v>2</v>
      </c>
      <c r="E49" s="253"/>
      <c r="F49" s="252">
        <v>4</v>
      </c>
      <c r="G49" s="260"/>
      <c r="H49" s="260"/>
      <c r="I49" s="260"/>
      <c r="J49" s="260"/>
      <c r="K49" s="260"/>
      <c r="L49" s="260"/>
      <c r="M49" s="251"/>
      <c r="N49" s="251"/>
      <c r="O49" s="251"/>
      <c r="P49" s="251"/>
      <c r="Q49" s="251"/>
      <c r="R49" s="251"/>
      <c r="S49" s="251"/>
    </row>
    <row r="50" spans="1:19" ht="11.4" x14ac:dyDescent="0.2">
      <c r="A50" s="256" t="str">
        <f t="shared" si="0"/>
        <v>May16</v>
      </c>
      <c r="B50" s="255">
        <f t="shared" si="1"/>
        <v>42514</v>
      </c>
      <c r="C50" s="254">
        <v>8</v>
      </c>
      <c r="D50" s="254">
        <v>2</v>
      </c>
      <c r="E50" s="253"/>
      <c r="F50" s="252">
        <v>4</v>
      </c>
      <c r="G50" s="260"/>
      <c r="H50" s="260"/>
      <c r="I50" s="260"/>
      <c r="J50" s="260"/>
      <c r="K50" s="260"/>
      <c r="L50" s="260"/>
      <c r="M50" s="251"/>
      <c r="N50" s="251"/>
      <c r="O50" s="251"/>
      <c r="P50" s="251"/>
      <c r="Q50" s="251"/>
      <c r="R50" s="251"/>
      <c r="S50" s="251"/>
    </row>
    <row r="51" spans="1:19" ht="11.4" x14ac:dyDescent="0.2">
      <c r="A51" s="256" t="str">
        <f t="shared" si="0"/>
        <v>May16</v>
      </c>
      <c r="B51" s="255">
        <f t="shared" si="1"/>
        <v>42515</v>
      </c>
      <c r="C51" s="254">
        <v>8</v>
      </c>
      <c r="D51" s="254">
        <v>2</v>
      </c>
      <c r="E51" s="253"/>
      <c r="F51" s="252">
        <v>4</v>
      </c>
      <c r="G51" s="260"/>
      <c r="H51" s="260"/>
      <c r="I51" s="260"/>
      <c r="J51" s="260"/>
      <c r="K51" s="260"/>
      <c r="L51" s="260"/>
      <c r="M51" s="251"/>
      <c r="N51" s="251"/>
      <c r="O51" s="251"/>
      <c r="P51" s="251"/>
      <c r="Q51" s="251"/>
      <c r="R51" s="251"/>
      <c r="S51" s="251"/>
    </row>
    <row r="52" spans="1:19" ht="11.4" x14ac:dyDescent="0.2">
      <c r="A52" s="256" t="str">
        <f t="shared" si="0"/>
        <v>May16</v>
      </c>
      <c r="B52" s="255">
        <f t="shared" si="1"/>
        <v>42516</v>
      </c>
      <c r="C52" s="254">
        <v>8</v>
      </c>
      <c r="D52" s="254">
        <v>2</v>
      </c>
      <c r="E52" s="253"/>
      <c r="F52" s="252">
        <v>4</v>
      </c>
      <c r="G52" s="251"/>
      <c r="H52" s="251"/>
      <c r="I52" s="251"/>
      <c r="J52" s="251"/>
      <c r="K52" s="251"/>
      <c r="L52" s="251"/>
      <c r="M52" s="251"/>
      <c r="N52" s="251"/>
      <c r="O52" s="251"/>
      <c r="P52" s="251"/>
      <c r="Q52" s="251"/>
      <c r="R52" s="251"/>
      <c r="S52" s="251"/>
    </row>
    <row r="53" spans="1:19" ht="11.4" x14ac:dyDescent="0.2">
      <c r="A53" s="256" t="str">
        <f t="shared" si="0"/>
        <v>May16</v>
      </c>
      <c r="B53" s="255">
        <f t="shared" si="1"/>
        <v>42517</v>
      </c>
      <c r="C53" s="254">
        <v>8</v>
      </c>
      <c r="D53" s="254">
        <v>2</v>
      </c>
      <c r="E53" s="253"/>
      <c r="F53" s="252">
        <v>4</v>
      </c>
      <c r="G53" s="251"/>
      <c r="H53" s="251"/>
      <c r="I53" s="251"/>
      <c r="J53" s="251"/>
      <c r="K53" s="251"/>
      <c r="L53" s="251"/>
      <c r="M53" s="251"/>
      <c r="N53" s="251"/>
      <c r="O53" s="251"/>
      <c r="P53" s="251"/>
      <c r="Q53" s="251"/>
      <c r="R53" s="251"/>
      <c r="S53" s="251"/>
    </row>
    <row r="54" spans="1:19" ht="11.4" x14ac:dyDescent="0.2">
      <c r="A54" s="256" t="str">
        <f t="shared" si="0"/>
        <v>May16</v>
      </c>
      <c r="B54" s="255">
        <f t="shared" si="1"/>
        <v>42518</v>
      </c>
      <c r="C54" s="254">
        <v>8</v>
      </c>
      <c r="D54" s="254">
        <v>2</v>
      </c>
      <c r="E54" s="253"/>
      <c r="F54" s="252">
        <v>4</v>
      </c>
      <c r="G54" s="251"/>
      <c r="H54" s="251"/>
      <c r="I54" s="251"/>
      <c r="J54" s="251"/>
      <c r="K54" s="251"/>
      <c r="L54" s="251"/>
      <c r="M54" s="251"/>
      <c r="N54" s="251"/>
      <c r="O54" s="251"/>
      <c r="P54" s="251"/>
      <c r="Q54" s="251"/>
      <c r="R54" s="251"/>
      <c r="S54" s="251"/>
    </row>
    <row r="55" spans="1:19" ht="11.4" x14ac:dyDescent="0.2">
      <c r="A55" s="256" t="str">
        <f t="shared" si="0"/>
        <v>May16</v>
      </c>
      <c r="B55" s="255">
        <f t="shared" si="1"/>
        <v>42519</v>
      </c>
      <c r="C55" s="254">
        <v>8</v>
      </c>
      <c r="D55" s="254">
        <v>2</v>
      </c>
      <c r="E55" s="253"/>
      <c r="F55" s="252">
        <v>4</v>
      </c>
      <c r="G55" s="251"/>
      <c r="H55" s="251"/>
      <c r="I55" s="251"/>
      <c r="J55" s="251"/>
      <c r="K55" s="251"/>
      <c r="L55" s="251"/>
      <c r="M55" s="251"/>
      <c r="N55" s="251"/>
      <c r="O55" s="251"/>
      <c r="P55" s="251"/>
      <c r="Q55" s="251"/>
      <c r="R55" s="251"/>
      <c r="S55" s="251"/>
    </row>
    <row r="56" spans="1:19" ht="11.4" x14ac:dyDescent="0.2">
      <c r="A56" s="256" t="str">
        <f t="shared" si="0"/>
        <v>May16</v>
      </c>
      <c r="B56" s="255">
        <f t="shared" si="1"/>
        <v>42520</v>
      </c>
      <c r="C56" s="254">
        <v>9</v>
      </c>
      <c r="D56" s="254">
        <v>2</v>
      </c>
      <c r="E56" s="253"/>
      <c r="F56" s="252">
        <v>1</v>
      </c>
      <c r="G56" s="251"/>
      <c r="H56" s="251"/>
      <c r="I56" s="251"/>
      <c r="J56" s="251"/>
      <c r="K56" s="251"/>
      <c r="L56" s="251"/>
      <c r="M56" s="251"/>
      <c r="N56" s="251"/>
      <c r="O56" s="251"/>
      <c r="P56" s="251"/>
      <c r="Q56" s="251"/>
      <c r="R56" s="251"/>
      <c r="S56" s="251"/>
    </row>
    <row r="57" spans="1:19" ht="11.4" x14ac:dyDescent="0.2">
      <c r="A57" s="256" t="str">
        <f t="shared" si="0"/>
        <v>May16</v>
      </c>
      <c r="B57" s="255">
        <f t="shared" si="1"/>
        <v>42521</v>
      </c>
      <c r="C57" s="254">
        <v>9</v>
      </c>
      <c r="D57" s="254">
        <v>2</v>
      </c>
      <c r="E57" s="253"/>
      <c r="F57" s="252">
        <v>1</v>
      </c>
      <c r="G57" s="251"/>
      <c r="H57" s="251"/>
      <c r="I57" s="251"/>
      <c r="J57" s="251"/>
      <c r="K57" s="251"/>
      <c r="L57" s="251"/>
      <c r="M57" s="251"/>
      <c r="N57" s="251"/>
      <c r="O57" s="251"/>
      <c r="P57" s="251"/>
      <c r="Q57" s="251"/>
      <c r="R57" s="251"/>
      <c r="S57" s="251"/>
    </row>
    <row r="58" spans="1:19" x14ac:dyDescent="0.2">
      <c r="A58" s="256" t="str">
        <f t="shared" si="0"/>
        <v>May16</v>
      </c>
      <c r="B58" s="255">
        <f t="shared" si="1"/>
        <v>42522</v>
      </c>
      <c r="C58" s="254">
        <v>9</v>
      </c>
      <c r="D58" s="254">
        <v>2</v>
      </c>
      <c r="E58" s="253"/>
      <c r="F58" s="254">
        <v>1</v>
      </c>
      <c r="G58" s="251"/>
      <c r="H58" s="251"/>
      <c r="I58" s="251"/>
      <c r="J58" s="251"/>
      <c r="K58" s="251"/>
      <c r="L58" s="251"/>
      <c r="M58" s="251"/>
      <c r="N58" s="251"/>
      <c r="O58" s="251"/>
      <c r="P58" s="251"/>
      <c r="Q58" s="251"/>
      <c r="R58" s="251"/>
      <c r="S58" s="251"/>
    </row>
    <row r="59" spans="1:19" ht="11.4" x14ac:dyDescent="0.2">
      <c r="A59" s="256" t="str">
        <f t="shared" si="0"/>
        <v>May16</v>
      </c>
      <c r="B59" s="255">
        <f t="shared" si="1"/>
        <v>42523</v>
      </c>
      <c r="C59" s="254">
        <v>9</v>
      </c>
      <c r="D59" s="254">
        <v>2</v>
      </c>
      <c r="E59" s="253"/>
      <c r="F59" s="252">
        <v>1</v>
      </c>
      <c r="G59" s="251"/>
      <c r="H59" s="251"/>
      <c r="I59" s="251"/>
      <c r="J59" s="251"/>
      <c r="K59" s="251"/>
      <c r="L59" s="251"/>
      <c r="M59" s="251"/>
      <c r="N59" s="251"/>
      <c r="O59" s="251"/>
      <c r="P59" s="251"/>
      <c r="Q59" s="251"/>
      <c r="R59" s="251"/>
      <c r="S59" s="251"/>
    </row>
    <row r="60" spans="1:19" ht="11.4" x14ac:dyDescent="0.2">
      <c r="A60" s="256" t="str">
        <f t="shared" si="0"/>
        <v>May16</v>
      </c>
      <c r="B60" s="255">
        <f t="shared" si="1"/>
        <v>42524</v>
      </c>
      <c r="C60" s="254">
        <v>9</v>
      </c>
      <c r="D60" s="254">
        <v>2</v>
      </c>
      <c r="E60" s="253"/>
      <c r="F60" s="252">
        <v>1</v>
      </c>
      <c r="G60" s="251"/>
      <c r="H60" s="251"/>
      <c r="I60" s="251"/>
      <c r="J60" s="251"/>
      <c r="K60" s="251"/>
      <c r="L60" s="251"/>
      <c r="M60" s="251"/>
      <c r="N60" s="251"/>
      <c r="O60" s="251"/>
      <c r="P60" s="251"/>
      <c r="Q60" s="251"/>
      <c r="R60" s="251"/>
      <c r="S60" s="251"/>
    </row>
    <row r="61" spans="1:19" ht="11.4" x14ac:dyDescent="0.2">
      <c r="A61" s="256" t="str">
        <f t="shared" si="0"/>
        <v>May16</v>
      </c>
      <c r="B61" s="255">
        <f t="shared" si="1"/>
        <v>42525</v>
      </c>
      <c r="C61" s="254">
        <v>9</v>
      </c>
      <c r="D61" s="254">
        <v>2</v>
      </c>
      <c r="E61" s="253"/>
      <c r="F61" s="252">
        <v>1</v>
      </c>
      <c r="G61" s="251"/>
      <c r="H61" s="251"/>
      <c r="I61" s="251"/>
      <c r="J61" s="251"/>
      <c r="K61" s="251"/>
      <c r="L61" s="251"/>
      <c r="M61" s="251"/>
      <c r="N61" s="251"/>
      <c r="O61" s="251"/>
      <c r="P61" s="251"/>
      <c r="Q61" s="251"/>
      <c r="R61" s="251"/>
      <c r="S61" s="251"/>
    </row>
    <row r="62" spans="1:19" ht="11.4" x14ac:dyDescent="0.2">
      <c r="A62" s="256" t="str">
        <f t="shared" si="0"/>
        <v>May16</v>
      </c>
      <c r="B62" s="255">
        <f t="shared" si="1"/>
        <v>42526</v>
      </c>
      <c r="C62" s="254">
        <v>9</v>
      </c>
      <c r="D62" s="254">
        <v>2</v>
      </c>
      <c r="E62" s="253"/>
      <c r="F62" s="252">
        <v>1</v>
      </c>
      <c r="G62" s="251"/>
      <c r="H62" s="251"/>
      <c r="I62" s="251"/>
      <c r="J62" s="251"/>
      <c r="K62" s="251"/>
      <c r="L62" s="251"/>
      <c r="M62" s="251"/>
      <c r="N62" s="251"/>
      <c r="O62" s="251"/>
      <c r="P62" s="251"/>
      <c r="Q62" s="251"/>
      <c r="R62" s="251"/>
      <c r="S62" s="251"/>
    </row>
    <row r="63" spans="1:19" ht="11.4" x14ac:dyDescent="0.2">
      <c r="A63" s="259" t="str">
        <f t="shared" si="0"/>
        <v>Jun16</v>
      </c>
      <c r="B63" s="255">
        <f t="shared" si="1"/>
        <v>42527</v>
      </c>
      <c r="C63" s="258">
        <v>10</v>
      </c>
      <c r="D63" s="258">
        <v>3</v>
      </c>
      <c r="E63" s="257"/>
      <c r="F63" s="252">
        <v>2</v>
      </c>
      <c r="G63" s="251"/>
      <c r="H63" s="251"/>
      <c r="I63" s="251"/>
      <c r="J63" s="251"/>
      <c r="K63" s="251"/>
      <c r="L63" s="251"/>
      <c r="M63" s="251"/>
      <c r="N63" s="251"/>
      <c r="O63" s="251"/>
      <c r="P63" s="251"/>
      <c r="Q63" s="251"/>
      <c r="R63" s="251"/>
      <c r="S63" s="251"/>
    </row>
    <row r="64" spans="1:19" ht="11.4" x14ac:dyDescent="0.2">
      <c r="A64" s="256" t="str">
        <f t="shared" si="0"/>
        <v>Jun16</v>
      </c>
      <c r="B64" s="255">
        <f t="shared" si="1"/>
        <v>42528</v>
      </c>
      <c r="C64" s="254">
        <v>10</v>
      </c>
      <c r="D64" s="254">
        <v>3</v>
      </c>
      <c r="E64" s="253"/>
      <c r="F64" s="252">
        <v>2</v>
      </c>
      <c r="G64" s="251"/>
      <c r="H64" s="251"/>
      <c r="I64" s="251"/>
      <c r="J64" s="251"/>
      <c r="K64" s="251"/>
      <c r="L64" s="251"/>
      <c r="M64" s="251"/>
      <c r="N64" s="251"/>
      <c r="O64" s="251"/>
      <c r="P64" s="251"/>
      <c r="Q64" s="251"/>
      <c r="R64" s="251"/>
      <c r="S64" s="251"/>
    </row>
    <row r="65" spans="1:19" ht="11.4" x14ac:dyDescent="0.2">
      <c r="A65" s="256" t="str">
        <f t="shared" si="0"/>
        <v>Jun16</v>
      </c>
      <c r="B65" s="255">
        <f t="shared" si="1"/>
        <v>42529</v>
      </c>
      <c r="C65" s="254">
        <v>10</v>
      </c>
      <c r="D65" s="254">
        <v>3</v>
      </c>
      <c r="E65" s="253"/>
      <c r="F65" s="252">
        <v>2</v>
      </c>
      <c r="G65" s="251"/>
      <c r="H65" s="251"/>
      <c r="I65" s="251"/>
      <c r="J65" s="251"/>
      <c r="K65" s="251"/>
      <c r="L65" s="251"/>
      <c r="M65" s="251"/>
      <c r="N65" s="251"/>
      <c r="O65" s="251"/>
      <c r="P65" s="251"/>
      <c r="Q65" s="251"/>
      <c r="R65" s="251"/>
      <c r="S65" s="251"/>
    </row>
    <row r="66" spans="1:19" ht="11.4" x14ac:dyDescent="0.2">
      <c r="A66" s="256" t="str">
        <f t="shared" ref="A66:A129" si="2">TEXT(DATE(YEAR(B$2),MONTH(B$2)+(D66-1),1),"MmmYY")</f>
        <v>Jun16</v>
      </c>
      <c r="B66" s="255">
        <f t="shared" si="1"/>
        <v>42530</v>
      </c>
      <c r="C66" s="254">
        <v>10</v>
      </c>
      <c r="D66" s="254">
        <v>3</v>
      </c>
      <c r="E66" s="253"/>
      <c r="F66" s="252">
        <v>2</v>
      </c>
      <c r="G66" s="251"/>
      <c r="H66" s="251"/>
      <c r="I66" s="251"/>
      <c r="J66" s="251"/>
      <c r="K66" s="251"/>
      <c r="L66" s="251"/>
      <c r="M66" s="251"/>
      <c r="N66" s="251"/>
      <c r="O66" s="251"/>
      <c r="P66" s="251"/>
      <c r="Q66" s="251"/>
      <c r="R66" s="251"/>
      <c r="S66" s="251"/>
    </row>
    <row r="67" spans="1:19" ht="11.4" x14ac:dyDescent="0.2">
      <c r="A67" s="256" t="str">
        <f t="shared" si="2"/>
        <v>Jun16</v>
      </c>
      <c r="B67" s="255">
        <f t="shared" ref="B67:B130" si="3">B66+1</f>
        <v>42531</v>
      </c>
      <c r="C67" s="254">
        <v>10</v>
      </c>
      <c r="D67" s="254">
        <v>3</v>
      </c>
      <c r="E67" s="253"/>
      <c r="F67" s="252">
        <v>2</v>
      </c>
      <c r="G67" s="251"/>
      <c r="H67" s="251"/>
      <c r="I67" s="251"/>
      <c r="J67" s="251"/>
      <c r="K67" s="251"/>
      <c r="L67" s="251"/>
      <c r="M67" s="251"/>
      <c r="N67" s="251"/>
      <c r="O67" s="251"/>
      <c r="P67" s="251"/>
      <c r="Q67" s="251"/>
      <c r="R67" s="251"/>
      <c r="S67" s="251"/>
    </row>
    <row r="68" spans="1:19" ht="11.4" x14ac:dyDescent="0.2">
      <c r="A68" s="256" t="str">
        <f t="shared" si="2"/>
        <v>Jun16</v>
      </c>
      <c r="B68" s="255">
        <f t="shared" si="3"/>
        <v>42532</v>
      </c>
      <c r="C68" s="254">
        <v>10</v>
      </c>
      <c r="D68" s="254">
        <v>3</v>
      </c>
      <c r="E68" s="253"/>
      <c r="F68" s="252">
        <v>2</v>
      </c>
      <c r="G68" s="251"/>
      <c r="H68" s="251"/>
      <c r="I68" s="251"/>
      <c r="J68" s="251"/>
      <c r="K68" s="251"/>
      <c r="L68" s="251"/>
      <c r="M68" s="251"/>
      <c r="N68" s="251"/>
      <c r="O68" s="251"/>
      <c r="P68" s="251"/>
      <c r="Q68" s="251"/>
      <c r="R68" s="251"/>
      <c r="S68" s="251"/>
    </row>
    <row r="69" spans="1:19" ht="11.4" x14ac:dyDescent="0.2">
      <c r="A69" s="256" t="str">
        <f t="shared" si="2"/>
        <v>Jun16</v>
      </c>
      <c r="B69" s="255">
        <f t="shared" si="3"/>
        <v>42533</v>
      </c>
      <c r="C69" s="254">
        <v>10</v>
      </c>
      <c r="D69" s="254">
        <v>3</v>
      </c>
      <c r="E69" s="253"/>
      <c r="F69" s="252">
        <v>2</v>
      </c>
      <c r="G69" s="251"/>
      <c r="H69" s="251"/>
      <c r="I69" s="251"/>
      <c r="J69" s="251"/>
      <c r="K69" s="251"/>
      <c r="L69" s="251"/>
      <c r="M69" s="251"/>
      <c r="N69" s="251"/>
      <c r="O69" s="251"/>
      <c r="P69" s="251"/>
      <c r="Q69" s="251"/>
      <c r="R69" s="251"/>
      <c r="S69" s="251"/>
    </row>
    <row r="70" spans="1:19" ht="11.4" x14ac:dyDescent="0.2">
      <c r="A70" s="256" t="str">
        <f t="shared" si="2"/>
        <v>Jun16</v>
      </c>
      <c r="B70" s="255">
        <f t="shared" si="3"/>
        <v>42534</v>
      </c>
      <c r="C70" s="254">
        <v>11</v>
      </c>
      <c r="D70" s="254">
        <v>3</v>
      </c>
      <c r="E70" s="253"/>
      <c r="F70" s="252">
        <v>3</v>
      </c>
      <c r="G70" s="251"/>
      <c r="H70" s="251"/>
      <c r="I70" s="251"/>
      <c r="J70" s="251"/>
      <c r="K70" s="251"/>
      <c r="L70" s="251"/>
      <c r="M70" s="251"/>
      <c r="N70" s="251"/>
      <c r="O70" s="251"/>
      <c r="P70" s="251"/>
      <c r="Q70" s="251"/>
      <c r="R70" s="251"/>
      <c r="S70" s="251"/>
    </row>
    <row r="71" spans="1:19" ht="11.4" x14ac:dyDescent="0.2">
      <c r="A71" s="256" t="str">
        <f t="shared" si="2"/>
        <v>Jun16</v>
      </c>
      <c r="B71" s="255">
        <f t="shared" si="3"/>
        <v>42535</v>
      </c>
      <c r="C71" s="254">
        <v>11</v>
      </c>
      <c r="D71" s="254">
        <v>3</v>
      </c>
      <c r="E71" s="253"/>
      <c r="F71" s="252">
        <v>3</v>
      </c>
      <c r="G71" s="251"/>
      <c r="H71" s="251"/>
      <c r="I71" s="251"/>
      <c r="J71" s="251"/>
      <c r="K71" s="251"/>
      <c r="L71" s="251"/>
      <c r="M71" s="251"/>
      <c r="N71" s="251"/>
      <c r="O71" s="251"/>
      <c r="P71" s="251"/>
      <c r="Q71" s="251"/>
      <c r="R71" s="251"/>
      <c r="S71" s="251"/>
    </row>
    <row r="72" spans="1:19" ht="11.4" x14ac:dyDescent="0.2">
      <c r="A72" s="256" t="str">
        <f t="shared" si="2"/>
        <v>Jun16</v>
      </c>
      <c r="B72" s="255">
        <f t="shared" si="3"/>
        <v>42536</v>
      </c>
      <c r="C72" s="254">
        <v>11</v>
      </c>
      <c r="D72" s="254">
        <v>3</v>
      </c>
      <c r="E72" s="253"/>
      <c r="F72" s="252">
        <v>3</v>
      </c>
      <c r="G72" s="251"/>
      <c r="H72" s="251"/>
      <c r="I72" s="251"/>
      <c r="J72" s="251"/>
      <c r="K72" s="251"/>
      <c r="L72" s="251"/>
      <c r="M72" s="251"/>
      <c r="N72" s="251"/>
      <c r="O72" s="251"/>
      <c r="P72" s="251"/>
      <c r="Q72" s="251"/>
      <c r="R72" s="251"/>
      <c r="S72" s="251"/>
    </row>
    <row r="73" spans="1:19" ht="11.4" x14ac:dyDescent="0.2">
      <c r="A73" s="256" t="str">
        <f t="shared" si="2"/>
        <v>Jun16</v>
      </c>
      <c r="B73" s="255">
        <f t="shared" si="3"/>
        <v>42537</v>
      </c>
      <c r="C73" s="254">
        <v>11</v>
      </c>
      <c r="D73" s="254">
        <v>3</v>
      </c>
      <c r="E73" s="253"/>
      <c r="F73" s="252">
        <v>3</v>
      </c>
      <c r="G73" s="251"/>
      <c r="H73" s="251"/>
      <c r="I73" s="251"/>
      <c r="J73" s="251"/>
      <c r="K73" s="251"/>
      <c r="L73" s="251"/>
      <c r="M73" s="251"/>
      <c r="N73" s="251"/>
      <c r="O73" s="251"/>
      <c r="P73" s="251"/>
      <c r="Q73" s="251"/>
      <c r="R73" s="251"/>
      <c r="S73" s="251"/>
    </row>
    <row r="74" spans="1:19" ht="11.4" x14ac:dyDescent="0.2">
      <c r="A74" s="256" t="str">
        <f t="shared" si="2"/>
        <v>Jun16</v>
      </c>
      <c r="B74" s="255">
        <f t="shared" si="3"/>
        <v>42538</v>
      </c>
      <c r="C74" s="254">
        <v>11</v>
      </c>
      <c r="D74" s="254">
        <v>3</v>
      </c>
      <c r="E74" s="253"/>
      <c r="F74" s="252">
        <v>3</v>
      </c>
      <c r="G74" s="251"/>
      <c r="H74" s="251"/>
      <c r="I74" s="251"/>
      <c r="J74" s="251"/>
      <c r="K74" s="251"/>
      <c r="L74" s="251"/>
      <c r="M74" s="251"/>
      <c r="N74" s="251"/>
      <c r="O74" s="251"/>
      <c r="P74" s="251"/>
      <c r="Q74" s="251"/>
      <c r="R74" s="251"/>
      <c r="S74" s="251"/>
    </row>
    <row r="75" spans="1:19" ht="11.4" x14ac:dyDescent="0.2">
      <c r="A75" s="256" t="str">
        <f t="shared" si="2"/>
        <v>Jun16</v>
      </c>
      <c r="B75" s="255">
        <f t="shared" si="3"/>
        <v>42539</v>
      </c>
      <c r="C75" s="254">
        <v>11</v>
      </c>
      <c r="D75" s="254">
        <v>3</v>
      </c>
      <c r="E75" s="253"/>
      <c r="F75" s="252">
        <v>3</v>
      </c>
      <c r="G75" s="251"/>
      <c r="H75" s="251"/>
      <c r="I75" s="251"/>
      <c r="J75" s="251"/>
      <c r="K75" s="251"/>
      <c r="L75" s="251"/>
      <c r="M75" s="251"/>
      <c r="N75" s="251"/>
      <c r="O75" s="251"/>
      <c r="P75" s="251"/>
      <c r="Q75" s="251"/>
      <c r="R75" s="251"/>
      <c r="S75" s="251"/>
    </row>
    <row r="76" spans="1:19" ht="11.4" x14ac:dyDescent="0.2">
      <c r="A76" s="256" t="str">
        <f t="shared" si="2"/>
        <v>Jun16</v>
      </c>
      <c r="B76" s="255">
        <f t="shared" si="3"/>
        <v>42540</v>
      </c>
      <c r="C76" s="254">
        <v>11</v>
      </c>
      <c r="D76" s="254">
        <v>3</v>
      </c>
      <c r="E76" s="253"/>
      <c r="F76" s="252">
        <v>3</v>
      </c>
      <c r="G76" s="251"/>
      <c r="H76" s="251"/>
      <c r="I76" s="251"/>
      <c r="J76" s="251"/>
      <c r="K76" s="251"/>
      <c r="L76" s="251"/>
      <c r="M76" s="251"/>
      <c r="N76" s="251"/>
      <c r="O76" s="251"/>
      <c r="P76" s="251"/>
      <c r="Q76" s="251"/>
      <c r="R76" s="251"/>
      <c r="S76" s="251"/>
    </row>
    <row r="77" spans="1:19" ht="11.4" x14ac:dyDescent="0.2">
      <c r="A77" s="256" t="str">
        <f t="shared" si="2"/>
        <v>Jun16</v>
      </c>
      <c r="B77" s="255">
        <f t="shared" si="3"/>
        <v>42541</v>
      </c>
      <c r="C77" s="254">
        <v>12</v>
      </c>
      <c r="D77" s="254">
        <v>3</v>
      </c>
      <c r="E77" s="253"/>
      <c r="F77" s="252">
        <v>4</v>
      </c>
      <c r="G77" s="251"/>
      <c r="H77" s="251"/>
      <c r="I77" s="251"/>
      <c r="J77" s="251"/>
      <c r="K77" s="251"/>
      <c r="L77" s="251"/>
      <c r="M77" s="251"/>
      <c r="N77" s="251"/>
      <c r="O77" s="251"/>
      <c r="P77" s="251"/>
      <c r="Q77" s="251"/>
      <c r="R77" s="251"/>
      <c r="S77" s="251"/>
    </row>
    <row r="78" spans="1:19" ht="11.4" x14ac:dyDescent="0.2">
      <c r="A78" s="256" t="str">
        <f t="shared" si="2"/>
        <v>Jun16</v>
      </c>
      <c r="B78" s="255">
        <f t="shared" si="3"/>
        <v>42542</v>
      </c>
      <c r="C78" s="254">
        <v>12</v>
      </c>
      <c r="D78" s="254">
        <v>3</v>
      </c>
      <c r="E78" s="253"/>
      <c r="F78" s="252">
        <v>4</v>
      </c>
      <c r="G78" s="251"/>
      <c r="H78" s="251"/>
      <c r="I78" s="251"/>
      <c r="J78" s="251"/>
      <c r="K78" s="251"/>
      <c r="L78" s="251"/>
      <c r="M78" s="251"/>
      <c r="N78" s="251"/>
      <c r="O78" s="251"/>
      <c r="P78" s="251"/>
      <c r="Q78" s="251"/>
      <c r="R78" s="251"/>
      <c r="S78" s="251"/>
    </row>
    <row r="79" spans="1:19" ht="11.4" x14ac:dyDescent="0.2">
      <c r="A79" s="256" t="str">
        <f t="shared" si="2"/>
        <v>Jun16</v>
      </c>
      <c r="B79" s="255">
        <f t="shared" si="3"/>
        <v>42543</v>
      </c>
      <c r="C79" s="254">
        <v>12</v>
      </c>
      <c r="D79" s="254">
        <v>3</v>
      </c>
      <c r="E79" s="253"/>
      <c r="F79" s="252">
        <v>4</v>
      </c>
      <c r="G79" s="251"/>
      <c r="H79" s="251"/>
      <c r="I79" s="251"/>
      <c r="J79" s="251"/>
      <c r="K79" s="251"/>
      <c r="L79" s="251"/>
      <c r="M79" s="251"/>
      <c r="N79" s="251"/>
      <c r="O79" s="251"/>
      <c r="P79" s="251"/>
      <c r="Q79" s="251"/>
      <c r="R79" s="251"/>
      <c r="S79" s="251"/>
    </row>
    <row r="80" spans="1:19" ht="11.4" x14ac:dyDescent="0.2">
      <c r="A80" s="256" t="str">
        <f t="shared" si="2"/>
        <v>Jun16</v>
      </c>
      <c r="B80" s="255">
        <f t="shared" si="3"/>
        <v>42544</v>
      </c>
      <c r="C80" s="254">
        <v>12</v>
      </c>
      <c r="D80" s="254">
        <v>3</v>
      </c>
      <c r="E80" s="253"/>
      <c r="F80" s="252">
        <v>4</v>
      </c>
      <c r="G80" s="251"/>
      <c r="H80" s="251"/>
      <c r="I80" s="251"/>
      <c r="J80" s="251"/>
      <c r="K80" s="251"/>
      <c r="L80" s="251"/>
      <c r="M80" s="251"/>
      <c r="N80" s="251"/>
      <c r="O80" s="251"/>
      <c r="P80" s="251"/>
      <c r="Q80" s="251"/>
      <c r="R80" s="251"/>
      <c r="S80" s="251"/>
    </row>
    <row r="81" spans="1:19" ht="11.4" x14ac:dyDescent="0.2">
      <c r="A81" s="256" t="str">
        <f t="shared" si="2"/>
        <v>Jun16</v>
      </c>
      <c r="B81" s="255">
        <f t="shared" si="3"/>
        <v>42545</v>
      </c>
      <c r="C81" s="254">
        <v>12</v>
      </c>
      <c r="D81" s="254">
        <v>3</v>
      </c>
      <c r="E81" s="253"/>
      <c r="F81" s="252">
        <v>4</v>
      </c>
      <c r="G81" s="251"/>
      <c r="H81" s="251"/>
      <c r="I81" s="251"/>
      <c r="J81" s="251"/>
      <c r="K81" s="251"/>
      <c r="L81" s="251"/>
      <c r="M81" s="251"/>
      <c r="N81" s="251"/>
      <c r="O81" s="251"/>
      <c r="P81" s="251"/>
      <c r="Q81" s="251"/>
      <c r="R81" s="251"/>
      <c r="S81" s="251"/>
    </row>
    <row r="82" spans="1:19" ht="11.4" x14ac:dyDescent="0.2">
      <c r="A82" s="256" t="str">
        <f t="shared" si="2"/>
        <v>Jun16</v>
      </c>
      <c r="B82" s="255">
        <f t="shared" si="3"/>
        <v>42546</v>
      </c>
      <c r="C82" s="254">
        <v>12</v>
      </c>
      <c r="D82" s="254">
        <v>3</v>
      </c>
      <c r="E82" s="253"/>
      <c r="F82" s="252">
        <v>4</v>
      </c>
      <c r="G82" s="251"/>
      <c r="H82" s="251"/>
      <c r="I82" s="251"/>
      <c r="J82" s="251"/>
      <c r="K82" s="251"/>
      <c r="L82" s="251"/>
      <c r="M82" s="251"/>
      <c r="N82" s="251"/>
      <c r="O82" s="251"/>
      <c r="P82" s="251"/>
      <c r="Q82" s="251"/>
      <c r="R82" s="251"/>
      <c r="S82" s="251"/>
    </row>
    <row r="83" spans="1:19" ht="11.4" x14ac:dyDescent="0.2">
      <c r="A83" s="256" t="str">
        <f t="shared" si="2"/>
        <v>Jun16</v>
      </c>
      <c r="B83" s="255">
        <f t="shared" si="3"/>
        <v>42547</v>
      </c>
      <c r="C83" s="254">
        <v>12</v>
      </c>
      <c r="D83" s="254">
        <v>3</v>
      </c>
      <c r="E83" s="253"/>
      <c r="F83" s="252">
        <v>4</v>
      </c>
      <c r="G83" s="251"/>
      <c r="H83" s="251"/>
      <c r="I83" s="251"/>
      <c r="J83" s="251"/>
      <c r="K83" s="251"/>
      <c r="L83" s="251"/>
      <c r="M83" s="251"/>
      <c r="N83" s="251"/>
      <c r="O83" s="251"/>
      <c r="P83" s="251"/>
      <c r="Q83" s="251"/>
      <c r="R83" s="251"/>
      <c r="S83" s="251"/>
    </row>
    <row r="84" spans="1:19" ht="11.4" x14ac:dyDescent="0.2">
      <c r="A84" s="256" t="str">
        <f t="shared" si="2"/>
        <v>Jun16</v>
      </c>
      <c r="B84" s="255">
        <f t="shared" si="3"/>
        <v>42548</v>
      </c>
      <c r="C84" s="254">
        <v>13</v>
      </c>
      <c r="D84" s="254">
        <v>3</v>
      </c>
      <c r="E84" s="253"/>
      <c r="F84" s="252">
        <v>5</v>
      </c>
      <c r="G84" s="251"/>
      <c r="H84" s="251"/>
      <c r="I84" s="251"/>
      <c r="J84" s="251"/>
      <c r="K84" s="251"/>
      <c r="L84" s="251"/>
      <c r="M84" s="251"/>
      <c r="N84" s="251"/>
      <c r="O84" s="251"/>
      <c r="P84" s="251"/>
      <c r="Q84" s="251"/>
      <c r="R84" s="251"/>
      <c r="S84" s="251"/>
    </row>
    <row r="85" spans="1:19" ht="11.4" x14ac:dyDescent="0.2">
      <c r="A85" s="256" t="str">
        <f t="shared" si="2"/>
        <v>Jun16</v>
      </c>
      <c r="B85" s="255">
        <f t="shared" si="3"/>
        <v>42549</v>
      </c>
      <c r="C85" s="254">
        <v>13</v>
      </c>
      <c r="D85" s="254">
        <v>3</v>
      </c>
      <c r="E85" s="253"/>
      <c r="F85" s="252">
        <v>5</v>
      </c>
      <c r="G85" s="251"/>
      <c r="H85" s="251"/>
      <c r="I85" s="251"/>
      <c r="J85" s="251"/>
      <c r="K85" s="251"/>
      <c r="L85" s="251"/>
      <c r="M85" s="251"/>
      <c r="N85" s="251"/>
      <c r="O85" s="251"/>
      <c r="P85" s="251"/>
      <c r="Q85" s="251"/>
      <c r="R85" s="251"/>
      <c r="S85" s="251"/>
    </row>
    <row r="86" spans="1:19" ht="11.4" x14ac:dyDescent="0.2">
      <c r="A86" s="256" t="str">
        <f t="shared" si="2"/>
        <v>Jun16</v>
      </c>
      <c r="B86" s="255">
        <f t="shared" si="3"/>
        <v>42550</v>
      </c>
      <c r="C86" s="254">
        <v>13</v>
      </c>
      <c r="D86" s="254">
        <v>3</v>
      </c>
      <c r="E86" s="253"/>
      <c r="F86" s="252">
        <v>5</v>
      </c>
      <c r="G86" s="251"/>
      <c r="H86" s="251"/>
      <c r="I86" s="251"/>
      <c r="J86" s="251"/>
      <c r="K86" s="251"/>
      <c r="L86" s="251"/>
      <c r="M86" s="251"/>
      <c r="N86" s="251"/>
      <c r="O86" s="251"/>
      <c r="P86" s="251"/>
      <c r="Q86" s="251"/>
      <c r="R86" s="251"/>
      <c r="S86" s="251"/>
    </row>
    <row r="87" spans="1:19" ht="11.4" x14ac:dyDescent="0.2">
      <c r="A87" s="256" t="str">
        <f t="shared" si="2"/>
        <v>Jun16</v>
      </c>
      <c r="B87" s="255">
        <f t="shared" si="3"/>
        <v>42551</v>
      </c>
      <c r="C87" s="254">
        <v>13</v>
      </c>
      <c r="D87" s="254">
        <v>3</v>
      </c>
      <c r="E87" s="253"/>
      <c r="F87" s="252">
        <v>5</v>
      </c>
      <c r="G87" s="251"/>
      <c r="H87" s="251"/>
      <c r="I87" s="251"/>
      <c r="J87" s="251"/>
      <c r="K87" s="251"/>
      <c r="L87" s="251"/>
      <c r="M87" s="251"/>
      <c r="N87" s="251"/>
      <c r="O87" s="251"/>
      <c r="P87" s="251"/>
      <c r="Q87" s="251"/>
      <c r="R87" s="251"/>
      <c r="S87" s="251"/>
    </row>
    <row r="88" spans="1:19" ht="11.4" x14ac:dyDescent="0.2">
      <c r="A88" s="256" t="str">
        <f t="shared" si="2"/>
        <v>Jun16</v>
      </c>
      <c r="B88" s="255">
        <f t="shared" si="3"/>
        <v>42552</v>
      </c>
      <c r="C88" s="254">
        <v>13</v>
      </c>
      <c r="D88" s="254">
        <v>3</v>
      </c>
      <c r="E88" s="253"/>
      <c r="F88" s="252">
        <v>5</v>
      </c>
      <c r="G88" s="251"/>
      <c r="H88" s="251"/>
      <c r="I88" s="251"/>
      <c r="J88" s="251"/>
      <c r="K88" s="251"/>
      <c r="L88" s="251"/>
      <c r="M88" s="251"/>
      <c r="N88" s="251"/>
      <c r="O88" s="251"/>
      <c r="P88" s="251"/>
      <c r="Q88" s="251"/>
      <c r="R88" s="251"/>
      <c r="S88" s="251"/>
    </row>
    <row r="89" spans="1:19" ht="11.4" x14ac:dyDescent="0.2">
      <c r="A89" s="256" t="str">
        <f t="shared" si="2"/>
        <v>Jun16</v>
      </c>
      <c r="B89" s="255">
        <f t="shared" si="3"/>
        <v>42553</v>
      </c>
      <c r="C89" s="254">
        <v>13</v>
      </c>
      <c r="D89" s="254">
        <v>3</v>
      </c>
      <c r="E89" s="253"/>
      <c r="F89" s="252">
        <v>5</v>
      </c>
      <c r="G89" s="251"/>
      <c r="H89" s="251"/>
      <c r="I89" s="251"/>
      <c r="J89" s="251"/>
      <c r="K89" s="251"/>
      <c r="L89" s="251"/>
      <c r="M89" s="251"/>
      <c r="N89" s="251"/>
      <c r="O89" s="251"/>
      <c r="P89" s="251"/>
      <c r="Q89" s="251"/>
      <c r="R89" s="251"/>
      <c r="S89" s="251"/>
    </row>
    <row r="90" spans="1:19" ht="11.4" x14ac:dyDescent="0.2">
      <c r="A90" s="256" t="str">
        <f t="shared" si="2"/>
        <v>Jun16</v>
      </c>
      <c r="B90" s="255">
        <f t="shared" si="3"/>
        <v>42554</v>
      </c>
      <c r="C90" s="254">
        <v>13</v>
      </c>
      <c r="D90" s="254">
        <v>3</v>
      </c>
      <c r="E90" s="253"/>
      <c r="F90" s="252">
        <v>5</v>
      </c>
      <c r="G90" s="251"/>
      <c r="H90" s="251"/>
      <c r="I90" s="251"/>
      <c r="J90" s="251"/>
      <c r="K90" s="251"/>
      <c r="L90" s="251"/>
      <c r="M90" s="251"/>
      <c r="N90" s="251"/>
      <c r="O90" s="251"/>
      <c r="P90" s="251"/>
      <c r="Q90" s="251"/>
      <c r="R90" s="251"/>
      <c r="S90" s="251"/>
    </row>
    <row r="91" spans="1:19" ht="11.4" x14ac:dyDescent="0.2">
      <c r="A91" s="256" t="str">
        <f t="shared" si="2"/>
        <v>Jun16</v>
      </c>
      <c r="B91" s="255">
        <f t="shared" si="3"/>
        <v>42555</v>
      </c>
      <c r="C91" s="254">
        <v>14</v>
      </c>
      <c r="D91" s="254">
        <v>3</v>
      </c>
      <c r="E91" s="253"/>
      <c r="F91" s="252">
        <v>1</v>
      </c>
      <c r="G91" s="251"/>
      <c r="H91" s="251"/>
      <c r="I91" s="251"/>
      <c r="J91" s="251"/>
      <c r="K91" s="251"/>
      <c r="L91" s="251"/>
      <c r="M91" s="251"/>
      <c r="N91" s="251"/>
      <c r="O91" s="251"/>
      <c r="P91" s="251"/>
      <c r="Q91" s="251"/>
      <c r="R91" s="251"/>
      <c r="S91" s="251"/>
    </row>
    <row r="92" spans="1:19" ht="11.4" x14ac:dyDescent="0.2">
      <c r="A92" s="256" t="str">
        <f t="shared" si="2"/>
        <v>Jun16</v>
      </c>
      <c r="B92" s="255">
        <f t="shared" si="3"/>
        <v>42556</v>
      </c>
      <c r="C92" s="254">
        <v>14</v>
      </c>
      <c r="D92" s="254">
        <v>3</v>
      </c>
      <c r="E92" s="253"/>
      <c r="F92" s="252">
        <v>1</v>
      </c>
      <c r="G92" s="251"/>
      <c r="H92" s="251"/>
      <c r="I92" s="251"/>
      <c r="J92" s="251"/>
      <c r="K92" s="251"/>
      <c r="L92" s="251"/>
      <c r="M92" s="251"/>
      <c r="N92" s="251"/>
      <c r="O92" s="251"/>
      <c r="P92" s="251"/>
      <c r="Q92" s="251"/>
      <c r="R92" s="251"/>
      <c r="S92" s="251"/>
    </row>
    <row r="93" spans="1:19" x14ac:dyDescent="0.2">
      <c r="A93" s="259" t="str">
        <f t="shared" si="2"/>
        <v>Jul16</v>
      </c>
      <c r="B93" s="255">
        <f t="shared" si="3"/>
        <v>42557</v>
      </c>
      <c r="C93" s="258">
        <v>14</v>
      </c>
      <c r="D93" s="258">
        <v>4</v>
      </c>
      <c r="E93" s="257"/>
      <c r="F93" s="254">
        <v>1</v>
      </c>
      <c r="G93" s="251"/>
      <c r="H93" s="251"/>
      <c r="I93" s="251"/>
      <c r="J93" s="251"/>
      <c r="K93" s="251"/>
      <c r="L93" s="251"/>
      <c r="M93" s="251"/>
      <c r="N93" s="251"/>
      <c r="O93" s="251"/>
      <c r="P93" s="251"/>
      <c r="Q93" s="251"/>
      <c r="R93" s="251"/>
      <c r="S93" s="251"/>
    </row>
    <row r="94" spans="1:19" ht="11.4" x14ac:dyDescent="0.2">
      <c r="A94" s="256" t="str">
        <f t="shared" si="2"/>
        <v>Jul16</v>
      </c>
      <c r="B94" s="255">
        <f t="shared" si="3"/>
        <v>42558</v>
      </c>
      <c r="C94" s="254">
        <v>14</v>
      </c>
      <c r="D94" s="254">
        <v>4</v>
      </c>
      <c r="E94" s="253"/>
      <c r="F94" s="252">
        <v>1</v>
      </c>
      <c r="G94" s="251"/>
      <c r="H94" s="251"/>
      <c r="I94" s="251"/>
      <c r="J94" s="251"/>
      <c r="K94" s="251"/>
      <c r="L94" s="251"/>
      <c r="M94" s="251"/>
      <c r="N94" s="251"/>
      <c r="O94" s="251"/>
      <c r="P94" s="251"/>
      <c r="Q94" s="251"/>
      <c r="R94" s="251"/>
      <c r="S94" s="251"/>
    </row>
    <row r="95" spans="1:19" ht="11.4" x14ac:dyDescent="0.2">
      <c r="A95" s="256" t="str">
        <f t="shared" si="2"/>
        <v>Jul16</v>
      </c>
      <c r="B95" s="255">
        <f t="shared" si="3"/>
        <v>42559</v>
      </c>
      <c r="C95" s="254">
        <v>14</v>
      </c>
      <c r="D95" s="254">
        <v>4</v>
      </c>
      <c r="E95" s="253"/>
      <c r="F95" s="252">
        <v>1</v>
      </c>
      <c r="G95" s="251"/>
      <c r="H95" s="251"/>
      <c r="I95" s="251"/>
      <c r="J95" s="251"/>
      <c r="K95" s="251"/>
      <c r="L95" s="251"/>
      <c r="M95" s="251"/>
      <c r="N95" s="251"/>
      <c r="O95" s="251"/>
      <c r="P95" s="251"/>
      <c r="Q95" s="251"/>
      <c r="R95" s="251"/>
      <c r="S95" s="251"/>
    </row>
    <row r="96" spans="1:19" ht="11.4" x14ac:dyDescent="0.2">
      <c r="A96" s="256" t="str">
        <f t="shared" si="2"/>
        <v>Jul16</v>
      </c>
      <c r="B96" s="255">
        <f t="shared" si="3"/>
        <v>42560</v>
      </c>
      <c r="C96" s="254">
        <v>14</v>
      </c>
      <c r="D96" s="254">
        <v>4</v>
      </c>
      <c r="E96" s="253"/>
      <c r="F96" s="252">
        <v>1</v>
      </c>
      <c r="G96" s="251"/>
      <c r="H96" s="251"/>
      <c r="I96" s="251"/>
      <c r="J96" s="251"/>
      <c r="K96" s="251"/>
      <c r="L96" s="251"/>
      <c r="M96" s="251"/>
      <c r="N96" s="251"/>
      <c r="O96" s="251"/>
      <c r="P96" s="251"/>
      <c r="Q96" s="251"/>
      <c r="R96" s="251"/>
      <c r="S96" s="251"/>
    </row>
    <row r="97" spans="1:19" ht="11.4" x14ac:dyDescent="0.2">
      <c r="A97" s="256" t="str">
        <f t="shared" si="2"/>
        <v>Jul16</v>
      </c>
      <c r="B97" s="255">
        <f t="shared" si="3"/>
        <v>42561</v>
      </c>
      <c r="C97" s="254">
        <v>14</v>
      </c>
      <c r="D97" s="254">
        <v>4</v>
      </c>
      <c r="E97" s="253"/>
      <c r="F97" s="252">
        <v>1</v>
      </c>
      <c r="G97" s="251"/>
      <c r="H97" s="251"/>
      <c r="I97" s="251"/>
      <c r="J97" s="251"/>
      <c r="K97" s="251"/>
      <c r="L97" s="251"/>
      <c r="M97" s="251"/>
      <c r="N97" s="251"/>
      <c r="O97" s="251"/>
      <c r="P97" s="251"/>
      <c r="Q97" s="251"/>
      <c r="R97" s="251"/>
      <c r="S97" s="251"/>
    </row>
    <row r="98" spans="1:19" ht="11.4" x14ac:dyDescent="0.2">
      <c r="A98" s="256" t="str">
        <f t="shared" si="2"/>
        <v>Jul16</v>
      </c>
      <c r="B98" s="255">
        <f t="shared" si="3"/>
        <v>42562</v>
      </c>
      <c r="C98" s="254">
        <v>15</v>
      </c>
      <c r="D98" s="254">
        <v>4</v>
      </c>
      <c r="E98" s="253"/>
      <c r="F98" s="252">
        <v>2</v>
      </c>
      <c r="G98" s="251"/>
      <c r="H98" s="251"/>
      <c r="I98" s="251"/>
      <c r="J98" s="251"/>
      <c r="K98" s="251"/>
      <c r="L98" s="251"/>
      <c r="M98" s="251"/>
      <c r="N98" s="251"/>
      <c r="O98" s="251"/>
      <c r="P98" s="251"/>
      <c r="Q98" s="251"/>
      <c r="R98" s="251"/>
      <c r="S98" s="251"/>
    </row>
    <row r="99" spans="1:19" ht="11.4" x14ac:dyDescent="0.2">
      <c r="A99" s="256" t="str">
        <f t="shared" si="2"/>
        <v>Jul16</v>
      </c>
      <c r="B99" s="255">
        <f t="shared" si="3"/>
        <v>42563</v>
      </c>
      <c r="C99" s="254">
        <v>15</v>
      </c>
      <c r="D99" s="254">
        <v>4</v>
      </c>
      <c r="E99" s="253"/>
      <c r="F99" s="252">
        <v>2</v>
      </c>
      <c r="G99" s="251"/>
      <c r="H99" s="251"/>
      <c r="I99" s="251"/>
      <c r="J99" s="251"/>
      <c r="K99" s="251"/>
      <c r="L99" s="251"/>
      <c r="M99" s="251"/>
      <c r="N99" s="251"/>
      <c r="O99" s="251"/>
      <c r="P99" s="251"/>
      <c r="Q99" s="251"/>
      <c r="R99" s="251"/>
      <c r="S99" s="251"/>
    </row>
    <row r="100" spans="1:19" ht="11.4" x14ac:dyDescent="0.2">
      <c r="A100" s="256" t="str">
        <f t="shared" si="2"/>
        <v>Jul16</v>
      </c>
      <c r="B100" s="255">
        <f t="shared" si="3"/>
        <v>42564</v>
      </c>
      <c r="C100" s="254">
        <v>15</v>
      </c>
      <c r="D100" s="254">
        <v>4</v>
      </c>
      <c r="E100" s="253"/>
      <c r="F100" s="252">
        <v>2</v>
      </c>
      <c r="G100" s="251"/>
      <c r="H100" s="251"/>
      <c r="I100" s="251"/>
      <c r="J100" s="251"/>
      <c r="K100" s="251"/>
      <c r="L100" s="251"/>
      <c r="M100" s="251"/>
      <c r="N100" s="251"/>
      <c r="O100" s="251"/>
      <c r="P100" s="251"/>
      <c r="Q100" s="251"/>
      <c r="R100" s="251"/>
      <c r="S100" s="251"/>
    </row>
    <row r="101" spans="1:19" ht="11.4" x14ac:dyDescent="0.2">
      <c r="A101" s="256" t="str">
        <f t="shared" si="2"/>
        <v>Jul16</v>
      </c>
      <c r="B101" s="255">
        <f t="shared" si="3"/>
        <v>42565</v>
      </c>
      <c r="C101" s="254">
        <v>15</v>
      </c>
      <c r="D101" s="254">
        <v>4</v>
      </c>
      <c r="E101" s="253"/>
      <c r="F101" s="252">
        <v>2</v>
      </c>
      <c r="G101" s="251"/>
      <c r="H101" s="251"/>
      <c r="I101" s="251"/>
      <c r="J101" s="251"/>
      <c r="K101" s="251"/>
      <c r="L101" s="251"/>
      <c r="M101" s="251"/>
      <c r="N101" s="251"/>
      <c r="O101" s="251"/>
      <c r="P101" s="251"/>
      <c r="Q101" s="251"/>
      <c r="R101" s="251"/>
      <c r="S101" s="251"/>
    </row>
    <row r="102" spans="1:19" ht="11.4" x14ac:dyDescent="0.2">
      <c r="A102" s="256" t="str">
        <f t="shared" si="2"/>
        <v>Jul16</v>
      </c>
      <c r="B102" s="255">
        <f t="shared" si="3"/>
        <v>42566</v>
      </c>
      <c r="C102" s="254">
        <v>15</v>
      </c>
      <c r="D102" s="254">
        <v>4</v>
      </c>
      <c r="E102" s="253"/>
      <c r="F102" s="252">
        <v>2</v>
      </c>
      <c r="G102" s="251"/>
      <c r="H102" s="251"/>
      <c r="I102" s="251"/>
      <c r="J102" s="251"/>
      <c r="K102" s="251"/>
      <c r="L102" s="251"/>
      <c r="M102" s="251"/>
      <c r="N102" s="251"/>
      <c r="O102" s="251"/>
      <c r="P102" s="251"/>
      <c r="Q102" s="251"/>
      <c r="R102" s="251"/>
      <c r="S102" s="251"/>
    </row>
    <row r="103" spans="1:19" ht="11.4" x14ac:dyDescent="0.2">
      <c r="A103" s="256" t="str">
        <f t="shared" si="2"/>
        <v>Jul16</v>
      </c>
      <c r="B103" s="255">
        <f t="shared" si="3"/>
        <v>42567</v>
      </c>
      <c r="C103" s="254">
        <v>15</v>
      </c>
      <c r="D103" s="254">
        <v>4</v>
      </c>
      <c r="E103" s="253"/>
      <c r="F103" s="252">
        <v>2</v>
      </c>
      <c r="G103" s="251"/>
      <c r="H103" s="251"/>
      <c r="I103" s="251"/>
      <c r="J103" s="251"/>
      <c r="K103" s="251"/>
      <c r="L103" s="251"/>
      <c r="M103" s="251"/>
      <c r="N103" s="251"/>
      <c r="O103" s="251"/>
      <c r="P103" s="251"/>
      <c r="Q103" s="251"/>
      <c r="R103" s="251"/>
      <c r="S103" s="251"/>
    </row>
    <row r="104" spans="1:19" ht="11.4" x14ac:dyDescent="0.2">
      <c r="A104" s="256" t="str">
        <f t="shared" si="2"/>
        <v>Jul16</v>
      </c>
      <c r="B104" s="255">
        <f t="shared" si="3"/>
        <v>42568</v>
      </c>
      <c r="C104" s="254">
        <v>15</v>
      </c>
      <c r="D104" s="254">
        <v>4</v>
      </c>
      <c r="E104" s="253"/>
      <c r="F104" s="252">
        <v>2</v>
      </c>
      <c r="G104" s="251"/>
      <c r="H104" s="251"/>
      <c r="I104" s="251"/>
      <c r="J104" s="251"/>
      <c r="K104" s="251"/>
      <c r="L104" s="251"/>
      <c r="M104" s="251"/>
      <c r="N104" s="251"/>
      <c r="O104" s="251"/>
      <c r="P104" s="251"/>
      <c r="Q104" s="251"/>
      <c r="R104" s="251"/>
      <c r="S104" s="251"/>
    </row>
    <row r="105" spans="1:19" ht="11.4" x14ac:dyDescent="0.2">
      <c r="A105" s="256" t="str">
        <f t="shared" si="2"/>
        <v>Jul16</v>
      </c>
      <c r="B105" s="255">
        <f t="shared" si="3"/>
        <v>42569</v>
      </c>
      <c r="C105" s="254">
        <v>16</v>
      </c>
      <c r="D105" s="254">
        <v>4</v>
      </c>
      <c r="E105" s="253"/>
      <c r="F105" s="252">
        <v>3</v>
      </c>
      <c r="G105" s="251"/>
      <c r="H105" s="251"/>
      <c r="I105" s="251"/>
      <c r="J105" s="251"/>
      <c r="K105" s="251"/>
      <c r="L105" s="251"/>
      <c r="M105" s="251"/>
      <c r="N105" s="251"/>
      <c r="O105" s="251"/>
      <c r="P105" s="251"/>
      <c r="Q105" s="251"/>
      <c r="R105" s="251"/>
      <c r="S105" s="251"/>
    </row>
    <row r="106" spans="1:19" ht="11.4" x14ac:dyDescent="0.2">
      <c r="A106" s="256" t="str">
        <f t="shared" si="2"/>
        <v>Jul16</v>
      </c>
      <c r="B106" s="255">
        <f t="shared" si="3"/>
        <v>42570</v>
      </c>
      <c r="C106" s="254">
        <v>16</v>
      </c>
      <c r="D106" s="254">
        <v>4</v>
      </c>
      <c r="E106" s="253"/>
      <c r="F106" s="252">
        <v>3</v>
      </c>
      <c r="G106" s="251"/>
      <c r="H106" s="251"/>
      <c r="I106" s="251"/>
      <c r="J106" s="251"/>
      <c r="K106" s="251"/>
      <c r="L106" s="251"/>
      <c r="M106" s="251"/>
      <c r="N106" s="251"/>
      <c r="O106" s="251"/>
      <c r="P106" s="251"/>
      <c r="Q106" s="251"/>
      <c r="R106" s="251"/>
      <c r="S106" s="251"/>
    </row>
    <row r="107" spans="1:19" ht="11.4" x14ac:dyDescent="0.2">
      <c r="A107" s="256" t="str">
        <f t="shared" si="2"/>
        <v>Jul16</v>
      </c>
      <c r="B107" s="255">
        <f t="shared" si="3"/>
        <v>42571</v>
      </c>
      <c r="C107" s="254">
        <v>16</v>
      </c>
      <c r="D107" s="254">
        <v>4</v>
      </c>
      <c r="E107" s="253"/>
      <c r="F107" s="252">
        <v>3</v>
      </c>
      <c r="G107" s="251"/>
      <c r="H107" s="251"/>
      <c r="I107" s="251"/>
      <c r="J107" s="251"/>
      <c r="K107" s="251"/>
      <c r="L107" s="251"/>
      <c r="M107" s="251"/>
      <c r="N107" s="251"/>
      <c r="O107" s="251"/>
      <c r="P107" s="251"/>
      <c r="Q107" s="251"/>
      <c r="R107" s="251"/>
      <c r="S107" s="251"/>
    </row>
    <row r="108" spans="1:19" ht="11.4" x14ac:dyDescent="0.2">
      <c r="A108" s="256" t="str">
        <f t="shared" si="2"/>
        <v>Jul16</v>
      </c>
      <c r="B108" s="255">
        <f t="shared" si="3"/>
        <v>42572</v>
      </c>
      <c r="C108" s="254">
        <v>16</v>
      </c>
      <c r="D108" s="254">
        <v>4</v>
      </c>
      <c r="E108" s="253"/>
      <c r="F108" s="252">
        <v>3</v>
      </c>
      <c r="G108" s="251"/>
      <c r="H108" s="251"/>
      <c r="I108" s="251"/>
      <c r="J108" s="251"/>
      <c r="K108" s="251"/>
      <c r="L108" s="251"/>
      <c r="M108" s="251"/>
      <c r="N108" s="251"/>
      <c r="O108" s="251"/>
      <c r="P108" s="251"/>
      <c r="Q108" s="251"/>
      <c r="R108" s="251"/>
      <c r="S108" s="251"/>
    </row>
    <row r="109" spans="1:19" ht="11.4" x14ac:dyDescent="0.2">
      <c r="A109" s="256" t="str">
        <f t="shared" si="2"/>
        <v>Jul16</v>
      </c>
      <c r="B109" s="255">
        <f t="shared" si="3"/>
        <v>42573</v>
      </c>
      <c r="C109" s="254">
        <v>16</v>
      </c>
      <c r="D109" s="254">
        <v>4</v>
      </c>
      <c r="E109" s="253"/>
      <c r="F109" s="252">
        <v>3</v>
      </c>
      <c r="G109" s="251"/>
      <c r="H109" s="251"/>
      <c r="I109" s="251"/>
      <c r="J109" s="251"/>
      <c r="K109" s="251"/>
      <c r="L109" s="251"/>
      <c r="M109" s="251"/>
      <c r="N109" s="251"/>
      <c r="O109" s="251"/>
      <c r="P109" s="251"/>
      <c r="Q109" s="251"/>
      <c r="R109" s="251"/>
      <c r="S109" s="251"/>
    </row>
    <row r="110" spans="1:19" ht="11.4" x14ac:dyDescent="0.2">
      <c r="A110" s="256" t="str">
        <f t="shared" si="2"/>
        <v>Jul16</v>
      </c>
      <c r="B110" s="255">
        <f t="shared" si="3"/>
        <v>42574</v>
      </c>
      <c r="C110" s="254">
        <v>16</v>
      </c>
      <c r="D110" s="254">
        <v>4</v>
      </c>
      <c r="E110" s="253"/>
      <c r="F110" s="252">
        <v>3</v>
      </c>
      <c r="G110" s="251"/>
      <c r="H110" s="251"/>
      <c r="I110" s="251"/>
      <c r="J110" s="251"/>
      <c r="K110" s="251"/>
      <c r="L110" s="251"/>
      <c r="M110" s="251"/>
      <c r="N110" s="251"/>
      <c r="O110" s="251"/>
      <c r="P110" s="251"/>
      <c r="Q110" s="251"/>
      <c r="R110" s="251"/>
      <c r="S110" s="251"/>
    </row>
    <row r="111" spans="1:19" ht="11.4" x14ac:dyDescent="0.2">
      <c r="A111" s="256" t="str">
        <f t="shared" si="2"/>
        <v>Jul16</v>
      </c>
      <c r="B111" s="255">
        <f t="shared" si="3"/>
        <v>42575</v>
      </c>
      <c r="C111" s="254">
        <v>16</v>
      </c>
      <c r="D111" s="254">
        <v>4</v>
      </c>
      <c r="E111" s="253"/>
      <c r="F111" s="252">
        <v>3</v>
      </c>
      <c r="G111" s="251"/>
      <c r="H111" s="251"/>
      <c r="I111" s="251"/>
      <c r="J111" s="251"/>
      <c r="K111" s="251"/>
      <c r="L111" s="251"/>
      <c r="M111" s="251"/>
      <c r="N111" s="251"/>
      <c r="O111" s="251"/>
      <c r="P111" s="251"/>
      <c r="Q111" s="251"/>
      <c r="R111" s="251"/>
      <c r="S111" s="251"/>
    </row>
    <row r="112" spans="1:19" ht="11.4" x14ac:dyDescent="0.2">
      <c r="A112" s="256" t="str">
        <f t="shared" si="2"/>
        <v>Jul16</v>
      </c>
      <c r="B112" s="255">
        <f t="shared" si="3"/>
        <v>42576</v>
      </c>
      <c r="C112" s="254">
        <v>17</v>
      </c>
      <c r="D112" s="254">
        <v>4</v>
      </c>
      <c r="E112" s="253"/>
      <c r="F112" s="252">
        <v>4</v>
      </c>
      <c r="G112" s="251"/>
      <c r="H112" s="251"/>
      <c r="I112" s="251"/>
      <c r="J112" s="251"/>
      <c r="K112" s="251"/>
      <c r="L112" s="251"/>
      <c r="M112" s="251"/>
      <c r="N112" s="251"/>
      <c r="O112" s="251"/>
      <c r="P112" s="251"/>
      <c r="Q112" s="251"/>
      <c r="R112" s="251"/>
      <c r="S112" s="251"/>
    </row>
    <row r="113" spans="1:19" ht="11.4" x14ac:dyDescent="0.2">
      <c r="A113" s="256" t="str">
        <f t="shared" si="2"/>
        <v>Jul16</v>
      </c>
      <c r="B113" s="255">
        <f t="shared" si="3"/>
        <v>42577</v>
      </c>
      <c r="C113" s="254">
        <v>17</v>
      </c>
      <c r="D113" s="254">
        <v>4</v>
      </c>
      <c r="E113" s="253"/>
      <c r="F113" s="252">
        <v>4</v>
      </c>
      <c r="G113" s="251"/>
      <c r="H113" s="251"/>
      <c r="I113" s="251"/>
      <c r="J113" s="251"/>
      <c r="K113" s="251"/>
      <c r="L113" s="251"/>
      <c r="M113" s="251"/>
      <c r="N113" s="251"/>
      <c r="O113" s="251"/>
      <c r="P113" s="251"/>
      <c r="Q113" s="251"/>
      <c r="R113" s="251"/>
      <c r="S113" s="251"/>
    </row>
    <row r="114" spans="1:19" ht="11.4" x14ac:dyDescent="0.2">
      <c r="A114" s="256" t="str">
        <f t="shared" si="2"/>
        <v>Jul16</v>
      </c>
      <c r="B114" s="255">
        <f t="shared" si="3"/>
        <v>42578</v>
      </c>
      <c r="C114" s="254">
        <v>17</v>
      </c>
      <c r="D114" s="254">
        <v>4</v>
      </c>
      <c r="E114" s="253"/>
      <c r="F114" s="252">
        <v>4</v>
      </c>
      <c r="G114" s="251"/>
      <c r="H114" s="251"/>
      <c r="I114" s="251"/>
      <c r="J114" s="251"/>
      <c r="K114" s="251"/>
      <c r="L114" s="251"/>
      <c r="M114" s="251"/>
      <c r="N114" s="251"/>
      <c r="O114" s="251"/>
      <c r="P114" s="251"/>
      <c r="Q114" s="251"/>
      <c r="R114" s="251"/>
      <c r="S114" s="251"/>
    </row>
    <row r="115" spans="1:19" ht="11.4" x14ac:dyDescent="0.2">
      <c r="A115" s="256" t="str">
        <f t="shared" si="2"/>
        <v>Jul16</v>
      </c>
      <c r="B115" s="255">
        <f t="shared" si="3"/>
        <v>42579</v>
      </c>
      <c r="C115" s="254">
        <v>17</v>
      </c>
      <c r="D115" s="254">
        <v>4</v>
      </c>
      <c r="E115" s="253"/>
      <c r="F115" s="252">
        <v>4</v>
      </c>
      <c r="G115" s="251"/>
      <c r="H115" s="251"/>
      <c r="I115" s="251"/>
      <c r="J115" s="251"/>
      <c r="K115" s="251"/>
      <c r="L115" s="251"/>
      <c r="M115" s="251"/>
      <c r="N115" s="251"/>
      <c r="O115" s="251"/>
      <c r="P115" s="251"/>
      <c r="Q115" s="251"/>
      <c r="R115" s="251"/>
      <c r="S115" s="251"/>
    </row>
    <row r="116" spans="1:19" ht="11.4" x14ac:dyDescent="0.2">
      <c r="A116" s="256" t="str">
        <f t="shared" si="2"/>
        <v>Jul16</v>
      </c>
      <c r="B116" s="255">
        <f t="shared" si="3"/>
        <v>42580</v>
      </c>
      <c r="C116" s="254">
        <v>17</v>
      </c>
      <c r="D116" s="254">
        <v>4</v>
      </c>
      <c r="E116" s="253"/>
      <c r="F116" s="252">
        <v>4</v>
      </c>
      <c r="G116" s="251"/>
      <c r="H116" s="251"/>
      <c r="I116" s="251"/>
      <c r="J116" s="251"/>
      <c r="K116" s="251"/>
      <c r="L116" s="251"/>
      <c r="M116" s="251"/>
      <c r="N116" s="251"/>
      <c r="O116" s="251"/>
      <c r="P116" s="251"/>
      <c r="Q116" s="251"/>
      <c r="R116" s="251"/>
      <c r="S116" s="251"/>
    </row>
    <row r="117" spans="1:19" ht="11.4" x14ac:dyDescent="0.2">
      <c r="A117" s="256" t="str">
        <f t="shared" si="2"/>
        <v>Jul16</v>
      </c>
      <c r="B117" s="255">
        <f t="shared" si="3"/>
        <v>42581</v>
      </c>
      <c r="C117" s="254">
        <v>17</v>
      </c>
      <c r="D117" s="254">
        <v>4</v>
      </c>
      <c r="E117" s="253"/>
      <c r="F117" s="252">
        <v>4</v>
      </c>
      <c r="G117" s="251"/>
      <c r="H117" s="251"/>
      <c r="I117" s="251"/>
      <c r="J117" s="251"/>
      <c r="K117" s="251"/>
      <c r="L117" s="251"/>
      <c r="M117" s="251"/>
      <c r="N117" s="251"/>
      <c r="O117" s="251"/>
      <c r="P117" s="251"/>
      <c r="Q117" s="251"/>
      <c r="R117" s="251"/>
      <c r="S117" s="251"/>
    </row>
    <row r="118" spans="1:19" ht="11.4" x14ac:dyDescent="0.2">
      <c r="A118" s="256" t="str">
        <f t="shared" si="2"/>
        <v>Jul16</v>
      </c>
      <c r="B118" s="255">
        <f t="shared" si="3"/>
        <v>42582</v>
      </c>
      <c r="C118" s="254">
        <v>17</v>
      </c>
      <c r="D118" s="254">
        <v>4</v>
      </c>
      <c r="E118" s="253"/>
      <c r="F118" s="252">
        <v>4</v>
      </c>
      <c r="G118" s="251"/>
      <c r="H118" s="251"/>
      <c r="I118" s="251"/>
      <c r="J118" s="251"/>
      <c r="K118" s="251"/>
      <c r="L118" s="251"/>
      <c r="M118" s="251"/>
      <c r="N118" s="251"/>
      <c r="O118" s="251"/>
      <c r="P118" s="251"/>
      <c r="Q118" s="251"/>
      <c r="R118" s="251"/>
      <c r="S118" s="251"/>
    </row>
    <row r="119" spans="1:19" ht="11.4" x14ac:dyDescent="0.2">
      <c r="A119" s="256" t="str">
        <f t="shared" si="2"/>
        <v>Jul16</v>
      </c>
      <c r="B119" s="255">
        <f t="shared" si="3"/>
        <v>42583</v>
      </c>
      <c r="C119" s="254">
        <v>18</v>
      </c>
      <c r="D119" s="254">
        <v>4</v>
      </c>
      <c r="E119" s="253"/>
      <c r="F119" s="252">
        <v>1</v>
      </c>
      <c r="G119" s="251"/>
      <c r="H119" s="251"/>
      <c r="I119" s="251"/>
      <c r="J119" s="251"/>
      <c r="K119" s="251"/>
      <c r="L119" s="251"/>
      <c r="M119" s="251"/>
      <c r="N119" s="251"/>
      <c r="O119" s="251"/>
      <c r="P119" s="251"/>
      <c r="Q119" s="251"/>
      <c r="R119" s="251"/>
      <c r="S119" s="251"/>
    </row>
    <row r="120" spans="1:19" ht="11.4" x14ac:dyDescent="0.2">
      <c r="A120" s="256" t="str">
        <f t="shared" si="2"/>
        <v>Jul16</v>
      </c>
      <c r="B120" s="255">
        <f t="shared" si="3"/>
        <v>42584</v>
      </c>
      <c r="C120" s="254">
        <v>18</v>
      </c>
      <c r="D120" s="254">
        <v>4</v>
      </c>
      <c r="E120" s="253"/>
      <c r="F120" s="252">
        <v>1</v>
      </c>
      <c r="G120" s="251"/>
      <c r="H120" s="251"/>
      <c r="I120" s="251"/>
      <c r="J120" s="251"/>
      <c r="K120" s="251"/>
      <c r="L120" s="251"/>
      <c r="M120" s="251"/>
      <c r="N120" s="251"/>
      <c r="O120" s="251"/>
      <c r="P120" s="251"/>
      <c r="Q120" s="251"/>
      <c r="R120" s="251"/>
      <c r="S120" s="251"/>
    </row>
    <row r="121" spans="1:19" x14ac:dyDescent="0.2">
      <c r="A121" s="256" t="str">
        <f t="shared" si="2"/>
        <v>Jul16</v>
      </c>
      <c r="B121" s="255">
        <f t="shared" si="3"/>
        <v>42585</v>
      </c>
      <c r="C121" s="254">
        <v>18</v>
      </c>
      <c r="D121" s="254">
        <v>4</v>
      </c>
      <c r="E121" s="253"/>
      <c r="F121" s="254">
        <v>1</v>
      </c>
      <c r="G121" s="251"/>
      <c r="H121" s="251"/>
      <c r="I121" s="251"/>
      <c r="J121" s="251"/>
      <c r="K121" s="251"/>
      <c r="L121" s="251"/>
      <c r="M121" s="251"/>
      <c r="N121" s="251"/>
      <c r="O121" s="251"/>
      <c r="P121" s="251"/>
      <c r="Q121" s="251"/>
      <c r="R121" s="251"/>
      <c r="S121" s="251"/>
    </row>
    <row r="122" spans="1:19" ht="11.4" x14ac:dyDescent="0.2">
      <c r="A122" s="256" t="str">
        <f t="shared" si="2"/>
        <v>Jul16</v>
      </c>
      <c r="B122" s="255">
        <f t="shared" si="3"/>
        <v>42586</v>
      </c>
      <c r="C122" s="254">
        <v>18</v>
      </c>
      <c r="D122" s="254">
        <v>4</v>
      </c>
      <c r="E122" s="253"/>
      <c r="F122" s="252">
        <v>1</v>
      </c>
      <c r="G122" s="251"/>
      <c r="H122" s="251"/>
      <c r="I122" s="251"/>
      <c r="J122" s="251"/>
      <c r="K122" s="251"/>
      <c r="L122" s="251"/>
      <c r="M122" s="251"/>
      <c r="N122" s="251"/>
      <c r="O122" s="251"/>
      <c r="P122" s="251"/>
      <c r="Q122" s="251"/>
      <c r="R122" s="251"/>
      <c r="S122" s="251"/>
    </row>
    <row r="123" spans="1:19" ht="11.4" x14ac:dyDescent="0.2">
      <c r="A123" s="256" t="str">
        <f t="shared" si="2"/>
        <v>Jul16</v>
      </c>
      <c r="B123" s="255">
        <f t="shared" si="3"/>
        <v>42587</v>
      </c>
      <c r="C123" s="254">
        <v>18</v>
      </c>
      <c r="D123" s="254">
        <v>4</v>
      </c>
      <c r="E123" s="253"/>
      <c r="F123" s="252">
        <v>1</v>
      </c>
      <c r="G123" s="251"/>
      <c r="H123" s="251"/>
      <c r="I123" s="251"/>
      <c r="J123" s="251"/>
      <c r="K123" s="251"/>
      <c r="L123" s="251"/>
      <c r="M123" s="251"/>
      <c r="N123" s="251"/>
      <c r="O123" s="251"/>
      <c r="P123" s="251"/>
      <c r="Q123" s="251"/>
      <c r="R123" s="251"/>
      <c r="S123" s="251"/>
    </row>
    <row r="124" spans="1:19" ht="11.4" x14ac:dyDescent="0.2">
      <c r="A124" s="259" t="str">
        <f t="shared" si="2"/>
        <v>Aug16</v>
      </c>
      <c r="B124" s="255">
        <f t="shared" si="3"/>
        <v>42588</v>
      </c>
      <c r="C124" s="258">
        <v>18</v>
      </c>
      <c r="D124" s="258">
        <v>5</v>
      </c>
      <c r="E124" s="257"/>
      <c r="F124" s="252">
        <v>1</v>
      </c>
      <c r="G124" s="251"/>
      <c r="H124" s="251"/>
      <c r="I124" s="251"/>
      <c r="J124" s="251"/>
      <c r="K124" s="251"/>
      <c r="L124" s="251"/>
      <c r="M124" s="251"/>
      <c r="N124" s="251"/>
      <c r="O124" s="251"/>
      <c r="P124" s="251"/>
      <c r="Q124" s="251"/>
      <c r="R124" s="251"/>
      <c r="S124" s="251"/>
    </row>
    <row r="125" spans="1:19" ht="11.4" x14ac:dyDescent="0.2">
      <c r="A125" s="256" t="str">
        <f t="shared" si="2"/>
        <v>Aug16</v>
      </c>
      <c r="B125" s="255">
        <f t="shared" si="3"/>
        <v>42589</v>
      </c>
      <c r="C125" s="254">
        <v>18</v>
      </c>
      <c r="D125" s="254">
        <v>5</v>
      </c>
      <c r="E125" s="253"/>
      <c r="F125" s="252">
        <v>1</v>
      </c>
      <c r="G125" s="251"/>
      <c r="H125" s="251"/>
      <c r="I125" s="251"/>
      <c r="J125" s="251"/>
      <c r="K125" s="251"/>
      <c r="L125" s="251"/>
      <c r="M125" s="251"/>
      <c r="N125" s="251"/>
      <c r="O125" s="251"/>
      <c r="P125" s="251"/>
      <c r="Q125" s="251"/>
      <c r="R125" s="251"/>
      <c r="S125" s="251"/>
    </row>
    <row r="126" spans="1:19" ht="11.4" x14ac:dyDescent="0.2">
      <c r="A126" s="256" t="str">
        <f t="shared" si="2"/>
        <v>Aug16</v>
      </c>
      <c r="B126" s="255">
        <f t="shared" si="3"/>
        <v>42590</v>
      </c>
      <c r="C126" s="254">
        <v>19</v>
      </c>
      <c r="D126" s="254">
        <v>5</v>
      </c>
      <c r="E126" s="253"/>
      <c r="F126" s="252">
        <v>2</v>
      </c>
      <c r="G126" s="251"/>
      <c r="H126" s="251"/>
      <c r="I126" s="251"/>
      <c r="J126" s="251"/>
      <c r="K126" s="251"/>
      <c r="L126" s="251"/>
      <c r="M126" s="251"/>
      <c r="N126" s="251"/>
      <c r="O126" s="251"/>
      <c r="P126" s="251"/>
      <c r="Q126" s="251"/>
      <c r="R126" s="251"/>
      <c r="S126" s="251"/>
    </row>
    <row r="127" spans="1:19" ht="11.4" x14ac:dyDescent="0.2">
      <c r="A127" s="256" t="str">
        <f t="shared" si="2"/>
        <v>Aug16</v>
      </c>
      <c r="B127" s="255">
        <f t="shared" si="3"/>
        <v>42591</v>
      </c>
      <c r="C127" s="254">
        <v>19</v>
      </c>
      <c r="D127" s="254">
        <v>5</v>
      </c>
      <c r="E127" s="253"/>
      <c r="F127" s="252">
        <v>2</v>
      </c>
      <c r="G127" s="251"/>
      <c r="H127" s="251"/>
      <c r="I127" s="251"/>
      <c r="J127" s="251"/>
      <c r="K127" s="251"/>
      <c r="L127" s="251"/>
      <c r="M127" s="251"/>
      <c r="N127" s="251"/>
      <c r="O127" s="251"/>
      <c r="P127" s="251"/>
      <c r="Q127" s="251"/>
      <c r="R127" s="251"/>
      <c r="S127" s="251"/>
    </row>
    <row r="128" spans="1:19" ht="11.4" x14ac:dyDescent="0.2">
      <c r="A128" s="256" t="str">
        <f t="shared" si="2"/>
        <v>Aug16</v>
      </c>
      <c r="B128" s="255">
        <f t="shared" si="3"/>
        <v>42592</v>
      </c>
      <c r="C128" s="254">
        <v>19</v>
      </c>
      <c r="D128" s="254">
        <v>5</v>
      </c>
      <c r="E128" s="253"/>
      <c r="F128" s="252">
        <v>2</v>
      </c>
      <c r="G128" s="251"/>
      <c r="H128" s="251"/>
      <c r="I128" s="251"/>
      <c r="J128" s="251"/>
      <c r="K128" s="251"/>
      <c r="L128" s="251"/>
      <c r="M128" s="251"/>
      <c r="N128" s="251"/>
      <c r="O128" s="251"/>
      <c r="P128" s="251"/>
      <c r="Q128" s="251"/>
      <c r="R128" s="251"/>
      <c r="S128" s="251"/>
    </row>
    <row r="129" spans="1:19" ht="11.4" x14ac:dyDescent="0.2">
      <c r="A129" s="256" t="str">
        <f t="shared" si="2"/>
        <v>Aug16</v>
      </c>
      <c r="B129" s="255">
        <f t="shared" si="3"/>
        <v>42593</v>
      </c>
      <c r="C129" s="254">
        <v>19</v>
      </c>
      <c r="D129" s="254">
        <v>5</v>
      </c>
      <c r="E129" s="253"/>
      <c r="F129" s="252">
        <v>2</v>
      </c>
      <c r="G129" s="251"/>
      <c r="H129" s="251"/>
      <c r="I129" s="251"/>
      <c r="J129" s="251"/>
      <c r="K129" s="251"/>
      <c r="L129" s="251"/>
      <c r="M129" s="251"/>
      <c r="N129" s="251"/>
      <c r="O129" s="251"/>
      <c r="P129" s="251"/>
      <c r="Q129" s="251"/>
      <c r="R129" s="251"/>
      <c r="S129" s="251"/>
    </row>
    <row r="130" spans="1:19" ht="11.4" x14ac:dyDescent="0.2">
      <c r="A130" s="256" t="str">
        <f t="shared" ref="A130:A193" si="4">TEXT(DATE(YEAR(B$2),MONTH(B$2)+(D130-1),1),"MmmYY")</f>
        <v>Aug16</v>
      </c>
      <c r="B130" s="255">
        <f t="shared" si="3"/>
        <v>42594</v>
      </c>
      <c r="C130" s="254">
        <v>19</v>
      </c>
      <c r="D130" s="254">
        <v>5</v>
      </c>
      <c r="E130" s="253"/>
      <c r="F130" s="252">
        <v>2</v>
      </c>
      <c r="G130" s="251"/>
      <c r="H130" s="251"/>
      <c r="I130" s="251"/>
      <c r="J130" s="251"/>
      <c r="K130" s="251"/>
      <c r="L130" s="251"/>
      <c r="M130" s="251"/>
      <c r="N130" s="251"/>
      <c r="O130" s="251"/>
      <c r="P130" s="251"/>
      <c r="Q130" s="251"/>
      <c r="R130" s="251"/>
      <c r="S130" s="251"/>
    </row>
    <row r="131" spans="1:19" ht="11.4" x14ac:dyDescent="0.2">
      <c r="A131" s="256" t="str">
        <f t="shared" si="4"/>
        <v>Aug16</v>
      </c>
      <c r="B131" s="255">
        <f t="shared" ref="B131:B194" si="5">B130+1</f>
        <v>42595</v>
      </c>
      <c r="C131" s="254">
        <v>19</v>
      </c>
      <c r="D131" s="254">
        <v>5</v>
      </c>
      <c r="E131" s="253"/>
      <c r="F131" s="252">
        <v>2</v>
      </c>
      <c r="G131" s="251"/>
      <c r="H131" s="251"/>
      <c r="I131" s="251"/>
      <c r="J131" s="251"/>
      <c r="K131" s="251"/>
      <c r="L131" s="251"/>
      <c r="M131" s="251"/>
      <c r="N131" s="251"/>
      <c r="O131" s="251"/>
      <c r="P131" s="251"/>
      <c r="Q131" s="251"/>
      <c r="R131" s="251"/>
      <c r="S131" s="251"/>
    </row>
    <row r="132" spans="1:19" ht="11.4" x14ac:dyDescent="0.2">
      <c r="A132" s="256" t="str">
        <f t="shared" si="4"/>
        <v>Aug16</v>
      </c>
      <c r="B132" s="255">
        <f t="shared" si="5"/>
        <v>42596</v>
      </c>
      <c r="C132" s="254">
        <v>19</v>
      </c>
      <c r="D132" s="254">
        <v>5</v>
      </c>
      <c r="E132" s="253"/>
      <c r="F132" s="252">
        <v>2</v>
      </c>
      <c r="G132" s="251"/>
      <c r="H132" s="251"/>
      <c r="I132" s="251"/>
      <c r="J132" s="251"/>
      <c r="K132" s="251"/>
      <c r="L132" s="251"/>
      <c r="M132" s="251"/>
      <c r="N132" s="251"/>
      <c r="O132" s="251"/>
      <c r="P132" s="251"/>
      <c r="Q132" s="251"/>
      <c r="R132" s="251"/>
      <c r="S132" s="251"/>
    </row>
    <row r="133" spans="1:19" ht="11.4" x14ac:dyDescent="0.2">
      <c r="A133" s="256" t="str">
        <f t="shared" si="4"/>
        <v>Aug16</v>
      </c>
      <c r="B133" s="255">
        <f t="shared" si="5"/>
        <v>42597</v>
      </c>
      <c r="C133" s="254">
        <v>20</v>
      </c>
      <c r="D133" s="254">
        <v>5</v>
      </c>
      <c r="E133" s="253"/>
      <c r="F133" s="252">
        <v>3</v>
      </c>
      <c r="G133" s="251"/>
      <c r="H133" s="251"/>
      <c r="I133" s="251"/>
      <c r="J133" s="251"/>
      <c r="K133" s="251"/>
      <c r="L133" s="251"/>
      <c r="M133" s="251"/>
      <c r="N133" s="251"/>
      <c r="O133" s="251"/>
      <c r="P133" s="251"/>
      <c r="Q133" s="251"/>
      <c r="R133" s="251"/>
      <c r="S133" s="251"/>
    </row>
    <row r="134" spans="1:19" ht="11.4" x14ac:dyDescent="0.2">
      <c r="A134" s="256" t="str">
        <f t="shared" si="4"/>
        <v>Aug16</v>
      </c>
      <c r="B134" s="255">
        <f t="shared" si="5"/>
        <v>42598</v>
      </c>
      <c r="C134" s="254">
        <v>20</v>
      </c>
      <c r="D134" s="254">
        <v>5</v>
      </c>
      <c r="E134" s="253"/>
      <c r="F134" s="252">
        <v>3</v>
      </c>
      <c r="G134" s="251"/>
      <c r="H134" s="251"/>
      <c r="I134" s="251"/>
      <c r="J134" s="251"/>
      <c r="K134" s="251"/>
      <c r="L134" s="251"/>
      <c r="M134" s="251"/>
      <c r="N134" s="251"/>
      <c r="O134" s="251"/>
      <c r="P134" s="251"/>
      <c r="Q134" s="251"/>
      <c r="R134" s="251"/>
      <c r="S134" s="251"/>
    </row>
    <row r="135" spans="1:19" ht="11.4" x14ac:dyDescent="0.2">
      <c r="A135" s="256" t="str">
        <f t="shared" si="4"/>
        <v>Aug16</v>
      </c>
      <c r="B135" s="255">
        <f t="shared" si="5"/>
        <v>42599</v>
      </c>
      <c r="C135" s="254">
        <v>20</v>
      </c>
      <c r="D135" s="254">
        <v>5</v>
      </c>
      <c r="E135" s="253"/>
      <c r="F135" s="252">
        <v>3</v>
      </c>
      <c r="G135" s="251"/>
      <c r="H135" s="251"/>
      <c r="I135" s="251"/>
      <c r="J135" s="251"/>
      <c r="K135" s="251"/>
      <c r="L135" s="251"/>
      <c r="M135" s="251"/>
      <c r="N135" s="251"/>
      <c r="O135" s="251"/>
      <c r="P135" s="251"/>
      <c r="Q135" s="251"/>
      <c r="R135" s="251"/>
      <c r="S135" s="251"/>
    </row>
    <row r="136" spans="1:19" ht="11.4" x14ac:dyDescent="0.2">
      <c r="A136" s="256" t="str">
        <f t="shared" si="4"/>
        <v>Aug16</v>
      </c>
      <c r="B136" s="255">
        <f t="shared" si="5"/>
        <v>42600</v>
      </c>
      <c r="C136" s="254">
        <v>20</v>
      </c>
      <c r="D136" s="254">
        <v>5</v>
      </c>
      <c r="E136" s="253"/>
      <c r="F136" s="252">
        <v>3</v>
      </c>
      <c r="G136" s="251"/>
      <c r="H136" s="251"/>
      <c r="I136" s="251"/>
      <c r="J136" s="251"/>
      <c r="K136" s="251"/>
      <c r="L136" s="251"/>
      <c r="M136" s="251"/>
      <c r="N136" s="251"/>
      <c r="O136" s="251"/>
      <c r="P136" s="251"/>
      <c r="Q136" s="251"/>
      <c r="R136" s="251"/>
      <c r="S136" s="251"/>
    </row>
    <row r="137" spans="1:19" ht="11.4" x14ac:dyDescent="0.2">
      <c r="A137" s="256" t="str">
        <f t="shared" si="4"/>
        <v>Aug16</v>
      </c>
      <c r="B137" s="255">
        <f t="shared" si="5"/>
        <v>42601</v>
      </c>
      <c r="C137" s="254">
        <v>20</v>
      </c>
      <c r="D137" s="254">
        <v>5</v>
      </c>
      <c r="E137" s="253"/>
      <c r="F137" s="252">
        <v>3</v>
      </c>
      <c r="G137" s="251"/>
      <c r="H137" s="251"/>
      <c r="I137" s="251"/>
      <c r="J137" s="251"/>
      <c r="K137" s="251"/>
      <c r="L137" s="251"/>
      <c r="M137" s="251"/>
      <c r="N137" s="251"/>
      <c r="O137" s="251"/>
      <c r="P137" s="251"/>
      <c r="Q137" s="251"/>
      <c r="R137" s="251"/>
      <c r="S137" s="251"/>
    </row>
    <row r="138" spans="1:19" ht="11.4" x14ac:dyDescent="0.2">
      <c r="A138" s="256" t="str">
        <f t="shared" si="4"/>
        <v>Aug16</v>
      </c>
      <c r="B138" s="255">
        <f t="shared" si="5"/>
        <v>42602</v>
      </c>
      <c r="C138" s="254">
        <v>20</v>
      </c>
      <c r="D138" s="254">
        <v>5</v>
      </c>
      <c r="E138" s="253"/>
      <c r="F138" s="252">
        <v>3</v>
      </c>
      <c r="G138" s="251"/>
      <c r="H138" s="251"/>
      <c r="I138" s="251"/>
      <c r="J138" s="251"/>
      <c r="K138" s="251"/>
      <c r="L138" s="251"/>
      <c r="M138" s="251"/>
      <c r="N138" s="251"/>
      <c r="O138" s="251"/>
      <c r="P138" s="251"/>
      <c r="Q138" s="251"/>
      <c r="R138" s="251"/>
      <c r="S138" s="251"/>
    </row>
    <row r="139" spans="1:19" ht="11.4" x14ac:dyDescent="0.2">
      <c r="A139" s="256" t="str">
        <f t="shared" si="4"/>
        <v>Aug16</v>
      </c>
      <c r="B139" s="255">
        <f t="shared" si="5"/>
        <v>42603</v>
      </c>
      <c r="C139" s="254">
        <v>20</v>
      </c>
      <c r="D139" s="254">
        <v>5</v>
      </c>
      <c r="E139" s="253"/>
      <c r="F139" s="252">
        <v>3</v>
      </c>
      <c r="G139" s="251"/>
      <c r="H139" s="251"/>
      <c r="I139" s="251"/>
      <c r="J139" s="251"/>
      <c r="K139" s="251"/>
      <c r="L139" s="251"/>
      <c r="M139" s="251"/>
      <c r="N139" s="251"/>
      <c r="O139" s="251"/>
      <c r="P139" s="251"/>
      <c r="Q139" s="251"/>
      <c r="R139" s="251"/>
      <c r="S139" s="251"/>
    </row>
    <row r="140" spans="1:19" ht="11.4" x14ac:dyDescent="0.2">
      <c r="A140" s="256" t="str">
        <f t="shared" si="4"/>
        <v>Aug16</v>
      </c>
      <c r="B140" s="255">
        <f t="shared" si="5"/>
        <v>42604</v>
      </c>
      <c r="C140" s="254">
        <v>21</v>
      </c>
      <c r="D140" s="254">
        <v>5</v>
      </c>
      <c r="E140" s="253"/>
      <c r="F140" s="252">
        <v>4</v>
      </c>
      <c r="G140" s="251"/>
      <c r="H140" s="251"/>
      <c r="I140" s="251"/>
      <c r="J140" s="251"/>
      <c r="K140" s="251"/>
      <c r="L140" s="251"/>
      <c r="M140" s="251"/>
      <c r="N140" s="251"/>
      <c r="O140" s="251"/>
      <c r="P140" s="251"/>
      <c r="Q140" s="251"/>
      <c r="R140" s="251"/>
      <c r="S140" s="251"/>
    </row>
    <row r="141" spans="1:19" ht="11.4" x14ac:dyDescent="0.2">
      <c r="A141" s="256" t="str">
        <f t="shared" si="4"/>
        <v>Aug16</v>
      </c>
      <c r="B141" s="255">
        <f t="shared" si="5"/>
        <v>42605</v>
      </c>
      <c r="C141" s="254">
        <v>21</v>
      </c>
      <c r="D141" s="254">
        <v>5</v>
      </c>
      <c r="E141" s="253"/>
      <c r="F141" s="252">
        <v>4</v>
      </c>
      <c r="G141" s="251"/>
      <c r="H141" s="251"/>
      <c r="I141" s="251"/>
      <c r="J141" s="251"/>
      <c r="K141" s="251"/>
      <c r="L141" s="251"/>
      <c r="M141" s="251"/>
      <c r="N141" s="251"/>
      <c r="O141" s="251"/>
      <c r="P141" s="251"/>
      <c r="Q141" s="251"/>
      <c r="R141" s="251"/>
      <c r="S141" s="251"/>
    </row>
    <row r="142" spans="1:19" ht="11.4" x14ac:dyDescent="0.2">
      <c r="A142" s="256" t="str">
        <f t="shared" si="4"/>
        <v>Aug16</v>
      </c>
      <c r="B142" s="255">
        <f t="shared" si="5"/>
        <v>42606</v>
      </c>
      <c r="C142" s="254">
        <v>21</v>
      </c>
      <c r="D142" s="254">
        <v>5</v>
      </c>
      <c r="E142" s="253"/>
      <c r="F142" s="252">
        <v>4</v>
      </c>
      <c r="G142" s="251"/>
      <c r="H142" s="251"/>
      <c r="I142" s="251"/>
      <c r="J142" s="251"/>
      <c r="K142" s="251"/>
      <c r="L142" s="251"/>
      <c r="M142" s="251"/>
      <c r="N142" s="251"/>
      <c r="O142" s="251"/>
      <c r="P142" s="251"/>
      <c r="Q142" s="251"/>
      <c r="R142" s="251"/>
      <c r="S142" s="251"/>
    </row>
    <row r="143" spans="1:19" ht="11.4" x14ac:dyDescent="0.2">
      <c r="A143" s="256" t="str">
        <f t="shared" si="4"/>
        <v>Aug16</v>
      </c>
      <c r="B143" s="255">
        <f t="shared" si="5"/>
        <v>42607</v>
      </c>
      <c r="C143" s="254">
        <v>21</v>
      </c>
      <c r="D143" s="254">
        <v>5</v>
      </c>
      <c r="E143" s="253"/>
      <c r="F143" s="252">
        <v>4</v>
      </c>
      <c r="G143" s="251"/>
      <c r="H143" s="251"/>
      <c r="I143" s="251"/>
      <c r="J143" s="251"/>
      <c r="K143" s="251"/>
      <c r="L143" s="251"/>
      <c r="M143" s="251"/>
      <c r="N143" s="251"/>
      <c r="O143" s="251"/>
      <c r="P143" s="251"/>
      <c r="Q143" s="251"/>
      <c r="R143" s="251"/>
      <c r="S143" s="251"/>
    </row>
    <row r="144" spans="1:19" ht="11.4" x14ac:dyDescent="0.2">
      <c r="A144" s="256" t="str">
        <f t="shared" si="4"/>
        <v>Aug16</v>
      </c>
      <c r="B144" s="255">
        <f t="shared" si="5"/>
        <v>42608</v>
      </c>
      <c r="C144" s="254">
        <v>21</v>
      </c>
      <c r="D144" s="254">
        <v>5</v>
      </c>
      <c r="E144" s="253"/>
      <c r="F144" s="252">
        <v>4</v>
      </c>
      <c r="G144" s="251"/>
      <c r="H144" s="251"/>
      <c r="I144" s="251"/>
      <c r="J144" s="251"/>
      <c r="K144" s="251"/>
      <c r="L144" s="251"/>
      <c r="M144" s="251"/>
      <c r="N144" s="251"/>
      <c r="O144" s="251"/>
      <c r="P144" s="251"/>
      <c r="Q144" s="251"/>
      <c r="R144" s="251"/>
      <c r="S144" s="251"/>
    </row>
    <row r="145" spans="1:19" ht="11.4" x14ac:dyDescent="0.2">
      <c r="A145" s="256" t="str">
        <f t="shared" si="4"/>
        <v>Aug16</v>
      </c>
      <c r="B145" s="255">
        <f t="shared" si="5"/>
        <v>42609</v>
      </c>
      <c r="C145" s="254">
        <v>21</v>
      </c>
      <c r="D145" s="254">
        <v>5</v>
      </c>
      <c r="E145" s="253"/>
      <c r="F145" s="252">
        <v>4</v>
      </c>
      <c r="G145" s="251"/>
      <c r="H145" s="251"/>
      <c r="I145" s="251"/>
      <c r="J145" s="251"/>
      <c r="K145" s="251"/>
      <c r="L145" s="251"/>
      <c r="M145" s="251"/>
      <c r="N145" s="251"/>
      <c r="O145" s="251"/>
      <c r="P145" s="251"/>
      <c r="Q145" s="251"/>
      <c r="R145" s="251"/>
      <c r="S145" s="251"/>
    </row>
    <row r="146" spans="1:19" ht="11.4" x14ac:dyDescent="0.2">
      <c r="A146" s="256" t="str">
        <f t="shared" si="4"/>
        <v>Aug16</v>
      </c>
      <c r="B146" s="255">
        <f t="shared" si="5"/>
        <v>42610</v>
      </c>
      <c r="C146" s="254">
        <v>21</v>
      </c>
      <c r="D146" s="254">
        <v>5</v>
      </c>
      <c r="E146" s="253"/>
      <c r="F146" s="252">
        <v>4</v>
      </c>
      <c r="G146" s="251"/>
      <c r="H146" s="251"/>
      <c r="I146" s="251"/>
      <c r="J146" s="251"/>
      <c r="K146" s="251"/>
      <c r="L146" s="251"/>
      <c r="M146" s="251"/>
      <c r="N146" s="251"/>
      <c r="O146" s="251"/>
      <c r="P146" s="251"/>
      <c r="Q146" s="251"/>
      <c r="R146" s="251"/>
      <c r="S146" s="251"/>
    </row>
    <row r="147" spans="1:19" ht="11.4" x14ac:dyDescent="0.2">
      <c r="A147" s="256" t="str">
        <f t="shared" si="4"/>
        <v>Aug16</v>
      </c>
      <c r="B147" s="255">
        <f t="shared" si="5"/>
        <v>42611</v>
      </c>
      <c r="C147" s="254">
        <v>22</v>
      </c>
      <c r="D147" s="254">
        <v>5</v>
      </c>
      <c r="E147" s="253"/>
      <c r="F147" s="252">
        <v>1</v>
      </c>
      <c r="G147" s="251"/>
      <c r="H147" s="251"/>
      <c r="I147" s="251"/>
      <c r="J147" s="251"/>
      <c r="K147" s="251"/>
      <c r="L147" s="251"/>
      <c r="M147" s="251"/>
      <c r="N147" s="251"/>
      <c r="O147" s="251"/>
      <c r="P147" s="251"/>
      <c r="Q147" s="251"/>
      <c r="R147" s="251"/>
      <c r="S147" s="251"/>
    </row>
    <row r="148" spans="1:19" ht="11.4" x14ac:dyDescent="0.2">
      <c r="A148" s="256" t="str">
        <f t="shared" si="4"/>
        <v>Aug16</v>
      </c>
      <c r="B148" s="255">
        <f t="shared" si="5"/>
        <v>42612</v>
      </c>
      <c r="C148" s="254">
        <v>22</v>
      </c>
      <c r="D148" s="254">
        <v>5</v>
      </c>
      <c r="E148" s="253"/>
      <c r="F148" s="252">
        <v>1</v>
      </c>
      <c r="G148" s="251"/>
      <c r="H148" s="251"/>
      <c r="I148" s="251"/>
      <c r="J148" s="251"/>
      <c r="K148" s="251"/>
      <c r="L148" s="251"/>
      <c r="M148" s="251"/>
      <c r="N148" s="251"/>
      <c r="O148" s="251"/>
      <c r="P148" s="251"/>
      <c r="Q148" s="251"/>
      <c r="R148" s="251"/>
      <c r="S148" s="251"/>
    </row>
    <row r="149" spans="1:19" x14ac:dyDescent="0.2">
      <c r="A149" s="256" t="str">
        <f t="shared" si="4"/>
        <v>Aug16</v>
      </c>
      <c r="B149" s="255">
        <f t="shared" si="5"/>
        <v>42613</v>
      </c>
      <c r="C149" s="254">
        <v>22</v>
      </c>
      <c r="D149" s="254">
        <v>5</v>
      </c>
      <c r="E149" s="253"/>
      <c r="F149" s="254">
        <v>1</v>
      </c>
      <c r="G149" s="251"/>
      <c r="H149" s="251"/>
      <c r="I149" s="251"/>
      <c r="J149" s="251"/>
      <c r="K149" s="251"/>
      <c r="L149" s="251"/>
      <c r="M149" s="251"/>
      <c r="N149" s="251"/>
      <c r="O149" s="251"/>
      <c r="P149" s="251"/>
      <c r="Q149" s="251"/>
      <c r="R149" s="251"/>
      <c r="S149" s="251"/>
    </row>
    <row r="150" spans="1:19" ht="11.4" x14ac:dyDescent="0.2">
      <c r="A150" s="256" t="str">
        <f t="shared" si="4"/>
        <v>Aug16</v>
      </c>
      <c r="B150" s="255">
        <f t="shared" si="5"/>
        <v>42614</v>
      </c>
      <c r="C150" s="254">
        <v>22</v>
      </c>
      <c r="D150" s="254">
        <v>5</v>
      </c>
      <c r="E150" s="253"/>
      <c r="F150" s="252">
        <v>1</v>
      </c>
      <c r="G150" s="251"/>
      <c r="H150" s="251"/>
      <c r="I150" s="251"/>
      <c r="J150" s="251"/>
      <c r="K150" s="251"/>
      <c r="L150" s="251"/>
      <c r="M150" s="251"/>
      <c r="N150" s="251"/>
      <c r="O150" s="251"/>
      <c r="P150" s="251"/>
      <c r="Q150" s="251"/>
      <c r="R150" s="251"/>
      <c r="S150" s="251"/>
    </row>
    <row r="151" spans="1:19" ht="11.4" x14ac:dyDescent="0.2">
      <c r="A151" s="256" t="str">
        <f t="shared" si="4"/>
        <v>Aug16</v>
      </c>
      <c r="B151" s="255">
        <f t="shared" si="5"/>
        <v>42615</v>
      </c>
      <c r="C151" s="254">
        <v>22</v>
      </c>
      <c r="D151" s="254">
        <v>5</v>
      </c>
      <c r="E151" s="253"/>
      <c r="F151" s="252">
        <v>1</v>
      </c>
      <c r="G151" s="251"/>
      <c r="H151" s="251"/>
      <c r="I151" s="251"/>
      <c r="J151" s="251"/>
      <c r="K151" s="251"/>
      <c r="L151" s="251"/>
      <c r="M151" s="251"/>
      <c r="N151" s="251"/>
      <c r="O151" s="251"/>
      <c r="P151" s="251"/>
      <c r="Q151" s="251"/>
      <c r="R151" s="251"/>
      <c r="S151" s="251"/>
    </row>
    <row r="152" spans="1:19" ht="11.4" x14ac:dyDescent="0.2">
      <c r="A152" s="256" t="str">
        <f t="shared" si="4"/>
        <v>Aug16</v>
      </c>
      <c r="B152" s="255">
        <f t="shared" si="5"/>
        <v>42616</v>
      </c>
      <c r="C152" s="254">
        <v>22</v>
      </c>
      <c r="D152" s="254">
        <v>5</v>
      </c>
      <c r="E152" s="253"/>
      <c r="F152" s="252">
        <v>1</v>
      </c>
      <c r="G152" s="251"/>
      <c r="H152" s="251"/>
      <c r="I152" s="251"/>
      <c r="J152" s="251"/>
      <c r="K152" s="251"/>
      <c r="L152" s="251"/>
      <c r="M152" s="251"/>
      <c r="N152" s="251"/>
      <c r="O152" s="251"/>
      <c r="P152" s="251"/>
      <c r="Q152" s="251"/>
      <c r="R152" s="251"/>
      <c r="S152" s="251"/>
    </row>
    <row r="153" spans="1:19" ht="11.4" x14ac:dyDescent="0.2">
      <c r="A153" s="256" t="str">
        <f t="shared" si="4"/>
        <v>Aug16</v>
      </c>
      <c r="B153" s="255">
        <f t="shared" si="5"/>
        <v>42617</v>
      </c>
      <c r="C153" s="254">
        <v>22</v>
      </c>
      <c r="D153" s="254">
        <v>5</v>
      </c>
      <c r="E153" s="253"/>
      <c r="F153" s="252">
        <v>1</v>
      </c>
      <c r="G153" s="251"/>
      <c r="H153" s="251"/>
      <c r="I153" s="251"/>
      <c r="J153" s="251"/>
      <c r="K153" s="251"/>
      <c r="L153" s="251"/>
      <c r="M153" s="251"/>
      <c r="N153" s="251"/>
      <c r="O153" s="251"/>
      <c r="P153" s="251"/>
      <c r="Q153" s="251"/>
      <c r="R153" s="251"/>
      <c r="S153" s="251"/>
    </row>
    <row r="154" spans="1:19" ht="11.4" x14ac:dyDescent="0.2">
      <c r="A154" s="256" t="str">
        <f t="shared" si="4"/>
        <v>Aug16</v>
      </c>
      <c r="B154" s="255">
        <f t="shared" si="5"/>
        <v>42618</v>
      </c>
      <c r="C154" s="254">
        <v>23</v>
      </c>
      <c r="D154" s="254">
        <v>5</v>
      </c>
      <c r="E154" s="253"/>
      <c r="F154" s="252">
        <v>2</v>
      </c>
      <c r="G154" s="251"/>
      <c r="H154" s="251"/>
      <c r="I154" s="251"/>
      <c r="J154" s="251"/>
      <c r="K154" s="251"/>
      <c r="L154" s="251"/>
      <c r="M154" s="251"/>
      <c r="N154" s="251"/>
      <c r="O154" s="251"/>
      <c r="P154" s="251"/>
      <c r="Q154" s="251"/>
      <c r="R154" s="251"/>
      <c r="S154" s="251"/>
    </row>
    <row r="155" spans="1:19" ht="11.4" x14ac:dyDescent="0.2">
      <c r="A155" s="259" t="str">
        <f t="shared" si="4"/>
        <v>Sep16</v>
      </c>
      <c r="B155" s="255">
        <f t="shared" si="5"/>
        <v>42619</v>
      </c>
      <c r="C155" s="258">
        <v>23</v>
      </c>
      <c r="D155" s="258">
        <v>6</v>
      </c>
      <c r="E155" s="257"/>
      <c r="F155" s="252">
        <v>2</v>
      </c>
      <c r="G155" s="251"/>
      <c r="H155" s="251"/>
      <c r="I155" s="251"/>
      <c r="J155" s="251"/>
      <c r="K155" s="251"/>
      <c r="L155" s="251"/>
      <c r="M155" s="251"/>
      <c r="N155" s="251"/>
      <c r="O155" s="251"/>
      <c r="P155" s="251"/>
      <c r="Q155" s="251"/>
      <c r="R155" s="251"/>
      <c r="S155" s="251"/>
    </row>
    <row r="156" spans="1:19" ht="11.4" x14ac:dyDescent="0.2">
      <c r="A156" s="256" t="str">
        <f t="shared" si="4"/>
        <v>Sep16</v>
      </c>
      <c r="B156" s="255">
        <f t="shared" si="5"/>
        <v>42620</v>
      </c>
      <c r="C156" s="254">
        <v>23</v>
      </c>
      <c r="D156" s="254">
        <v>6</v>
      </c>
      <c r="E156" s="253"/>
      <c r="F156" s="252">
        <v>2</v>
      </c>
      <c r="G156" s="251"/>
      <c r="H156" s="251"/>
      <c r="I156" s="251"/>
      <c r="J156" s="251"/>
      <c r="K156" s="251"/>
      <c r="L156" s="251"/>
      <c r="M156" s="251"/>
      <c r="N156" s="251"/>
      <c r="O156" s="251"/>
      <c r="P156" s="251"/>
      <c r="Q156" s="251"/>
      <c r="R156" s="251"/>
      <c r="S156" s="251"/>
    </row>
    <row r="157" spans="1:19" ht="11.4" x14ac:dyDescent="0.2">
      <c r="A157" s="256" t="str">
        <f t="shared" si="4"/>
        <v>Sep16</v>
      </c>
      <c r="B157" s="255">
        <f t="shared" si="5"/>
        <v>42621</v>
      </c>
      <c r="C157" s="254">
        <v>23</v>
      </c>
      <c r="D157" s="254">
        <v>6</v>
      </c>
      <c r="E157" s="253"/>
      <c r="F157" s="252">
        <v>2</v>
      </c>
      <c r="G157" s="251"/>
      <c r="H157" s="251"/>
      <c r="I157" s="251"/>
      <c r="J157" s="251"/>
      <c r="K157" s="251"/>
      <c r="L157" s="251"/>
      <c r="M157" s="251"/>
      <c r="N157" s="251"/>
      <c r="O157" s="251"/>
      <c r="P157" s="251"/>
      <c r="Q157" s="251"/>
      <c r="R157" s="251"/>
      <c r="S157" s="251"/>
    </row>
    <row r="158" spans="1:19" ht="11.4" x14ac:dyDescent="0.2">
      <c r="A158" s="256" t="str">
        <f t="shared" si="4"/>
        <v>Sep16</v>
      </c>
      <c r="B158" s="255">
        <f t="shared" si="5"/>
        <v>42622</v>
      </c>
      <c r="C158" s="254">
        <v>23</v>
      </c>
      <c r="D158" s="254">
        <v>6</v>
      </c>
      <c r="E158" s="253"/>
      <c r="F158" s="252">
        <v>2</v>
      </c>
      <c r="G158" s="251"/>
      <c r="H158" s="251"/>
      <c r="I158" s="251"/>
      <c r="J158" s="251"/>
      <c r="K158" s="251"/>
      <c r="L158" s="251"/>
      <c r="M158" s="251"/>
      <c r="N158" s="251"/>
      <c r="O158" s="251"/>
      <c r="P158" s="251"/>
      <c r="Q158" s="251"/>
      <c r="R158" s="251"/>
      <c r="S158" s="251"/>
    </row>
    <row r="159" spans="1:19" ht="11.4" x14ac:dyDescent="0.2">
      <c r="A159" s="256" t="str">
        <f t="shared" si="4"/>
        <v>Sep16</v>
      </c>
      <c r="B159" s="255">
        <f t="shared" si="5"/>
        <v>42623</v>
      </c>
      <c r="C159" s="254">
        <v>23</v>
      </c>
      <c r="D159" s="254">
        <v>6</v>
      </c>
      <c r="E159" s="253"/>
      <c r="F159" s="252">
        <v>2</v>
      </c>
      <c r="G159" s="251"/>
      <c r="H159" s="251"/>
      <c r="I159" s="251"/>
      <c r="J159" s="251"/>
      <c r="K159" s="251"/>
      <c r="L159" s="251"/>
      <c r="M159" s="251"/>
      <c r="N159" s="251"/>
      <c r="O159" s="251"/>
      <c r="P159" s="251"/>
      <c r="Q159" s="251"/>
      <c r="R159" s="251"/>
      <c r="S159" s="251"/>
    </row>
    <row r="160" spans="1:19" ht="11.4" x14ac:dyDescent="0.2">
      <c r="A160" s="256" t="str">
        <f t="shared" si="4"/>
        <v>Sep16</v>
      </c>
      <c r="B160" s="255">
        <f t="shared" si="5"/>
        <v>42624</v>
      </c>
      <c r="C160" s="254">
        <v>23</v>
      </c>
      <c r="D160" s="254">
        <v>6</v>
      </c>
      <c r="E160" s="253"/>
      <c r="F160" s="252">
        <v>2</v>
      </c>
      <c r="G160" s="251"/>
      <c r="H160" s="251"/>
      <c r="I160" s="251"/>
      <c r="J160" s="251"/>
      <c r="K160" s="251"/>
      <c r="L160" s="251"/>
      <c r="M160" s="251"/>
      <c r="N160" s="251"/>
      <c r="O160" s="251"/>
      <c r="P160" s="251"/>
      <c r="Q160" s="251"/>
      <c r="R160" s="251"/>
      <c r="S160" s="251"/>
    </row>
    <row r="161" spans="1:19" ht="11.4" x14ac:dyDescent="0.2">
      <c r="A161" s="256" t="str">
        <f t="shared" si="4"/>
        <v>Sep16</v>
      </c>
      <c r="B161" s="255">
        <f t="shared" si="5"/>
        <v>42625</v>
      </c>
      <c r="C161" s="254">
        <v>24</v>
      </c>
      <c r="D161" s="254">
        <v>6</v>
      </c>
      <c r="E161" s="253"/>
      <c r="F161" s="252">
        <v>3</v>
      </c>
      <c r="G161" s="251"/>
      <c r="H161" s="251"/>
      <c r="I161" s="251"/>
      <c r="J161" s="251"/>
      <c r="K161" s="251"/>
      <c r="L161" s="251"/>
      <c r="M161" s="251"/>
      <c r="N161" s="251"/>
      <c r="O161" s="251"/>
      <c r="P161" s="251"/>
      <c r="Q161" s="251"/>
      <c r="R161" s="251"/>
      <c r="S161" s="251"/>
    </row>
    <row r="162" spans="1:19" ht="11.4" x14ac:dyDescent="0.2">
      <c r="A162" s="256" t="str">
        <f t="shared" si="4"/>
        <v>Sep16</v>
      </c>
      <c r="B162" s="255">
        <f t="shared" si="5"/>
        <v>42626</v>
      </c>
      <c r="C162" s="254">
        <v>24</v>
      </c>
      <c r="D162" s="254">
        <v>6</v>
      </c>
      <c r="E162" s="253"/>
      <c r="F162" s="252">
        <v>3</v>
      </c>
      <c r="G162" s="251"/>
      <c r="H162" s="251"/>
      <c r="I162" s="251"/>
      <c r="J162" s="251"/>
      <c r="K162" s="251"/>
      <c r="L162" s="251"/>
      <c r="M162" s="251"/>
      <c r="N162" s="251"/>
      <c r="O162" s="251"/>
      <c r="P162" s="251"/>
      <c r="Q162" s="251"/>
      <c r="R162" s="251"/>
      <c r="S162" s="251"/>
    </row>
    <row r="163" spans="1:19" ht="11.4" x14ac:dyDescent="0.2">
      <c r="A163" s="256" t="str">
        <f t="shared" si="4"/>
        <v>Sep16</v>
      </c>
      <c r="B163" s="255">
        <f t="shared" si="5"/>
        <v>42627</v>
      </c>
      <c r="C163" s="254">
        <v>24</v>
      </c>
      <c r="D163" s="254">
        <v>6</v>
      </c>
      <c r="E163" s="253"/>
      <c r="F163" s="252">
        <v>3</v>
      </c>
      <c r="G163" s="251"/>
      <c r="H163" s="251"/>
      <c r="I163" s="251"/>
      <c r="J163" s="251"/>
      <c r="K163" s="251"/>
      <c r="L163" s="251"/>
      <c r="M163" s="251"/>
      <c r="N163" s="251"/>
      <c r="O163" s="251"/>
      <c r="P163" s="251"/>
      <c r="Q163" s="251"/>
      <c r="R163" s="251"/>
      <c r="S163" s="251"/>
    </row>
    <row r="164" spans="1:19" ht="11.4" x14ac:dyDescent="0.2">
      <c r="A164" s="256" t="str">
        <f t="shared" si="4"/>
        <v>Sep16</v>
      </c>
      <c r="B164" s="255">
        <f t="shared" si="5"/>
        <v>42628</v>
      </c>
      <c r="C164" s="254">
        <v>24</v>
      </c>
      <c r="D164" s="254">
        <v>6</v>
      </c>
      <c r="E164" s="253"/>
      <c r="F164" s="252">
        <v>3</v>
      </c>
      <c r="G164" s="251"/>
      <c r="H164" s="251"/>
      <c r="I164" s="251"/>
      <c r="J164" s="251"/>
      <c r="K164" s="251"/>
      <c r="L164" s="251"/>
      <c r="M164" s="251"/>
      <c r="N164" s="251"/>
      <c r="O164" s="251"/>
      <c r="P164" s="251"/>
      <c r="Q164" s="251"/>
      <c r="R164" s="251"/>
      <c r="S164" s="251"/>
    </row>
    <row r="165" spans="1:19" ht="11.4" x14ac:dyDescent="0.2">
      <c r="A165" s="256" t="str">
        <f t="shared" si="4"/>
        <v>Sep16</v>
      </c>
      <c r="B165" s="255">
        <f t="shared" si="5"/>
        <v>42629</v>
      </c>
      <c r="C165" s="254">
        <v>24</v>
      </c>
      <c r="D165" s="254">
        <v>6</v>
      </c>
      <c r="E165" s="253"/>
      <c r="F165" s="252">
        <v>3</v>
      </c>
      <c r="G165" s="251"/>
      <c r="H165" s="251"/>
      <c r="I165" s="251"/>
      <c r="J165" s="251"/>
      <c r="K165" s="251"/>
      <c r="L165" s="251"/>
      <c r="M165" s="251"/>
      <c r="N165" s="251"/>
      <c r="O165" s="251"/>
      <c r="P165" s="251"/>
      <c r="Q165" s="251"/>
      <c r="R165" s="251"/>
      <c r="S165" s="251"/>
    </row>
    <row r="166" spans="1:19" ht="11.4" x14ac:dyDescent="0.2">
      <c r="A166" s="256" t="str">
        <f t="shared" si="4"/>
        <v>Sep16</v>
      </c>
      <c r="B166" s="255">
        <f t="shared" si="5"/>
        <v>42630</v>
      </c>
      <c r="C166" s="254">
        <v>24</v>
      </c>
      <c r="D166" s="254">
        <v>6</v>
      </c>
      <c r="E166" s="253"/>
      <c r="F166" s="252">
        <v>3</v>
      </c>
      <c r="G166" s="251"/>
      <c r="H166" s="251"/>
      <c r="I166" s="251"/>
      <c r="J166" s="251"/>
      <c r="K166" s="251"/>
      <c r="L166" s="251"/>
      <c r="M166" s="251"/>
      <c r="N166" s="251"/>
      <c r="O166" s="251"/>
      <c r="P166" s="251"/>
      <c r="Q166" s="251"/>
      <c r="R166" s="251"/>
      <c r="S166" s="251"/>
    </row>
    <row r="167" spans="1:19" ht="11.4" x14ac:dyDescent="0.2">
      <c r="A167" s="256" t="str">
        <f t="shared" si="4"/>
        <v>Sep16</v>
      </c>
      <c r="B167" s="255">
        <f t="shared" si="5"/>
        <v>42631</v>
      </c>
      <c r="C167" s="254">
        <v>24</v>
      </c>
      <c r="D167" s="254">
        <v>6</v>
      </c>
      <c r="E167" s="253"/>
      <c r="F167" s="252">
        <v>3</v>
      </c>
      <c r="G167" s="251"/>
      <c r="H167" s="251"/>
      <c r="I167" s="251"/>
      <c r="J167" s="251"/>
      <c r="K167" s="251"/>
      <c r="L167" s="251"/>
      <c r="M167" s="251"/>
      <c r="N167" s="251"/>
      <c r="O167" s="251"/>
      <c r="P167" s="251"/>
      <c r="Q167" s="251"/>
      <c r="R167" s="251"/>
      <c r="S167" s="251"/>
    </row>
    <row r="168" spans="1:19" ht="11.4" x14ac:dyDescent="0.2">
      <c r="A168" s="256" t="str">
        <f t="shared" si="4"/>
        <v>Sep16</v>
      </c>
      <c r="B168" s="255">
        <f t="shared" si="5"/>
        <v>42632</v>
      </c>
      <c r="C168" s="254">
        <v>25</v>
      </c>
      <c r="D168" s="254">
        <v>6</v>
      </c>
      <c r="E168" s="253"/>
      <c r="F168" s="252">
        <v>4</v>
      </c>
      <c r="G168" s="251"/>
      <c r="H168" s="251"/>
      <c r="I168" s="251"/>
      <c r="J168" s="251"/>
      <c r="K168" s="251"/>
      <c r="L168" s="251"/>
      <c r="M168" s="251"/>
      <c r="N168" s="251"/>
      <c r="O168" s="251"/>
      <c r="P168" s="251"/>
      <c r="Q168" s="251"/>
      <c r="R168" s="251"/>
      <c r="S168" s="251"/>
    </row>
    <row r="169" spans="1:19" ht="11.4" x14ac:dyDescent="0.2">
      <c r="A169" s="256" t="str">
        <f t="shared" si="4"/>
        <v>Sep16</v>
      </c>
      <c r="B169" s="255">
        <f t="shared" si="5"/>
        <v>42633</v>
      </c>
      <c r="C169" s="254">
        <v>25</v>
      </c>
      <c r="D169" s="254">
        <v>6</v>
      </c>
      <c r="E169" s="253"/>
      <c r="F169" s="252">
        <v>4</v>
      </c>
      <c r="G169" s="251"/>
      <c r="H169" s="251"/>
      <c r="I169" s="251"/>
      <c r="J169" s="251"/>
      <c r="K169" s="251"/>
      <c r="L169" s="251"/>
      <c r="M169" s="251"/>
      <c r="N169" s="251"/>
      <c r="O169" s="251"/>
      <c r="P169" s="251"/>
      <c r="Q169" s="251"/>
      <c r="R169" s="251"/>
      <c r="S169" s="251"/>
    </row>
    <row r="170" spans="1:19" ht="11.4" x14ac:dyDescent="0.2">
      <c r="A170" s="256" t="str">
        <f t="shared" si="4"/>
        <v>Sep16</v>
      </c>
      <c r="B170" s="255">
        <f t="shared" si="5"/>
        <v>42634</v>
      </c>
      <c r="C170" s="254">
        <v>25</v>
      </c>
      <c r="D170" s="254">
        <v>6</v>
      </c>
      <c r="E170" s="253"/>
      <c r="F170" s="252">
        <v>4</v>
      </c>
      <c r="G170" s="251"/>
      <c r="H170" s="251"/>
      <c r="I170" s="251"/>
      <c r="J170" s="251"/>
      <c r="K170" s="251"/>
      <c r="L170" s="251"/>
      <c r="M170" s="251"/>
      <c r="N170" s="251"/>
      <c r="O170" s="251"/>
      <c r="P170" s="251"/>
      <c r="Q170" s="251"/>
      <c r="R170" s="251"/>
      <c r="S170" s="251"/>
    </row>
    <row r="171" spans="1:19" ht="11.4" x14ac:dyDescent="0.2">
      <c r="A171" s="256" t="str">
        <f t="shared" si="4"/>
        <v>Sep16</v>
      </c>
      <c r="B171" s="255">
        <f t="shared" si="5"/>
        <v>42635</v>
      </c>
      <c r="C171" s="254">
        <v>25</v>
      </c>
      <c r="D171" s="254">
        <v>6</v>
      </c>
      <c r="E171" s="253"/>
      <c r="F171" s="252">
        <v>4</v>
      </c>
      <c r="G171" s="251"/>
      <c r="H171" s="251"/>
      <c r="I171" s="251"/>
      <c r="J171" s="251"/>
      <c r="K171" s="251"/>
      <c r="L171" s="251"/>
      <c r="M171" s="251"/>
      <c r="N171" s="251"/>
      <c r="O171" s="251"/>
      <c r="P171" s="251"/>
      <c r="Q171" s="251"/>
      <c r="R171" s="251"/>
      <c r="S171" s="251"/>
    </row>
    <row r="172" spans="1:19" ht="11.4" x14ac:dyDescent="0.2">
      <c r="A172" s="256" t="str">
        <f t="shared" si="4"/>
        <v>Sep16</v>
      </c>
      <c r="B172" s="255">
        <f t="shared" si="5"/>
        <v>42636</v>
      </c>
      <c r="C172" s="254">
        <v>25</v>
      </c>
      <c r="D172" s="254">
        <v>6</v>
      </c>
      <c r="E172" s="253"/>
      <c r="F172" s="252">
        <v>4</v>
      </c>
      <c r="G172" s="251"/>
      <c r="H172" s="251"/>
      <c r="I172" s="251"/>
      <c r="J172" s="251"/>
      <c r="K172" s="251"/>
      <c r="L172" s="251"/>
      <c r="M172" s="251"/>
      <c r="N172" s="251"/>
      <c r="O172" s="251"/>
      <c r="P172" s="251"/>
      <c r="Q172" s="251"/>
      <c r="R172" s="251"/>
      <c r="S172" s="251"/>
    </row>
    <row r="173" spans="1:19" ht="11.4" x14ac:dyDescent="0.2">
      <c r="A173" s="256" t="str">
        <f t="shared" si="4"/>
        <v>Sep16</v>
      </c>
      <c r="B173" s="255">
        <f t="shared" si="5"/>
        <v>42637</v>
      </c>
      <c r="C173" s="254">
        <v>25</v>
      </c>
      <c r="D173" s="254">
        <v>6</v>
      </c>
      <c r="E173" s="253"/>
      <c r="F173" s="252">
        <v>4</v>
      </c>
      <c r="G173" s="251"/>
      <c r="H173" s="251"/>
      <c r="I173" s="251"/>
      <c r="J173" s="251"/>
      <c r="K173" s="251"/>
      <c r="L173" s="251"/>
      <c r="M173" s="251"/>
      <c r="N173" s="251"/>
      <c r="O173" s="251"/>
      <c r="P173" s="251"/>
      <c r="Q173" s="251"/>
      <c r="R173" s="251"/>
      <c r="S173" s="251"/>
    </row>
    <row r="174" spans="1:19" ht="11.4" x14ac:dyDescent="0.2">
      <c r="A174" s="256" t="str">
        <f t="shared" si="4"/>
        <v>Sep16</v>
      </c>
      <c r="B174" s="255">
        <f t="shared" si="5"/>
        <v>42638</v>
      </c>
      <c r="C174" s="254">
        <v>25</v>
      </c>
      <c r="D174" s="254">
        <v>6</v>
      </c>
      <c r="E174" s="253"/>
      <c r="F174" s="252">
        <v>4</v>
      </c>
      <c r="G174" s="251"/>
      <c r="H174" s="251"/>
      <c r="I174" s="251"/>
      <c r="J174" s="251"/>
      <c r="K174" s="251"/>
      <c r="L174" s="251"/>
      <c r="M174" s="251"/>
      <c r="N174" s="251"/>
      <c r="O174" s="251"/>
      <c r="P174" s="251"/>
      <c r="Q174" s="251"/>
      <c r="R174" s="251"/>
      <c r="S174" s="251"/>
    </row>
    <row r="175" spans="1:19" ht="11.4" x14ac:dyDescent="0.2">
      <c r="A175" s="256" t="str">
        <f t="shared" si="4"/>
        <v>Sep16</v>
      </c>
      <c r="B175" s="255">
        <f t="shared" si="5"/>
        <v>42639</v>
      </c>
      <c r="C175" s="254">
        <v>26</v>
      </c>
      <c r="D175" s="254">
        <v>6</v>
      </c>
      <c r="E175" s="253"/>
      <c r="F175" s="252">
        <v>5</v>
      </c>
      <c r="G175" s="251"/>
      <c r="H175" s="251"/>
      <c r="I175" s="251"/>
      <c r="J175" s="251"/>
      <c r="K175" s="251"/>
      <c r="L175" s="251"/>
      <c r="M175" s="251"/>
      <c r="N175" s="251"/>
      <c r="O175" s="251"/>
      <c r="P175" s="251"/>
      <c r="Q175" s="251"/>
      <c r="R175" s="251"/>
      <c r="S175" s="251"/>
    </row>
    <row r="176" spans="1:19" ht="11.4" x14ac:dyDescent="0.2">
      <c r="A176" s="256" t="str">
        <f t="shared" si="4"/>
        <v>Sep16</v>
      </c>
      <c r="B176" s="255">
        <f t="shared" si="5"/>
        <v>42640</v>
      </c>
      <c r="C176" s="254">
        <v>26</v>
      </c>
      <c r="D176" s="254">
        <v>6</v>
      </c>
      <c r="E176" s="253"/>
      <c r="F176" s="252">
        <v>5</v>
      </c>
      <c r="G176" s="251"/>
      <c r="H176" s="251"/>
      <c r="I176" s="251"/>
      <c r="J176" s="251"/>
      <c r="K176" s="251"/>
      <c r="L176" s="251"/>
      <c r="M176" s="251"/>
      <c r="N176" s="251"/>
      <c r="O176" s="251"/>
      <c r="P176" s="251"/>
      <c r="Q176" s="251"/>
      <c r="R176" s="251"/>
      <c r="S176" s="251"/>
    </row>
    <row r="177" spans="1:19" ht="11.4" x14ac:dyDescent="0.2">
      <c r="A177" s="256" t="str">
        <f t="shared" si="4"/>
        <v>Sep16</v>
      </c>
      <c r="B177" s="255">
        <f t="shared" si="5"/>
        <v>42641</v>
      </c>
      <c r="C177" s="254">
        <v>26</v>
      </c>
      <c r="D177" s="254">
        <v>6</v>
      </c>
      <c r="E177" s="253"/>
      <c r="F177" s="252">
        <v>5</v>
      </c>
      <c r="G177" s="251"/>
      <c r="H177" s="251"/>
      <c r="I177" s="251"/>
      <c r="J177" s="251"/>
      <c r="K177" s="251"/>
      <c r="L177" s="251"/>
      <c r="M177" s="251"/>
      <c r="N177" s="251"/>
      <c r="O177" s="251"/>
      <c r="P177" s="251"/>
      <c r="Q177" s="251"/>
      <c r="R177" s="251"/>
      <c r="S177" s="251"/>
    </row>
    <row r="178" spans="1:19" ht="11.4" x14ac:dyDescent="0.2">
      <c r="A178" s="256" t="str">
        <f t="shared" si="4"/>
        <v>Sep16</v>
      </c>
      <c r="B178" s="255">
        <f t="shared" si="5"/>
        <v>42642</v>
      </c>
      <c r="C178" s="254">
        <v>26</v>
      </c>
      <c r="D178" s="254">
        <v>6</v>
      </c>
      <c r="E178" s="253"/>
      <c r="F178" s="252">
        <v>5</v>
      </c>
      <c r="G178" s="251"/>
      <c r="H178" s="251"/>
      <c r="I178" s="251"/>
      <c r="J178" s="251"/>
      <c r="K178" s="251"/>
      <c r="L178" s="251"/>
      <c r="M178" s="251"/>
      <c r="N178" s="251"/>
      <c r="O178" s="251"/>
      <c r="P178" s="251"/>
      <c r="Q178" s="251"/>
      <c r="R178" s="251"/>
      <c r="S178" s="251"/>
    </row>
    <row r="179" spans="1:19" ht="11.4" x14ac:dyDescent="0.2">
      <c r="A179" s="256" t="str">
        <f t="shared" si="4"/>
        <v>Sep16</v>
      </c>
      <c r="B179" s="255">
        <f t="shared" si="5"/>
        <v>42643</v>
      </c>
      <c r="C179" s="254">
        <v>26</v>
      </c>
      <c r="D179" s="254">
        <v>6</v>
      </c>
      <c r="E179" s="253"/>
      <c r="F179" s="252">
        <v>5</v>
      </c>
      <c r="G179" s="251"/>
      <c r="H179" s="251"/>
      <c r="I179" s="251"/>
      <c r="J179" s="251"/>
      <c r="K179" s="251"/>
      <c r="L179" s="251"/>
      <c r="M179" s="251"/>
      <c r="N179" s="251"/>
      <c r="O179" s="251"/>
      <c r="P179" s="251"/>
      <c r="Q179" s="251"/>
      <c r="R179" s="251"/>
      <c r="S179" s="251"/>
    </row>
    <row r="180" spans="1:19" ht="11.4" x14ac:dyDescent="0.2">
      <c r="A180" s="256" t="str">
        <f t="shared" si="4"/>
        <v>Sep16</v>
      </c>
      <c r="B180" s="255">
        <f t="shared" si="5"/>
        <v>42644</v>
      </c>
      <c r="C180" s="254">
        <v>26</v>
      </c>
      <c r="D180" s="254">
        <v>6</v>
      </c>
      <c r="E180" s="253"/>
      <c r="F180" s="252">
        <v>5</v>
      </c>
      <c r="G180" s="251"/>
      <c r="H180" s="251"/>
      <c r="I180" s="251"/>
      <c r="J180" s="251"/>
      <c r="K180" s="251"/>
      <c r="L180" s="251"/>
      <c r="M180" s="251"/>
      <c r="N180" s="251"/>
      <c r="O180" s="251"/>
      <c r="P180" s="251"/>
      <c r="Q180" s="251"/>
      <c r="R180" s="251"/>
      <c r="S180" s="251"/>
    </row>
    <row r="181" spans="1:19" ht="11.4" x14ac:dyDescent="0.2">
      <c r="A181" s="256" t="str">
        <f t="shared" si="4"/>
        <v>Sep16</v>
      </c>
      <c r="B181" s="255">
        <f t="shared" si="5"/>
        <v>42645</v>
      </c>
      <c r="C181" s="254">
        <v>26</v>
      </c>
      <c r="D181" s="254">
        <v>6</v>
      </c>
      <c r="E181" s="253"/>
      <c r="F181" s="252">
        <v>5</v>
      </c>
      <c r="G181" s="251"/>
      <c r="H181" s="251"/>
      <c r="I181" s="251"/>
      <c r="J181" s="251"/>
      <c r="K181" s="251"/>
      <c r="L181" s="251"/>
      <c r="M181" s="251"/>
      <c r="N181" s="251"/>
      <c r="O181" s="251"/>
      <c r="P181" s="251"/>
      <c r="Q181" s="251"/>
      <c r="R181" s="251"/>
      <c r="S181" s="251"/>
    </row>
    <row r="182" spans="1:19" ht="11.4" x14ac:dyDescent="0.2">
      <c r="A182" s="256" t="str">
        <f t="shared" si="4"/>
        <v>Sep16</v>
      </c>
      <c r="B182" s="255">
        <f t="shared" si="5"/>
        <v>42646</v>
      </c>
      <c r="C182" s="254">
        <v>27</v>
      </c>
      <c r="D182" s="254">
        <v>6</v>
      </c>
      <c r="E182" s="253"/>
      <c r="F182" s="252">
        <v>1</v>
      </c>
      <c r="G182" s="251"/>
      <c r="H182" s="251"/>
      <c r="I182" s="251"/>
      <c r="J182" s="251"/>
      <c r="K182" s="251"/>
      <c r="L182" s="251"/>
      <c r="M182" s="251"/>
      <c r="N182" s="251"/>
      <c r="O182" s="251"/>
      <c r="P182" s="251"/>
      <c r="Q182" s="251"/>
      <c r="R182" s="251"/>
      <c r="S182" s="251"/>
    </row>
    <row r="183" spans="1:19" ht="11.4" x14ac:dyDescent="0.2">
      <c r="A183" s="256" t="str">
        <f t="shared" si="4"/>
        <v>Sep16</v>
      </c>
      <c r="B183" s="255">
        <f t="shared" si="5"/>
        <v>42647</v>
      </c>
      <c r="C183" s="254">
        <v>27</v>
      </c>
      <c r="D183" s="254">
        <v>6</v>
      </c>
      <c r="E183" s="253"/>
      <c r="F183" s="252">
        <v>1</v>
      </c>
      <c r="G183" s="251"/>
      <c r="H183" s="251"/>
      <c r="I183" s="251"/>
      <c r="J183" s="251"/>
      <c r="K183" s="251"/>
      <c r="L183" s="251"/>
      <c r="M183" s="251"/>
      <c r="N183" s="251"/>
      <c r="O183" s="251"/>
      <c r="P183" s="251"/>
      <c r="Q183" s="251"/>
      <c r="R183" s="251"/>
      <c r="S183" s="251"/>
    </row>
    <row r="184" spans="1:19" x14ac:dyDescent="0.2">
      <c r="A184" s="256" t="str">
        <f t="shared" si="4"/>
        <v>Sep16</v>
      </c>
      <c r="B184" s="255">
        <f t="shared" si="5"/>
        <v>42648</v>
      </c>
      <c r="C184" s="254">
        <v>27</v>
      </c>
      <c r="D184" s="254">
        <v>6</v>
      </c>
      <c r="E184" s="253"/>
      <c r="F184" s="254">
        <v>1</v>
      </c>
      <c r="G184" s="251"/>
      <c r="H184" s="251"/>
      <c r="I184" s="251"/>
      <c r="J184" s="251"/>
      <c r="K184" s="251"/>
      <c r="L184" s="251"/>
      <c r="M184" s="251"/>
      <c r="N184" s="251"/>
      <c r="O184" s="251"/>
      <c r="P184" s="251"/>
      <c r="Q184" s="251"/>
      <c r="R184" s="251"/>
      <c r="S184" s="251"/>
    </row>
    <row r="185" spans="1:19" ht="11.4" x14ac:dyDescent="0.2">
      <c r="A185" s="259" t="str">
        <f t="shared" si="4"/>
        <v>Oct16</v>
      </c>
      <c r="B185" s="255">
        <f t="shared" si="5"/>
        <v>42649</v>
      </c>
      <c r="C185" s="258">
        <v>27</v>
      </c>
      <c r="D185" s="258">
        <v>7</v>
      </c>
      <c r="E185" s="257"/>
      <c r="F185" s="252">
        <v>1</v>
      </c>
      <c r="G185" s="251"/>
      <c r="H185" s="251"/>
      <c r="I185" s="251"/>
      <c r="J185" s="251"/>
      <c r="K185" s="251"/>
      <c r="L185" s="251"/>
      <c r="M185" s="251"/>
      <c r="N185" s="251"/>
      <c r="O185" s="251"/>
      <c r="P185" s="251"/>
      <c r="Q185" s="251"/>
      <c r="R185" s="251"/>
      <c r="S185" s="251"/>
    </row>
    <row r="186" spans="1:19" ht="11.4" x14ac:dyDescent="0.2">
      <c r="A186" s="256" t="str">
        <f t="shared" si="4"/>
        <v>Oct16</v>
      </c>
      <c r="B186" s="255">
        <f t="shared" si="5"/>
        <v>42650</v>
      </c>
      <c r="C186" s="254">
        <v>27</v>
      </c>
      <c r="D186" s="254">
        <v>7</v>
      </c>
      <c r="E186" s="253"/>
      <c r="F186" s="252">
        <v>1</v>
      </c>
      <c r="G186" s="251"/>
      <c r="H186" s="251"/>
      <c r="I186" s="251"/>
      <c r="J186" s="251"/>
      <c r="K186" s="251"/>
      <c r="L186" s="251"/>
      <c r="M186" s="251"/>
      <c r="N186" s="251"/>
      <c r="O186" s="251"/>
      <c r="P186" s="251"/>
      <c r="Q186" s="251"/>
      <c r="R186" s="251"/>
      <c r="S186" s="251"/>
    </row>
    <row r="187" spans="1:19" ht="11.4" x14ac:dyDescent="0.2">
      <c r="A187" s="256" t="str">
        <f t="shared" si="4"/>
        <v>Oct16</v>
      </c>
      <c r="B187" s="255">
        <f t="shared" si="5"/>
        <v>42651</v>
      </c>
      <c r="C187" s="254">
        <v>27</v>
      </c>
      <c r="D187" s="254">
        <v>7</v>
      </c>
      <c r="E187" s="253"/>
      <c r="F187" s="252">
        <v>1</v>
      </c>
      <c r="G187" s="251"/>
      <c r="H187" s="251"/>
      <c r="I187" s="251"/>
      <c r="J187" s="251"/>
      <c r="K187" s="251"/>
      <c r="L187" s="251"/>
      <c r="M187" s="251"/>
      <c r="N187" s="251"/>
      <c r="O187" s="251"/>
      <c r="P187" s="251"/>
      <c r="Q187" s="251"/>
      <c r="R187" s="251"/>
      <c r="S187" s="251"/>
    </row>
    <row r="188" spans="1:19" ht="11.4" x14ac:dyDescent="0.2">
      <c r="A188" s="256" t="str">
        <f t="shared" si="4"/>
        <v>Oct16</v>
      </c>
      <c r="B188" s="255">
        <f t="shared" si="5"/>
        <v>42652</v>
      </c>
      <c r="C188" s="254">
        <v>27</v>
      </c>
      <c r="D188" s="254">
        <v>7</v>
      </c>
      <c r="E188" s="253"/>
      <c r="F188" s="252">
        <v>1</v>
      </c>
      <c r="G188" s="251"/>
      <c r="H188" s="251"/>
      <c r="I188" s="251"/>
      <c r="J188" s="251"/>
      <c r="K188" s="251"/>
      <c r="L188" s="251"/>
      <c r="M188" s="251"/>
      <c r="N188" s="251"/>
      <c r="O188" s="251"/>
      <c r="P188" s="251"/>
      <c r="Q188" s="251"/>
      <c r="R188" s="251"/>
      <c r="S188" s="251"/>
    </row>
    <row r="189" spans="1:19" ht="11.4" x14ac:dyDescent="0.2">
      <c r="A189" s="256" t="str">
        <f t="shared" si="4"/>
        <v>Oct16</v>
      </c>
      <c r="B189" s="255">
        <f t="shared" si="5"/>
        <v>42653</v>
      </c>
      <c r="C189" s="254">
        <v>28</v>
      </c>
      <c r="D189" s="254">
        <v>7</v>
      </c>
      <c r="E189" s="253"/>
      <c r="F189" s="252">
        <v>2</v>
      </c>
      <c r="G189" s="251"/>
      <c r="H189" s="251"/>
      <c r="I189" s="251"/>
      <c r="J189" s="251"/>
      <c r="K189" s="251"/>
      <c r="L189" s="251"/>
      <c r="M189" s="251"/>
      <c r="N189" s="251"/>
      <c r="O189" s="251"/>
      <c r="P189" s="251"/>
      <c r="Q189" s="251"/>
      <c r="R189" s="251"/>
      <c r="S189" s="251"/>
    </row>
    <row r="190" spans="1:19" ht="11.4" x14ac:dyDescent="0.2">
      <c r="A190" s="256" t="str">
        <f t="shared" si="4"/>
        <v>Oct16</v>
      </c>
      <c r="B190" s="255">
        <f t="shared" si="5"/>
        <v>42654</v>
      </c>
      <c r="C190" s="254">
        <v>28</v>
      </c>
      <c r="D190" s="254">
        <v>7</v>
      </c>
      <c r="E190" s="253"/>
      <c r="F190" s="252">
        <v>2</v>
      </c>
      <c r="G190" s="251"/>
      <c r="H190" s="251"/>
      <c r="I190" s="251"/>
      <c r="J190" s="251"/>
      <c r="K190" s="251"/>
      <c r="L190" s="251"/>
      <c r="M190" s="251"/>
      <c r="N190" s="251"/>
      <c r="O190" s="251"/>
      <c r="P190" s="251"/>
      <c r="Q190" s="251"/>
      <c r="R190" s="251"/>
      <c r="S190" s="251"/>
    </row>
    <row r="191" spans="1:19" ht="11.4" x14ac:dyDescent="0.2">
      <c r="A191" s="256" t="str">
        <f t="shared" si="4"/>
        <v>Oct16</v>
      </c>
      <c r="B191" s="255">
        <f t="shared" si="5"/>
        <v>42655</v>
      </c>
      <c r="C191" s="254">
        <v>28</v>
      </c>
      <c r="D191" s="254">
        <v>7</v>
      </c>
      <c r="E191" s="253"/>
      <c r="F191" s="252">
        <v>2</v>
      </c>
      <c r="G191" s="251"/>
      <c r="H191" s="251"/>
      <c r="I191" s="251"/>
      <c r="J191" s="251"/>
      <c r="K191" s="251"/>
      <c r="L191" s="251"/>
      <c r="M191" s="251"/>
      <c r="N191" s="251"/>
      <c r="O191" s="251"/>
      <c r="P191" s="251"/>
      <c r="Q191" s="251"/>
      <c r="R191" s="251"/>
      <c r="S191" s="251"/>
    </row>
    <row r="192" spans="1:19" ht="11.4" x14ac:dyDescent="0.2">
      <c r="A192" s="256" t="str">
        <f t="shared" si="4"/>
        <v>Oct16</v>
      </c>
      <c r="B192" s="255">
        <f t="shared" si="5"/>
        <v>42656</v>
      </c>
      <c r="C192" s="254">
        <v>28</v>
      </c>
      <c r="D192" s="254">
        <v>7</v>
      </c>
      <c r="E192" s="253"/>
      <c r="F192" s="252">
        <v>2</v>
      </c>
      <c r="G192" s="251"/>
      <c r="H192" s="251"/>
      <c r="I192" s="251"/>
      <c r="J192" s="251"/>
      <c r="K192" s="251"/>
      <c r="L192" s="251"/>
      <c r="M192" s="251"/>
      <c r="N192" s="251"/>
      <c r="O192" s="251"/>
      <c r="P192" s="251"/>
      <c r="Q192" s="251"/>
      <c r="R192" s="251"/>
      <c r="S192" s="251"/>
    </row>
    <row r="193" spans="1:19" ht="11.4" x14ac:dyDescent="0.2">
      <c r="A193" s="256" t="str">
        <f t="shared" si="4"/>
        <v>Oct16</v>
      </c>
      <c r="B193" s="255">
        <f t="shared" si="5"/>
        <v>42657</v>
      </c>
      <c r="C193" s="254">
        <v>28</v>
      </c>
      <c r="D193" s="254">
        <v>7</v>
      </c>
      <c r="E193" s="253"/>
      <c r="F193" s="252">
        <v>2</v>
      </c>
      <c r="G193" s="251"/>
      <c r="H193" s="251"/>
      <c r="I193" s="251"/>
      <c r="J193" s="251"/>
      <c r="K193" s="251"/>
      <c r="L193" s="251"/>
      <c r="M193" s="251"/>
      <c r="N193" s="251"/>
      <c r="O193" s="251"/>
      <c r="P193" s="251"/>
      <c r="Q193" s="251"/>
      <c r="R193" s="251"/>
      <c r="S193" s="251"/>
    </row>
    <row r="194" spans="1:19" ht="11.4" x14ac:dyDescent="0.2">
      <c r="A194" s="256" t="str">
        <f t="shared" ref="A194:A257" si="6">TEXT(DATE(YEAR(B$2),MONTH(B$2)+(D194-1),1),"MmmYY")</f>
        <v>Oct16</v>
      </c>
      <c r="B194" s="255">
        <f t="shared" si="5"/>
        <v>42658</v>
      </c>
      <c r="C194" s="254">
        <v>28</v>
      </c>
      <c r="D194" s="254">
        <v>7</v>
      </c>
      <c r="E194" s="253"/>
      <c r="F194" s="252">
        <v>2</v>
      </c>
      <c r="G194" s="251"/>
      <c r="H194" s="251"/>
      <c r="I194" s="251"/>
      <c r="J194" s="251"/>
      <c r="K194" s="251"/>
      <c r="L194" s="251"/>
      <c r="M194" s="251"/>
      <c r="N194" s="251"/>
      <c r="O194" s="251"/>
      <c r="P194" s="251"/>
      <c r="Q194" s="251"/>
      <c r="R194" s="251"/>
      <c r="S194" s="251"/>
    </row>
    <row r="195" spans="1:19" ht="11.4" x14ac:dyDescent="0.2">
      <c r="A195" s="256" t="str">
        <f t="shared" si="6"/>
        <v>Oct16</v>
      </c>
      <c r="B195" s="255">
        <f t="shared" ref="B195:B258" si="7">B194+1</f>
        <v>42659</v>
      </c>
      <c r="C195" s="254">
        <v>28</v>
      </c>
      <c r="D195" s="254">
        <v>7</v>
      </c>
      <c r="E195" s="253"/>
      <c r="F195" s="252">
        <v>2</v>
      </c>
      <c r="G195" s="251"/>
      <c r="H195" s="251"/>
      <c r="I195" s="251"/>
      <c r="J195" s="251"/>
      <c r="K195" s="251"/>
      <c r="L195" s="251"/>
      <c r="M195" s="251"/>
      <c r="N195" s="251"/>
      <c r="O195" s="251"/>
      <c r="P195" s="251"/>
      <c r="Q195" s="251"/>
      <c r="R195" s="251"/>
      <c r="S195" s="251"/>
    </row>
    <row r="196" spans="1:19" ht="11.4" x14ac:dyDescent="0.2">
      <c r="A196" s="256" t="str">
        <f t="shared" si="6"/>
        <v>Oct16</v>
      </c>
      <c r="B196" s="255">
        <f t="shared" si="7"/>
        <v>42660</v>
      </c>
      <c r="C196" s="254">
        <v>29</v>
      </c>
      <c r="D196" s="254">
        <v>7</v>
      </c>
      <c r="E196" s="253"/>
      <c r="F196" s="252">
        <v>3</v>
      </c>
      <c r="G196" s="251"/>
      <c r="H196" s="251"/>
      <c r="I196" s="251"/>
      <c r="J196" s="251"/>
      <c r="K196" s="251"/>
      <c r="L196" s="251"/>
      <c r="M196" s="251"/>
      <c r="N196" s="251"/>
      <c r="O196" s="251"/>
      <c r="P196" s="251"/>
      <c r="Q196" s="251"/>
      <c r="R196" s="251"/>
      <c r="S196" s="251"/>
    </row>
    <row r="197" spans="1:19" ht="11.4" x14ac:dyDescent="0.2">
      <c r="A197" s="256" t="str">
        <f t="shared" si="6"/>
        <v>Oct16</v>
      </c>
      <c r="B197" s="255">
        <f t="shared" si="7"/>
        <v>42661</v>
      </c>
      <c r="C197" s="254">
        <v>29</v>
      </c>
      <c r="D197" s="254">
        <v>7</v>
      </c>
      <c r="E197" s="253"/>
      <c r="F197" s="252">
        <v>3</v>
      </c>
      <c r="G197" s="251"/>
      <c r="H197" s="251"/>
      <c r="I197" s="251"/>
      <c r="J197" s="251"/>
      <c r="K197" s="251"/>
      <c r="L197" s="251"/>
      <c r="M197" s="251"/>
      <c r="N197" s="251"/>
      <c r="O197" s="251"/>
      <c r="P197" s="251"/>
      <c r="Q197" s="251"/>
      <c r="R197" s="251"/>
      <c r="S197" s="251"/>
    </row>
    <row r="198" spans="1:19" ht="11.4" x14ac:dyDescent="0.2">
      <c r="A198" s="256" t="str">
        <f t="shared" si="6"/>
        <v>Oct16</v>
      </c>
      <c r="B198" s="255">
        <f t="shared" si="7"/>
        <v>42662</v>
      </c>
      <c r="C198" s="254">
        <v>29</v>
      </c>
      <c r="D198" s="254">
        <v>7</v>
      </c>
      <c r="E198" s="253"/>
      <c r="F198" s="252">
        <v>3</v>
      </c>
      <c r="G198" s="251"/>
      <c r="H198" s="251"/>
      <c r="I198" s="251"/>
      <c r="J198" s="251"/>
      <c r="K198" s="251"/>
      <c r="L198" s="251"/>
      <c r="M198" s="251"/>
      <c r="N198" s="251"/>
      <c r="O198" s="251"/>
      <c r="P198" s="251"/>
      <c r="Q198" s="251"/>
      <c r="R198" s="251"/>
      <c r="S198" s="251"/>
    </row>
    <row r="199" spans="1:19" ht="11.4" x14ac:dyDescent="0.2">
      <c r="A199" s="256" t="str">
        <f t="shared" si="6"/>
        <v>Oct16</v>
      </c>
      <c r="B199" s="255">
        <f t="shared" si="7"/>
        <v>42663</v>
      </c>
      <c r="C199" s="254">
        <v>29</v>
      </c>
      <c r="D199" s="254">
        <v>7</v>
      </c>
      <c r="E199" s="253"/>
      <c r="F199" s="252">
        <v>3</v>
      </c>
      <c r="G199" s="251"/>
      <c r="H199" s="251"/>
      <c r="I199" s="251"/>
      <c r="J199" s="251"/>
      <c r="K199" s="251"/>
      <c r="L199" s="251"/>
      <c r="M199" s="251"/>
      <c r="N199" s="251"/>
      <c r="O199" s="251"/>
      <c r="P199" s="251"/>
      <c r="Q199" s="251"/>
      <c r="R199" s="251"/>
      <c r="S199" s="251"/>
    </row>
    <row r="200" spans="1:19" ht="11.4" x14ac:dyDescent="0.2">
      <c r="A200" s="256" t="str">
        <f t="shared" si="6"/>
        <v>Oct16</v>
      </c>
      <c r="B200" s="255">
        <f t="shared" si="7"/>
        <v>42664</v>
      </c>
      <c r="C200" s="254">
        <v>29</v>
      </c>
      <c r="D200" s="254">
        <v>7</v>
      </c>
      <c r="E200" s="253"/>
      <c r="F200" s="252">
        <v>3</v>
      </c>
      <c r="G200" s="251"/>
      <c r="H200" s="251"/>
      <c r="I200" s="251"/>
      <c r="J200" s="251"/>
      <c r="K200" s="251"/>
      <c r="L200" s="251"/>
      <c r="M200" s="251"/>
      <c r="N200" s="251"/>
      <c r="O200" s="251"/>
      <c r="P200" s="251"/>
      <c r="Q200" s="251"/>
      <c r="R200" s="251"/>
      <c r="S200" s="251"/>
    </row>
    <row r="201" spans="1:19" ht="11.4" x14ac:dyDescent="0.2">
      <c r="A201" s="256" t="str">
        <f t="shared" si="6"/>
        <v>Oct16</v>
      </c>
      <c r="B201" s="255">
        <f t="shared" si="7"/>
        <v>42665</v>
      </c>
      <c r="C201" s="254">
        <v>29</v>
      </c>
      <c r="D201" s="254">
        <v>7</v>
      </c>
      <c r="E201" s="253"/>
      <c r="F201" s="252">
        <v>3</v>
      </c>
      <c r="G201" s="251"/>
      <c r="H201" s="251"/>
      <c r="I201" s="251"/>
      <c r="J201" s="251"/>
      <c r="K201" s="251"/>
      <c r="L201" s="251"/>
      <c r="M201" s="251"/>
      <c r="N201" s="251"/>
      <c r="O201" s="251"/>
      <c r="P201" s="251"/>
      <c r="Q201" s="251"/>
      <c r="R201" s="251"/>
      <c r="S201" s="251"/>
    </row>
    <row r="202" spans="1:19" ht="11.4" x14ac:dyDescent="0.2">
      <c r="A202" s="256" t="str">
        <f t="shared" si="6"/>
        <v>Oct16</v>
      </c>
      <c r="B202" s="255">
        <f t="shared" si="7"/>
        <v>42666</v>
      </c>
      <c r="C202" s="254">
        <v>29</v>
      </c>
      <c r="D202" s="254">
        <v>7</v>
      </c>
      <c r="E202" s="253"/>
      <c r="F202" s="252">
        <v>3</v>
      </c>
      <c r="G202" s="251"/>
      <c r="H202" s="251"/>
      <c r="I202" s="251"/>
      <c r="J202" s="251"/>
      <c r="K202" s="251"/>
      <c r="L202" s="251"/>
      <c r="M202" s="251"/>
      <c r="N202" s="251"/>
      <c r="O202" s="251"/>
      <c r="P202" s="251"/>
      <c r="Q202" s="251"/>
      <c r="R202" s="251"/>
      <c r="S202" s="251"/>
    </row>
    <row r="203" spans="1:19" ht="11.4" x14ac:dyDescent="0.2">
      <c r="A203" s="256" t="str">
        <f t="shared" si="6"/>
        <v>Oct16</v>
      </c>
      <c r="B203" s="255">
        <f t="shared" si="7"/>
        <v>42667</v>
      </c>
      <c r="C203" s="254">
        <v>30</v>
      </c>
      <c r="D203" s="254">
        <v>7</v>
      </c>
      <c r="E203" s="253"/>
      <c r="F203" s="252">
        <v>4</v>
      </c>
      <c r="G203" s="251"/>
      <c r="H203" s="251"/>
      <c r="I203" s="251"/>
      <c r="J203" s="251"/>
      <c r="K203" s="251"/>
      <c r="L203" s="251"/>
      <c r="M203" s="251"/>
      <c r="N203" s="251"/>
      <c r="O203" s="251"/>
      <c r="P203" s="251"/>
      <c r="Q203" s="251"/>
      <c r="R203" s="251"/>
      <c r="S203" s="251"/>
    </row>
    <row r="204" spans="1:19" ht="11.4" x14ac:dyDescent="0.2">
      <c r="A204" s="256" t="str">
        <f t="shared" si="6"/>
        <v>Oct16</v>
      </c>
      <c r="B204" s="255">
        <f t="shared" si="7"/>
        <v>42668</v>
      </c>
      <c r="C204" s="254">
        <v>30</v>
      </c>
      <c r="D204" s="254">
        <v>7</v>
      </c>
      <c r="E204" s="253"/>
      <c r="F204" s="252">
        <v>4</v>
      </c>
      <c r="G204" s="251"/>
      <c r="H204" s="251"/>
      <c r="I204" s="251"/>
      <c r="J204" s="251"/>
      <c r="K204" s="251"/>
      <c r="L204" s="251"/>
      <c r="M204" s="251"/>
      <c r="N204" s="251"/>
      <c r="O204" s="251"/>
      <c r="P204" s="251"/>
      <c r="Q204" s="251"/>
      <c r="R204" s="251"/>
      <c r="S204" s="251"/>
    </row>
    <row r="205" spans="1:19" ht="11.4" x14ac:dyDescent="0.2">
      <c r="A205" s="256" t="str">
        <f t="shared" si="6"/>
        <v>Oct16</v>
      </c>
      <c r="B205" s="255">
        <f t="shared" si="7"/>
        <v>42669</v>
      </c>
      <c r="C205" s="254">
        <v>30</v>
      </c>
      <c r="D205" s="254">
        <v>7</v>
      </c>
      <c r="E205" s="253"/>
      <c r="F205" s="252">
        <v>4</v>
      </c>
      <c r="G205" s="251"/>
      <c r="H205" s="251"/>
      <c r="I205" s="251"/>
      <c r="J205" s="251"/>
      <c r="K205" s="251"/>
      <c r="L205" s="251"/>
      <c r="M205" s="251"/>
      <c r="N205" s="251"/>
      <c r="O205" s="251"/>
      <c r="P205" s="251"/>
      <c r="Q205" s="251"/>
      <c r="R205" s="251"/>
      <c r="S205" s="251"/>
    </row>
    <row r="206" spans="1:19" ht="11.4" x14ac:dyDescent="0.2">
      <c r="A206" s="256" t="str">
        <f t="shared" si="6"/>
        <v>Oct16</v>
      </c>
      <c r="B206" s="255">
        <f t="shared" si="7"/>
        <v>42670</v>
      </c>
      <c r="C206" s="254">
        <v>30</v>
      </c>
      <c r="D206" s="254">
        <v>7</v>
      </c>
      <c r="E206" s="253"/>
      <c r="F206" s="252">
        <v>4</v>
      </c>
      <c r="G206" s="251"/>
      <c r="H206" s="251"/>
      <c r="I206" s="251"/>
      <c r="J206" s="251"/>
      <c r="K206" s="251"/>
      <c r="L206" s="251"/>
      <c r="M206" s="251"/>
      <c r="N206" s="251"/>
      <c r="O206" s="251"/>
      <c r="P206" s="251"/>
      <c r="Q206" s="251"/>
      <c r="R206" s="251"/>
      <c r="S206" s="251"/>
    </row>
    <row r="207" spans="1:19" ht="11.4" x14ac:dyDescent="0.2">
      <c r="A207" s="256" t="str">
        <f t="shared" si="6"/>
        <v>Oct16</v>
      </c>
      <c r="B207" s="255">
        <f t="shared" si="7"/>
        <v>42671</v>
      </c>
      <c r="C207" s="254">
        <v>30</v>
      </c>
      <c r="D207" s="254">
        <v>7</v>
      </c>
      <c r="E207" s="253"/>
      <c r="F207" s="252">
        <v>4</v>
      </c>
      <c r="G207" s="251"/>
      <c r="H207" s="251"/>
      <c r="I207" s="251"/>
      <c r="J207" s="251"/>
      <c r="K207" s="251"/>
      <c r="L207" s="251"/>
      <c r="M207" s="251"/>
      <c r="N207" s="251"/>
      <c r="O207" s="251"/>
      <c r="P207" s="251"/>
      <c r="Q207" s="251"/>
      <c r="R207" s="251"/>
      <c r="S207" s="251"/>
    </row>
    <row r="208" spans="1:19" ht="11.4" x14ac:dyDescent="0.2">
      <c r="A208" s="256" t="str">
        <f t="shared" si="6"/>
        <v>Oct16</v>
      </c>
      <c r="B208" s="255">
        <f t="shared" si="7"/>
        <v>42672</v>
      </c>
      <c r="C208" s="254">
        <v>30</v>
      </c>
      <c r="D208" s="254">
        <v>7</v>
      </c>
      <c r="E208" s="253"/>
      <c r="F208" s="252">
        <v>4</v>
      </c>
      <c r="G208" s="251"/>
      <c r="H208" s="251"/>
      <c r="I208" s="251"/>
      <c r="J208" s="251"/>
      <c r="K208" s="251"/>
      <c r="L208" s="251"/>
      <c r="M208" s="251"/>
      <c r="N208" s="251"/>
      <c r="O208" s="251"/>
      <c r="P208" s="251"/>
      <c r="Q208" s="251"/>
      <c r="R208" s="251"/>
      <c r="S208" s="251"/>
    </row>
    <row r="209" spans="1:19" ht="11.4" x14ac:dyDescent="0.2">
      <c r="A209" s="256" t="str">
        <f t="shared" si="6"/>
        <v>Oct16</v>
      </c>
      <c r="B209" s="255">
        <f t="shared" si="7"/>
        <v>42673</v>
      </c>
      <c r="C209" s="254">
        <v>30</v>
      </c>
      <c r="D209" s="254">
        <v>7</v>
      </c>
      <c r="E209" s="253"/>
      <c r="F209" s="252">
        <v>4</v>
      </c>
      <c r="G209" s="251"/>
      <c r="H209" s="251"/>
      <c r="I209" s="251"/>
      <c r="J209" s="251"/>
      <c r="K209" s="251"/>
      <c r="L209" s="251"/>
      <c r="M209" s="251"/>
      <c r="N209" s="251"/>
      <c r="O209" s="251"/>
      <c r="P209" s="251"/>
      <c r="Q209" s="251"/>
      <c r="R209" s="251"/>
      <c r="S209" s="251"/>
    </row>
    <row r="210" spans="1:19" ht="11.4" x14ac:dyDescent="0.2">
      <c r="A210" s="256" t="str">
        <f t="shared" si="6"/>
        <v>Oct16</v>
      </c>
      <c r="B210" s="255">
        <f t="shared" si="7"/>
        <v>42674</v>
      </c>
      <c r="C210" s="254">
        <v>31</v>
      </c>
      <c r="D210" s="254">
        <v>7</v>
      </c>
      <c r="E210" s="253"/>
      <c r="F210" s="252">
        <v>1</v>
      </c>
      <c r="G210" s="251"/>
      <c r="H210" s="251"/>
      <c r="I210" s="251"/>
      <c r="J210" s="251"/>
      <c r="K210" s="251"/>
      <c r="L210" s="251"/>
      <c r="M210" s="251"/>
      <c r="N210" s="251"/>
      <c r="O210" s="251"/>
      <c r="P210" s="251"/>
      <c r="Q210" s="251"/>
      <c r="R210" s="251"/>
      <c r="S210" s="251"/>
    </row>
    <row r="211" spans="1:19" ht="11.4" x14ac:dyDescent="0.2">
      <c r="A211" s="256" t="str">
        <f t="shared" si="6"/>
        <v>Oct16</v>
      </c>
      <c r="B211" s="255">
        <f t="shared" si="7"/>
        <v>42675</v>
      </c>
      <c r="C211" s="254">
        <v>31</v>
      </c>
      <c r="D211" s="254">
        <v>7</v>
      </c>
      <c r="E211" s="253"/>
      <c r="F211" s="252">
        <v>1</v>
      </c>
      <c r="G211" s="251"/>
      <c r="H211" s="251"/>
      <c r="I211" s="251"/>
      <c r="J211" s="251"/>
      <c r="K211" s="251"/>
      <c r="L211" s="251"/>
      <c r="M211" s="251"/>
      <c r="N211" s="251"/>
      <c r="O211" s="251"/>
      <c r="P211" s="251"/>
      <c r="Q211" s="251"/>
      <c r="R211" s="251"/>
      <c r="S211" s="251"/>
    </row>
    <row r="212" spans="1:19" x14ac:dyDescent="0.2">
      <c r="A212" s="256" t="str">
        <f t="shared" si="6"/>
        <v>Oct16</v>
      </c>
      <c r="B212" s="255">
        <f t="shared" si="7"/>
        <v>42676</v>
      </c>
      <c r="C212" s="254">
        <v>31</v>
      </c>
      <c r="D212" s="254">
        <v>7</v>
      </c>
      <c r="E212" s="253"/>
      <c r="F212" s="254">
        <v>1</v>
      </c>
      <c r="G212" s="251"/>
      <c r="H212" s="251"/>
      <c r="I212" s="251"/>
      <c r="J212" s="251"/>
      <c r="K212" s="251"/>
      <c r="L212" s="251"/>
      <c r="M212" s="251"/>
      <c r="N212" s="251"/>
      <c r="O212" s="251"/>
      <c r="P212" s="251"/>
      <c r="Q212" s="251"/>
      <c r="R212" s="251"/>
      <c r="S212" s="251"/>
    </row>
    <row r="213" spans="1:19" ht="11.4" x14ac:dyDescent="0.2">
      <c r="A213" s="256" t="str">
        <f t="shared" si="6"/>
        <v>Oct16</v>
      </c>
      <c r="B213" s="255">
        <f t="shared" si="7"/>
        <v>42677</v>
      </c>
      <c r="C213" s="254">
        <v>31</v>
      </c>
      <c r="D213" s="254">
        <v>7</v>
      </c>
      <c r="E213" s="253"/>
      <c r="F213" s="252">
        <v>1</v>
      </c>
      <c r="G213" s="251"/>
      <c r="H213" s="251"/>
      <c r="I213" s="251"/>
      <c r="J213" s="251"/>
      <c r="K213" s="251"/>
      <c r="L213" s="251"/>
      <c r="M213" s="251"/>
      <c r="N213" s="251"/>
      <c r="O213" s="251"/>
      <c r="P213" s="251"/>
      <c r="Q213" s="251"/>
      <c r="R213" s="251"/>
      <c r="S213" s="251"/>
    </row>
    <row r="214" spans="1:19" ht="11.4" x14ac:dyDescent="0.2">
      <c r="A214" s="256" t="str">
        <f t="shared" si="6"/>
        <v>Oct16</v>
      </c>
      <c r="B214" s="255">
        <f t="shared" si="7"/>
        <v>42678</v>
      </c>
      <c r="C214" s="254">
        <v>31</v>
      </c>
      <c r="D214" s="254">
        <v>7</v>
      </c>
      <c r="E214" s="253"/>
      <c r="F214" s="252">
        <v>1</v>
      </c>
      <c r="G214" s="251"/>
      <c r="H214" s="251"/>
      <c r="I214" s="251"/>
      <c r="J214" s="251"/>
      <c r="K214" s="251"/>
      <c r="L214" s="251"/>
      <c r="M214" s="251"/>
      <c r="N214" s="251"/>
      <c r="O214" s="251"/>
      <c r="P214" s="251"/>
      <c r="Q214" s="251"/>
      <c r="R214" s="251"/>
      <c r="S214" s="251"/>
    </row>
    <row r="215" spans="1:19" ht="11.4" x14ac:dyDescent="0.2">
      <c r="A215" s="256" t="str">
        <f t="shared" si="6"/>
        <v>Oct16</v>
      </c>
      <c r="B215" s="255">
        <f t="shared" si="7"/>
        <v>42679</v>
      </c>
      <c r="C215" s="254">
        <v>31</v>
      </c>
      <c r="D215" s="254">
        <v>7</v>
      </c>
      <c r="E215" s="253"/>
      <c r="F215" s="252">
        <v>1</v>
      </c>
      <c r="G215" s="251"/>
      <c r="H215" s="251"/>
      <c r="I215" s="251"/>
      <c r="J215" s="251"/>
      <c r="K215" s="251"/>
      <c r="L215" s="251"/>
      <c r="M215" s="251"/>
      <c r="N215" s="251"/>
      <c r="O215" s="251"/>
      <c r="P215" s="251"/>
      <c r="Q215" s="251"/>
      <c r="R215" s="251"/>
      <c r="S215" s="251"/>
    </row>
    <row r="216" spans="1:19" ht="11.4" x14ac:dyDescent="0.2">
      <c r="A216" s="259" t="str">
        <f t="shared" si="6"/>
        <v>Nov16</v>
      </c>
      <c r="B216" s="255">
        <f t="shared" si="7"/>
        <v>42680</v>
      </c>
      <c r="C216" s="258">
        <v>31</v>
      </c>
      <c r="D216" s="258">
        <v>8</v>
      </c>
      <c r="E216" s="257"/>
      <c r="F216" s="252">
        <v>1</v>
      </c>
      <c r="G216" s="251"/>
      <c r="H216" s="251"/>
      <c r="I216" s="251"/>
      <c r="J216" s="251"/>
      <c r="K216" s="251"/>
      <c r="L216" s="251"/>
      <c r="M216" s="251"/>
      <c r="N216" s="251"/>
      <c r="O216" s="251"/>
      <c r="P216" s="251"/>
      <c r="Q216" s="251"/>
      <c r="R216" s="251"/>
      <c r="S216" s="251"/>
    </row>
    <row r="217" spans="1:19" ht="11.4" x14ac:dyDescent="0.2">
      <c r="A217" s="256" t="str">
        <f t="shared" si="6"/>
        <v>Nov16</v>
      </c>
      <c r="B217" s="255">
        <f t="shared" si="7"/>
        <v>42681</v>
      </c>
      <c r="C217" s="254">
        <v>32</v>
      </c>
      <c r="D217" s="254">
        <v>8</v>
      </c>
      <c r="E217" s="253"/>
      <c r="F217" s="252">
        <v>2</v>
      </c>
      <c r="G217" s="251"/>
      <c r="H217" s="251"/>
      <c r="I217" s="251"/>
      <c r="J217" s="251"/>
      <c r="K217" s="251"/>
      <c r="L217" s="251"/>
      <c r="M217" s="251"/>
      <c r="N217" s="251"/>
      <c r="O217" s="251"/>
      <c r="P217" s="251"/>
      <c r="Q217" s="251"/>
      <c r="R217" s="251"/>
      <c r="S217" s="251"/>
    </row>
    <row r="218" spans="1:19" ht="11.4" x14ac:dyDescent="0.2">
      <c r="A218" s="256" t="str">
        <f t="shared" si="6"/>
        <v>Nov16</v>
      </c>
      <c r="B218" s="255">
        <f t="shared" si="7"/>
        <v>42682</v>
      </c>
      <c r="C218" s="254">
        <v>32</v>
      </c>
      <c r="D218" s="254">
        <v>8</v>
      </c>
      <c r="E218" s="253"/>
      <c r="F218" s="252">
        <v>2</v>
      </c>
      <c r="G218" s="251"/>
      <c r="H218" s="251"/>
      <c r="I218" s="251"/>
      <c r="J218" s="251"/>
      <c r="K218" s="251"/>
      <c r="L218" s="251"/>
      <c r="M218" s="251"/>
      <c r="N218" s="251"/>
      <c r="O218" s="251"/>
      <c r="P218" s="251"/>
      <c r="Q218" s="251"/>
      <c r="R218" s="251"/>
      <c r="S218" s="251"/>
    </row>
    <row r="219" spans="1:19" ht="11.4" x14ac:dyDescent="0.2">
      <c r="A219" s="256" t="str">
        <f t="shared" si="6"/>
        <v>Nov16</v>
      </c>
      <c r="B219" s="255">
        <f t="shared" si="7"/>
        <v>42683</v>
      </c>
      <c r="C219" s="254">
        <v>32</v>
      </c>
      <c r="D219" s="254">
        <v>8</v>
      </c>
      <c r="E219" s="253"/>
      <c r="F219" s="252">
        <v>2</v>
      </c>
      <c r="G219" s="251"/>
      <c r="H219" s="251"/>
      <c r="I219" s="251"/>
      <c r="J219" s="251"/>
      <c r="K219" s="251"/>
      <c r="L219" s="251"/>
      <c r="M219" s="251"/>
      <c r="N219" s="251"/>
      <c r="O219" s="251"/>
      <c r="P219" s="251"/>
      <c r="Q219" s="251"/>
      <c r="R219" s="251"/>
      <c r="S219" s="251"/>
    </row>
    <row r="220" spans="1:19" ht="11.4" x14ac:dyDescent="0.2">
      <c r="A220" s="256" t="str">
        <f t="shared" si="6"/>
        <v>Nov16</v>
      </c>
      <c r="B220" s="255">
        <f t="shared" si="7"/>
        <v>42684</v>
      </c>
      <c r="C220" s="254">
        <v>32</v>
      </c>
      <c r="D220" s="254">
        <v>8</v>
      </c>
      <c r="E220" s="253"/>
      <c r="F220" s="252">
        <v>2</v>
      </c>
      <c r="G220" s="251"/>
      <c r="H220" s="251"/>
      <c r="I220" s="251"/>
      <c r="J220" s="251"/>
      <c r="K220" s="251"/>
      <c r="L220" s="251"/>
      <c r="M220" s="251"/>
      <c r="N220" s="251"/>
      <c r="O220" s="251"/>
      <c r="P220" s="251"/>
      <c r="Q220" s="251"/>
      <c r="R220" s="251"/>
      <c r="S220" s="251"/>
    </row>
    <row r="221" spans="1:19" ht="11.4" x14ac:dyDescent="0.2">
      <c r="A221" s="256" t="str">
        <f t="shared" si="6"/>
        <v>Nov16</v>
      </c>
      <c r="B221" s="255">
        <f t="shared" si="7"/>
        <v>42685</v>
      </c>
      <c r="C221" s="254">
        <v>32</v>
      </c>
      <c r="D221" s="254">
        <v>8</v>
      </c>
      <c r="E221" s="253"/>
      <c r="F221" s="252">
        <v>2</v>
      </c>
      <c r="G221" s="251"/>
      <c r="H221" s="251"/>
      <c r="I221" s="251"/>
      <c r="J221" s="251"/>
      <c r="K221" s="251"/>
      <c r="L221" s="251"/>
      <c r="M221" s="251"/>
      <c r="N221" s="251"/>
      <c r="O221" s="251"/>
      <c r="P221" s="251"/>
      <c r="Q221" s="251"/>
      <c r="R221" s="251"/>
      <c r="S221" s="251"/>
    </row>
    <row r="222" spans="1:19" ht="11.4" x14ac:dyDescent="0.2">
      <c r="A222" s="256" t="str">
        <f t="shared" si="6"/>
        <v>Nov16</v>
      </c>
      <c r="B222" s="255">
        <f t="shared" si="7"/>
        <v>42686</v>
      </c>
      <c r="C222" s="254">
        <v>32</v>
      </c>
      <c r="D222" s="254">
        <v>8</v>
      </c>
      <c r="E222" s="253"/>
      <c r="F222" s="252">
        <v>2</v>
      </c>
      <c r="G222" s="251"/>
      <c r="H222" s="251"/>
      <c r="I222" s="251"/>
      <c r="J222" s="251"/>
      <c r="K222" s="251"/>
      <c r="L222" s="251"/>
      <c r="M222" s="251"/>
      <c r="N222" s="251"/>
      <c r="O222" s="251"/>
      <c r="P222" s="251"/>
      <c r="Q222" s="251"/>
      <c r="R222" s="251"/>
      <c r="S222" s="251"/>
    </row>
    <row r="223" spans="1:19" ht="11.4" x14ac:dyDescent="0.2">
      <c r="A223" s="256" t="str">
        <f t="shared" si="6"/>
        <v>Nov16</v>
      </c>
      <c r="B223" s="255">
        <f t="shared" si="7"/>
        <v>42687</v>
      </c>
      <c r="C223" s="254">
        <v>32</v>
      </c>
      <c r="D223" s="254">
        <v>8</v>
      </c>
      <c r="E223" s="253"/>
      <c r="F223" s="252">
        <v>2</v>
      </c>
      <c r="G223" s="251"/>
      <c r="H223" s="251"/>
      <c r="I223" s="251"/>
      <c r="J223" s="251"/>
      <c r="K223" s="251"/>
      <c r="L223" s="251"/>
      <c r="M223" s="251"/>
      <c r="N223" s="251"/>
      <c r="O223" s="251"/>
      <c r="P223" s="251"/>
      <c r="Q223" s="251"/>
      <c r="R223" s="251"/>
      <c r="S223" s="251"/>
    </row>
    <row r="224" spans="1:19" ht="11.4" x14ac:dyDescent="0.2">
      <c r="A224" s="256" t="str">
        <f t="shared" si="6"/>
        <v>Nov16</v>
      </c>
      <c r="B224" s="255">
        <f t="shared" si="7"/>
        <v>42688</v>
      </c>
      <c r="C224" s="254">
        <v>33</v>
      </c>
      <c r="D224" s="254">
        <v>8</v>
      </c>
      <c r="E224" s="253"/>
      <c r="F224" s="252">
        <v>3</v>
      </c>
      <c r="G224" s="251"/>
      <c r="H224" s="251"/>
      <c r="I224" s="251"/>
      <c r="J224" s="251"/>
      <c r="K224" s="251"/>
      <c r="L224" s="251"/>
      <c r="M224" s="251"/>
      <c r="N224" s="251"/>
      <c r="O224" s="251"/>
      <c r="P224" s="251"/>
      <c r="Q224" s="251"/>
      <c r="R224" s="251"/>
      <c r="S224" s="251"/>
    </row>
    <row r="225" spans="1:19" ht="11.4" x14ac:dyDescent="0.2">
      <c r="A225" s="256" t="str">
        <f t="shared" si="6"/>
        <v>Nov16</v>
      </c>
      <c r="B225" s="255">
        <f t="shared" si="7"/>
        <v>42689</v>
      </c>
      <c r="C225" s="254">
        <v>33</v>
      </c>
      <c r="D225" s="254">
        <v>8</v>
      </c>
      <c r="E225" s="253"/>
      <c r="F225" s="252">
        <v>3</v>
      </c>
      <c r="G225" s="251"/>
      <c r="H225" s="251"/>
      <c r="I225" s="251"/>
      <c r="J225" s="251"/>
      <c r="K225" s="251"/>
      <c r="L225" s="251"/>
      <c r="M225" s="251"/>
      <c r="N225" s="251"/>
      <c r="O225" s="251"/>
      <c r="P225" s="251"/>
      <c r="Q225" s="251"/>
      <c r="R225" s="251"/>
      <c r="S225" s="251"/>
    </row>
    <row r="226" spans="1:19" ht="11.4" x14ac:dyDescent="0.2">
      <c r="A226" s="256" t="str">
        <f t="shared" si="6"/>
        <v>Nov16</v>
      </c>
      <c r="B226" s="255">
        <f t="shared" si="7"/>
        <v>42690</v>
      </c>
      <c r="C226" s="254">
        <v>33</v>
      </c>
      <c r="D226" s="254">
        <v>8</v>
      </c>
      <c r="E226" s="253"/>
      <c r="F226" s="252">
        <v>3</v>
      </c>
      <c r="G226" s="251"/>
      <c r="H226" s="251"/>
      <c r="I226" s="251"/>
      <c r="J226" s="251"/>
      <c r="K226" s="251"/>
      <c r="L226" s="251"/>
      <c r="M226" s="251"/>
      <c r="N226" s="251"/>
      <c r="O226" s="251"/>
      <c r="P226" s="251"/>
      <c r="Q226" s="251"/>
      <c r="R226" s="251"/>
      <c r="S226" s="251"/>
    </row>
    <row r="227" spans="1:19" ht="11.4" x14ac:dyDescent="0.2">
      <c r="A227" s="256" t="str">
        <f t="shared" si="6"/>
        <v>Nov16</v>
      </c>
      <c r="B227" s="255">
        <f t="shared" si="7"/>
        <v>42691</v>
      </c>
      <c r="C227" s="254">
        <v>33</v>
      </c>
      <c r="D227" s="254">
        <v>8</v>
      </c>
      <c r="E227" s="253"/>
      <c r="F227" s="252">
        <v>3</v>
      </c>
      <c r="G227" s="251"/>
      <c r="H227" s="251"/>
      <c r="I227" s="251"/>
      <c r="J227" s="251"/>
      <c r="K227" s="251"/>
      <c r="L227" s="251"/>
      <c r="M227" s="251"/>
      <c r="N227" s="251"/>
      <c r="O227" s="251"/>
      <c r="P227" s="251"/>
      <c r="Q227" s="251"/>
      <c r="R227" s="251"/>
      <c r="S227" s="251"/>
    </row>
    <row r="228" spans="1:19" ht="11.4" x14ac:dyDescent="0.2">
      <c r="A228" s="256" t="str">
        <f t="shared" si="6"/>
        <v>Nov16</v>
      </c>
      <c r="B228" s="255">
        <f t="shared" si="7"/>
        <v>42692</v>
      </c>
      <c r="C228" s="254">
        <v>33</v>
      </c>
      <c r="D228" s="254">
        <v>8</v>
      </c>
      <c r="E228" s="253"/>
      <c r="F228" s="252">
        <v>3</v>
      </c>
      <c r="G228" s="251"/>
      <c r="H228" s="251"/>
      <c r="I228" s="251"/>
      <c r="J228" s="251"/>
      <c r="K228" s="251"/>
      <c r="L228" s="251"/>
      <c r="M228" s="251"/>
      <c r="N228" s="251"/>
      <c r="O228" s="251"/>
      <c r="P228" s="251"/>
      <c r="Q228" s="251"/>
      <c r="R228" s="251"/>
      <c r="S228" s="251"/>
    </row>
    <row r="229" spans="1:19" ht="11.4" x14ac:dyDescent="0.2">
      <c r="A229" s="256" t="str">
        <f t="shared" si="6"/>
        <v>Nov16</v>
      </c>
      <c r="B229" s="255">
        <f t="shared" si="7"/>
        <v>42693</v>
      </c>
      <c r="C229" s="254">
        <v>33</v>
      </c>
      <c r="D229" s="254">
        <v>8</v>
      </c>
      <c r="E229" s="253"/>
      <c r="F229" s="252">
        <v>3</v>
      </c>
      <c r="G229" s="251"/>
      <c r="H229" s="251"/>
      <c r="I229" s="251"/>
      <c r="J229" s="251"/>
      <c r="K229" s="251"/>
      <c r="L229" s="251"/>
      <c r="M229" s="251"/>
      <c r="N229" s="251"/>
      <c r="O229" s="251"/>
      <c r="P229" s="251"/>
      <c r="Q229" s="251"/>
      <c r="R229" s="251"/>
      <c r="S229" s="251"/>
    </row>
    <row r="230" spans="1:19" ht="11.4" x14ac:dyDescent="0.2">
      <c r="A230" s="256" t="str">
        <f t="shared" si="6"/>
        <v>Nov16</v>
      </c>
      <c r="B230" s="255">
        <f t="shared" si="7"/>
        <v>42694</v>
      </c>
      <c r="C230" s="254">
        <v>33</v>
      </c>
      <c r="D230" s="254">
        <v>8</v>
      </c>
      <c r="E230" s="253"/>
      <c r="F230" s="252">
        <v>3</v>
      </c>
      <c r="G230" s="251"/>
      <c r="H230" s="251"/>
      <c r="I230" s="251"/>
      <c r="J230" s="251"/>
      <c r="K230" s="251"/>
      <c r="L230" s="251"/>
      <c r="M230" s="251"/>
      <c r="N230" s="251"/>
      <c r="O230" s="251"/>
      <c r="P230" s="251"/>
      <c r="Q230" s="251"/>
      <c r="R230" s="251"/>
      <c r="S230" s="251"/>
    </row>
    <row r="231" spans="1:19" ht="11.4" x14ac:dyDescent="0.2">
      <c r="A231" s="256" t="str">
        <f t="shared" si="6"/>
        <v>Nov16</v>
      </c>
      <c r="B231" s="255">
        <f t="shared" si="7"/>
        <v>42695</v>
      </c>
      <c r="C231" s="254">
        <v>34</v>
      </c>
      <c r="D231" s="254">
        <v>8</v>
      </c>
      <c r="E231" s="253"/>
      <c r="F231" s="252">
        <v>4</v>
      </c>
      <c r="G231" s="251"/>
      <c r="H231" s="251"/>
      <c r="I231" s="251"/>
      <c r="J231" s="251"/>
      <c r="K231" s="251"/>
      <c r="L231" s="251"/>
      <c r="M231" s="251"/>
      <c r="N231" s="251"/>
      <c r="O231" s="251"/>
      <c r="P231" s="251"/>
      <c r="Q231" s="251"/>
      <c r="R231" s="251"/>
      <c r="S231" s="251"/>
    </row>
    <row r="232" spans="1:19" ht="11.4" x14ac:dyDescent="0.2">
      <c r="A232" s="256" t="str">
        <f t="shared" si="6"/>
        <v>Nov16</v>
      </c>
      <c r="B232" s="255">
        <f t="shared" si="7"/>
        <v>42696</v>
      </c>
      <c r="C232" s="254">
        <v>34</v>
      </c>
      <c r="D232" s="254">
        <v>8</v>
      </c>
      <c r="E232" s="253"/>
      <c r="F232" s="252">
        <v>4</v>
      </c>
      <c r="G232" s="251"/>
      <c r="H232" s="251"/>
      <c r="I232" s="251"/>
      <c r="J232" s="251"/>
      <c r="K232" s="251"/>
      <c r="L232" s="251"/>
      <c r="M232" s="251"/>
      <c r="N232" s="251"/>
      <c r="O232" s="251"/>
      <c r="P232" s="251"/>
      <c r="Q232" s="251"/>
      <c r="R232" s="251"/>
      <c r="S232" s="251"/>
    </row>
    <row r="233" spans="1:19" ht="11.4" x14ac:dyDescent="0.2">
      <c r="A233" s="256" t="str">
        <f t="shared" si="6"/>
        <v>Nov16</v>
      </c>
      <c r="B233" s="255">
        <f t="shared" si="7"/>
        <v>42697</v>
      </c>
      <c r="C233" s="254">
        <v>34</v>
      </c>
      <c r="D233" s="254">
        <v>8</v>
      </c>
      <c r="E233" s="253"/>
      <c r="F233" s="252">
        <v>4</v>
      </c>
      <c r="G233" s="251"/>
      <c r="H233" s="251"/>
      <c r="I233" s="251"/>
      <c r="J233" s="251"/>
      <c r="K233" s="251"/>
      <c r="L233" s="251"/>
      <c r="M233" s="251"/>
      <c r="N233" s="251"/>
      <c r="O233" s="251"/>
      <c r="P233" s="251"/>
      <c r="Q233" s="251"/>
      <c r="R233" s="251"/>
      <c r="S233" s="251"/>
    </row>
    <row r="234" spans="1:19" ht="11.4" x14ac:dyDescent="0.2">
      <c r="A234" s="256" t="str">
        <f t="shared" si="6"/>
        <v>Nov16</v>
      </c>
      <c r="B234" s="255">
        <f t="shared" si="7"/>
        <v>42698</v>
      </c>
      <c r="C234" s="254">
        <v>34</v>
      </c>
      <c r="D234" s="254">
        <v>8</v>
      </c>
      <c r="E234" s="253"/>
      <c r="F234" s="252">
        <v>4</v>
      </c>
      <c r="G234" s="251"/>
      <c r="H234" s="251"/>
      <c r="I234" s="251"/>
      <c r="J234" s="251"/>
      <c r="K234" s="251"/>
      <c r="L234" s="251"/>
      <c r="M234" s="251"/>
      <c r="N234" s="251"/>
      <c r="O234" s="251"/>
      <c r="P234" s="251"/>
      <c r="Q234" s="251"/>
      <c r="R234" s="251"/>
      <c r="S234" s="251"/>
    </row>
    <row r="235" spans="1:19" ht="11.4" x14ac:dyDescent="0.2">
      <c r="A235" s="256" t="str">
        <f t="shared" si="6"/>
        <v>Nov16</v>
      </c>
      <c r="B235" s="255">
        <f t="shared" si="7"/>
        <v>42699</v>
      </c>
      <c r="C235" s="254">
        <v>34</v>
      </c>
      <c r="D235" s="254">
        <v>8</v>
      </c>
      <c r="E235" s="253"/>
      <c r="F235" s="252">
        <v>4</v>
      </c>
      <c r="G235" s="251"/>
      <c r="H235" s="251"/>
      <c r="I235" s="251"/>
      <c r="J235" s="251"/>
      <c r="K235" s="251"/>
      <c r="L235" s="251"/>
      <c r="M235" s="251"/>
      <c r="N235" s="251"/>
      <c r="O235" s="251"/>
      <c r="P235" s="251"/>
      <c r="Q235" s="251"/>
      <c r="R235" s="251"/>
      <c r="S235" s="251"/>
    </row>
    <row r="236" spans="1:19" ht="11.4" x14ac:dyDescent="0.2">
      <c r="A236" s="256" t="str">
        <f t="shared" si="6"/>
        <v>Nov16</v>
      </c>
      <c r="B236" s="255">
        <f t="shared" si="7"/>
        <v>42700</v>
      </c>
      <c r="C236" s="254">
        <v>34</v>
      </c>
      <c r="D236" s="254">
        <v>8</v>
      </c>
      <c r="E236" s="253"/>
      <c r="F236" s="252">
        <v>4</v>
      </c>
      <c r="G236" s="251"/>
      <c r="H236" s="251"/>
      <c r="I236" s="251"/>
      <c r="J236" s="251"/>
      <c r="K236" s="251"/>
      <c r="L236" s="251"/>
      <c r="M236" s="251"/>
      <c r="N236" s="251"/>
      <c r="O236" s="251"/>
      <c r="P236" s="251"/>
      <c r="Q236" s="251"/>
      <c r="R236" s="251"/>
      <c r="S236" s="251"/>
    </row>
    <row r="237" spans="1:19" ht="11.4" x14ac:dyDescent="0.2">
      <c r="A237" s="256" t="str">
        <f t="shared" si="6"/>
        <v>Nov16</v>
      </c>
      <c r="B237" s="255">
        <f t="shared" si="7"/>
        <v>42701</v>
      </c>
      <c r="C237" s="254">
        <v>34</v>
      </c>
      <c r="D237" s="254">
        <v>8</v>
      </c>
      <c r="E237" s="253"/>
      <c r="F237" s="252">
        <v>4</v>
      </c>
      <c r="G237" s="251"/>
      <c r="H237" s="251"/>
      <c r="I237" s="251"/>
      <c r="J237" s="251"/>
      <c r="K237" s="251"/>
      <c r="L237" s="251"/>
      <c r="M237" s="251"/>
      <c r="N237" s="251"/>
      <c r="O237" s="251"/>
      <c r="P237" s="251"/>
      <c r="Q237" s="251"/>
      <c r="R237" s="251"/>
      <c r="S237" s="251"/>
    </row>
    <row r="238" spans="1:19" ht="11.4" x14ac:dyDescent="0.2">
      <c r="A238" s="256" t="str">
        <f t="shared" si="6"/>
        <v>Nov16</v>
      </c>
      <c r="B238" s="255">
        <f t="shared" si="7"/>
        <v>42702</v>
      </c>
      <c r="C238" s="254">
        <v>35</v>
      </c>
      <c r="D238" s="254">
        <v>8</v>
      </c>
      <c r="E238" s="253"/>
      <c r="F238" s="252">
        <v>1</v>
      </c>
      <c r="G238" s="251"/>
      <c r="H238" s="251"/>
      <c r="I238" s="251"/>
      <c r="J238" s="251"/>
      <c r="K238" s="251"/>
      <c r="L238" s="251"/>
      <c r="M238" s="251"/>
      <c r="N238" s="251"/>
      <c r="O238" s="251"/>
      <c r="P238" s="251"/>
      <c r="Q238" s="251"/>
      <c r="R238" s="251"/>
      <c r="S238" s="251"/>
    </row>
    <row r="239" spans="1:19" ht="11.4" x14ac:dyDescent="0.2">
      <c r="A239" s="256" t="str">
        <f t="shared" si="6"/>
        <v>Nov16</v>
      </c>
      <c r="B239" s="255">
        <f t="shared" si="7"/>
        <v>42703</v>
      </c>
      <c r="C239" s="254">
        <v>35</v>
      </c>
      <c r="D239" s="254">
        <v>8</v>
      </c>
      <c r="E239" s="253"/>
      <c r="F239" s="252">
        <v>1</v>
      </c>
      <c r="G239" s="251"/>
      <c r="H239" s="251"/>
      <c r="I239" s="251"/>
      <c r="J239" s="251"/>
      <c r="K239" s="251"/>
      <c r="L239" s="251"/>
      <c r="M239" s="251"/>
      <c r="N239" s="251"/>
      <c r="O239" s="251"/>
      <c r="P239" s="251"/>
      <c r="Q239" s="251"/>
      <c r="R239" s="251"/>
      <c r="S239" s="251"/>
    </row>
    <row r="240" spans="1:19" x14ac:dyDescent="0.2">
      <c r="A240" s="256" t="str">
        <f t="shared" si="6"/>
        <v>Nov16</v>
      </c>
      <c r="B240" s="255">
        <f t="shared" si="7"/>
        <v>42704</v>
      </c>
      <c r="C240" s="254">
        <v>35</v>
      </c>
      <c r="D240" s="254">
        <v>8</v>
      </c>
      <c r="E240" s="253"/>
      <c r="F240" s="254">
        <v>1</v>
      </c>
      <c r="G240" s="251"/>
      <c r="H240" s="251"/>
      <c r="I240" s="251"/>
      <c r="J240" s="251"/>
      <c r="K240" s="251"/>
      <c r="L240" s="251"/>
      <c r="M240" s="251"/>
      <c r="N240" s="251"/>
      <c r="O240" s="251"/>
      <c r="P240" s="251"/>
      <c r="Q240" s="251"/>
      <c r="R240" s="251"/>
      <c r="S240" s="251"/>
    </row>
    <row r="241" spans="1:19" ht="11.4" x14ac:dyDescent="0.2">
      <c r="A241" s="256" t="str">
        <f t="shared" si="6"/>
        <v>Nov16</v>
      </c>
      <c r="B241" s="255">
        <f t="shared" si="7"/>
        <v>42705</v>
      </c>
      <c r="C241" s="254">
        <v>35</v>
      </c>
      <c r="D241" s="254">
        <v>8</v>
      </c>
      <c r="E241" s="253"/>
      <c r="F241" s="252">
        <v>1</v>
      </c>
      <c r="G241" s="251"/>
      <c r="H241" s="251"/>
      <c r="I241" s="251"/>
      <c r="J241" s="251"/>
      <c r="K241" s="251"/>
      <c r="L241" s="251"/>
      <c r="M241" s="251"/>
      <c r="N241" s="251"/>
      <c r="O241" s="251"/>
      <c r="P241" s="251"/>
      <c r="Q241" s="251"/>
      <c r="R241" s="251"/>
      <c r="S241" s="251"/>
    </row>
    <row r="242" spans="1:19" ht="11.4" x14ac:dyDescent="0.2">
      <c r="A242" s="256" t="str">
        <f t="shared" si="6"/>
        <v>Nov16</v>
      </c>
      <c r="B242" s="255">
        <f t="shared" si="7"/>
        <v>42706</v>
      </c>
      <c r="C242" s="254">
        <v>35</v>
      </c>
      <c r="D242" s="254">
        <v>8</v>
      </c>
      <c r="E242" s="253"/>
      <c r="F242" s="252">
        <v>1</v>
      </c>
      <c r="G242" s="251"/>
      <c r="H242" s="251"/>
      <c r="I242" s="251"/>
      <c r="J242" s="251"/>
      <c r="K242" s="251"/>
      <c r="L242" s="251"/>
      <c r="M242" s="251"/>
      <c r="N242" s="251"/>
      <c r="O242" s="251"/>
      <c r="P242" s="251"/>
      <c r="Q242" s="251"/>
      <c r="R242" s="251"/>
      <c r="S242" s="251"/>
    </row>
    <row r="243" spans="1:19" ht="11.4" x14ac:dyDescent="0.2">
      <c r="A243" s="256" t="str">
        <f t="shared" si="6"/>
        <v>Nov16</v>
      </c>
      <c r="B243" s="255">
        <f t="shared" si="7"/>
        <v>42707</v>
      </c>
      <c r="C243" s="254">
        <v>35</v>
      </c>
      <c r="D243" s="254">
        <v>8</v>
      </c>
      <c r="E243" s="253"/>
      <c r="F243" s="252">
        <v>1</v>
      </c>
      <c r="G243" s="251"/>
      <c r="H243" s="251"/>
      <c r="I243" s="251"/>
      <c r="J243" s="251"/>
      <c r="K243" s="251"/>
      <c r="L243" s="251"/>
      <c r="M243" s="251"/>
      <c r="N243" s="251"/>
      <c r="O243" s="251"/>
      <c r="P243" s="251"/>
      <c r="Q243" s="251"/>
      <c r="R243" s="251"/>
      <c r="S243" s="251"/>
    </row>
    <row r="244" spans="1:19" ht="11.4" x14ac:dyDescent="0.2">
      <c r="A244" s="256" t="str">
        <f t="shared" si="6"/>
        <v>Nov16</v>
      </c>
      <c r="B244" s="255">
        <f t="shared" si="7"/>
        <v>42708</v>
      </c>
      <c r="C244" s="254">
        <v>35</v>
      </c>
      <c r="D244" s="254">
        <v>8</v>
      </c>
      <c r="E244" s="253"/>
      <c r="F244" s="252">
        <v>1</v>
      </c>
      <c r="G244" s="251"/>
      <c r="H244" s="251"/>
      <c r="I244" s="251"/>
      <c r="J244" s="251"/>
      <c r="K244" s="251"/>
      <c r="L244" s="251"/>
      <c r="M244" s="251"/>
      <c r="N244" s="251"/>
      <c r="O244" s="251"/>
      <c r="P244" s="251"/>
      <c r="Q244" s="251"/>
      <c r="R244" s="251"/>
      <c r="S244" s="251"/>
    </row>
    <row r="245" spans="1:19" ht="11.4" x14ac:dyDescent="0.2">
      <c r="A245" s="256" t="str">
        <f t="shared" si="6"/>
        <v>Nov16</v>
      </c>
      <c r="B245" s="255">
        <f t="shared" si="7"/>
        <v>42709</v>
      </c>
      <c r="C245" s="254">
        <v>36</v>
      </c>
      <c r="D245" s="254">
        <v>8</v>
      </c>
      <c r="E245" s="253"/>
      <c r="F245" s="252">
        <v>2</v>
      </c>
      <c r="G245" s="251"/>
      <c r="H245" s="251"/>
      <c r="I245" s="251"/>
      <c r="J245" s="251"/>
      <c r="K245" s="251"/>
      <c r="L245" s="251"/>
      <c r="M245" s="251"/>
      <c r="N245" s="251"/>
      <c r="O245" s="251"/>
      <c r="P245" s="251"/>
      <c r="Q245" s="251"/>
      <c r="R245" s="251"/>
      <c r="S245" s="251"/>
    </row>
    <row r="246" spans="1:19" ht="11.4" x14ac:dyDescent="0.2">
      <c r="A246" s="259" t="str">
        <f t="shared" si="6"/>
        <v>Dec16</v>
      </c>
      <c r="B246" s="255">
        <f t="shared" si="7"/>
        <v>42710</v>
      </c>
      <c r="C246" s="258">
        <v>36</v>
      </c>
      <c r="D246" s="258">
        <v>9</v>
      </c>
      <c r="E246" s="257"/>
      <c r="F246" s="252">
        <v>2</v>
      </c>
      <c r="G246" s="251"/>
      <c r="H246" s="251"/>
      <c r="I246" s="251"/>
      <c r="J246" s="251"/>
      <c r="K246" s="251"/>
      <c r="L246" s="251"/>
      <c r="M246" s="251"/>
      <c r="N246" s="251"/>
      <c r="O246" s="251"/>
      <c r="P246" s="251"/>
      <c r="Q246" s="251"/>
      <c r="R246" s="251"/>
      <c r="S246" s="251"/>
    </row>
    <row r="247" spans="1:19" ht="11.4" x14ac:dyDescent="0.2">
      <c r="A247" s="256" t="str">
        <f t="shared" si="6"/>
        <v>Dec16</v>
      </c>
      <c r="B247" s="255">
        <f t="shared" si="7"/>
        <v>42711</v>
      </c>
      <c r="C247" s="254">
        <v>36</v>
      </c>
      <c r="D247" s="254">
        <v>9</v>
      </c>
      <c r="E247" s="253"/>
      <c r="F247" s="252">
        <v>2</v>
      </c>
      <c r="G247" s="251"/>
      <c r="H247" s="251"/>
      <c r="I247" s="251"/>
      <c r="J247" s="251"/>
      <c r="K247" s="251"/>
      <c r="L247" s="251"/>
      <c r="M247" s="251"/>
      <c r="N247" s="251"/>
      <c r="O247" s="251"/>
      <c r="P247" s="251"/>
      <c r="Q247" s="251"/>
      <c r="R247" s="251"/>
      <c r="S247" s="251"/>
    </row>
    <row r="248" spans="1:19" ht="11.4" x14ac:dyDescent="0.2">
      <c r="A248" s="256" t="str">
        <f t="shared" si="6"/>
        <v>Dec16</v>
      </c>
      <c r="B248" s="255">
        <f t="shared" si="7"/>
        <v>42712</v>
      </c>
      <c r="C248" s="254">
        <v>36</v>
      </c>
      <c r="D248" s="254">
        <v>9</v>
      </c>
      <c r="E248" s="253"/>
      <c r="F248" s="252">
        <v>2</v>
      </c>
      <c r="G248" s="251"/>
      <c r="H248" s="251"/>
      <c r="I248" s="251"/>
      <c r="J248" s="251"/>
      <c r="K248" s="251"/>
      <c r="L248" s="251"/>
      <c r="M248" s="251"/>
      <c r="N248" s="251"/>
      <c r="O248" s="251"/>
      <c r="P248" s="251"/>
      <c r="Q248" s="251"/>
      <c r="R248" s="251"/>
      <c r="S248" s="251"/>
    </row>
    <row r="249" spans="1:19" ht="11.4" x14ac:dyDescent="0.2">
      <c r="A249" s="256" t="str">
        <f t="shared" si="6"/>
        <v>Dec16</v>
      </c>
      <c r="B249" s="255">
        <f t="shared" si="7"/>
        <v>42713</v>
      </c>
      <c r="C249" s="254">
        <v>36</v>
      </c>
      <c r="D249" s="254">
        <v>9</v>
      </c>
      <c r="E249" s="253"/>
      <c r="F249" s="252">
        <v>2</v>
      </c>
      <c r="G249" s="251"/>
      <c r="H249" s="251"/>
      <c r="I249" s="251"/>
      <c r="J249" s="251"/>
      <c r="K249" s="251"/>
      <c r="L249" s="251"/>
      <c r="M249" s="251"/>
      <c r="N249" s="251"/>
      <c r="O249" s="251"/>
      <c r="P249" s="251"/>
      <c r="Q249" s="251"/>
      <c r="R249" s="251"/>
      <c r="S249" s="251"/>
    </row>
    <row r="250" spans="1:19" ht="11.4" x14ac:dyDescent="0.2">
      <c r="A250" s="256" t="str">
        <f t="shared" si="6"/>
        <v>Dec16</v>
      </c>
      <c r="B250" s="255">
        <f t="shared" si="7"/>
        <v>42714</v>
      </c>
      <c r="C250" s="254">
        <v>36</v>
      </c>
      <c r="D250" s="254">
        <v>9</v>
      </c>
      <c r="E250" s="253"/>
      <c r="F250" s="252">
        <v>2</v>
      </c>
      <c r="G250" s="251"/>
      <c r="H250" s="251"/>
      <c r="I250" s="251"/>
      <c r="J250" s="251"/>
      <c r="K250" s="251"/>
      <c r="L250" s="251"/>
      <c r="M250" s="251"/>
      <c r="N250" s="251"/>
      <c r="O250" s="251"/>
      <c r="P250" s="251"/>
      <c r="Q250" s="251"/>
      <c r="R250" s="251"/>
      <c r="S250" s="251"/>
    </row>
    <row r="251" spans="1:19" ht="11.4" x14ac:dyDescent="0.2">
      <c r="A251" s="256" t="str">
        <f t="shared" si="6"/>
        <v>Dec16</v>
      </c>
      <c r="B251" s="255">
        <f t="shared" si="7"/>
        <v>42715</v>
      </c>
      <c r="C251" s="254">
        <v>36</v>
      </c>
      <c r="D251" s="254">
        <v>9</v>
      </c>
      <c r="E251" s="253"/>
      <c r="F251" s="252">
        <v>2</v>
      </c>
      <c r="G251" s="251"/>
      <c r="H251" s="251"/>
      <c r="I251" s="251"/>
      <c r="J251" s="251"/>
      <c r="K251" s="251"/>
      <c r="L251" s="251"/>
      <c r="M251" s="251"/>
      <c r="N251" s="251"/>
      <c r="O251" s="251"/>
      <c r="P251" s="251"/>
      <c r="Q251" s="251"/>
      <c r="R251" s="251"/>
      <c r="S251" s="251"/>
    </row>
    <row r="252" spans="1:19" ht="11.4" x14ac:dyDescent="0.2">
      <c r="A252" s="256" t="str">
        <f t="shared" si="6"/>
        <v>Dec16</v>
      </c>
      <c r="B252" s="255">
        <f t="shared" si="7"/>
        <v>42716</v>
      </c>
      <c r="C252" s="254">
        <v>37</v>
      </c>
      <c r="D252" s="254">
        <v>9</v>
      </c>
      <c r="E252" s="253"/>
      <c r="F252" s="252">
        <v>3</v>
      </c>
      <c r="G252" s="251"/>
      <c r="H252" s="251"/>
      <c r="I252" s="251"/>
      <c r="J252" s="251"/>
      <c r="K252" s="251"/>
      <c r="L252" s="251"/>
      <c r="M252" s="251"/>
      <c r="N252" s="251"/>
      <c r="O252" s="251"/>
      <c r="P252" s="251"/>
      <c r="Q252" s="251"/>
      <c r="R252" s="251"/>
      <c r="S252" s="251"/>
    </row>
    <row r="253" spans="1:19" ht="11.4" x14ac:dyDescent="0.2">
      <c r="A253" s="256" t="str">
        <f t="shared" si="6"/>
        <v>Dec16</v>
      </c>
      <c r="B253" s="255">
        <f t="shared" si="7"/>
        <v>42717</v>
      </c>
      <c r="C253" s="254">
        <v>37</v>
      </c>
      <c r="D253" s="254">
        <v>9</v>
      </c>
      <c r="E253" s="253"/>
      <c r="F253" s="252">
        <v>3</v>
      </c>
      <c r="G253" s="251"/>
      <c r="H253" s="251"/>
      <c r="I253" s="251"/>
      <c r="J253" s="251"/>
      <c r="K253" s="251"/>
      <c r="L253" s="251"/>
      <c r="M253" s="251"/>
      <c r="N253" s="251"/>
      <c r="O253" s="251"/>
      <c r="P253" s="251"/>
      <c r="Q253" s="251"/>
      <c r="R253" s="251"/>
      <c r="S253" s="251"/>
    </row>
    <row r="254" spans="1:19" ht="11.4" x14ac:dyDescent="0.2">
      <c r="A254" s="256" t="str">
        <f t="shared" si="6"/>
        <v>Dec16</v>
      </c>
      <c r="B254" s="255">
        <f t="shared" si="7"/>
        <v>42718</v>
      </c>
      <c r="C254" s="254">
        <v>37</v>
      </c>
      <c r="D254" s="254">
        <v>9</v>
      </c>
      <c r="E254" s="253"/>
      <c r="F254" s="252">
        <v>3</v>
      </c>
      <c r="G254" s="251"/>
      <c r="H254" s="251"/>
      <c r="I254" s="251"/>
      <c r="J254" s="251"/>
      <c r="K254" s="251"/>
      <c r="L254" s="251"/>
      <c r="M254" s="251"/>
      <c r="N254" s="251"/>
      <c r="O254" s="251"/>
      <c r="P254" s="251"/>
      <c r="Q254" s="251"/>
      <c r="R254" s="251"/>
      <c r="S254" s="251"/>
    </row>
    <row r="255" spans="1:19" ht="11.4" x14ac:dyDescent="0.2">
      <c r="A255" s="256" t="str">
        <f t="shared" si="6"/>
        <v>Dec16</v>
      </c>
      <c r="B255" s="255">
        <f t="shared" si="7"/>
        <v>42719</v>
      </c>
      <c r="C255" s="254">
        <v>37</v>
      </c>
      <c r="D255" s="254">
        <v>9</v>
      </c>
      <c r="E255" s="253"/>
      <c r="F255" s="252">
        <v>3</v>
      </c>
      <c r="G255" s="251"/>
      <c r="H255" s="251"/>
      <c r="I255" s="251"/>
      <c r="J255" s="251"/>
      <c r="K255" s="251"/>
      <c r="L255" s="251"/>
      <c r="M255" s="251"/>
      <c r="N255" s="251"/>
      <c r="O255" s="251"/>
      <c r="P255" s="251"/>
      <c r="Q255" s="251"/>
      <c r="R255" s="251"/>
      <c r="S255" s="251"/>
    </row>
    <row r="256" spans="1:19" ht="11.4" x14ac:dyDescent="0.2">
      <c r="A256" s="256" t="str">
        <f t="shared" si="6"/>
        <v>Dec16</v>
      </c>
      <c r="B256" s="255">
        <f t="shared" si="7"/>
        <v>42720</v>
      </c>
      <c r="C256" s="254">
        <v>37</v>
      </c>
      <c r="D256" s="254">
        <v>9</v>
      </c>
      <c r="E256" s="253"/>
      <c r="F256" s="252">
        <v>3</v>
      </c>
      <c r="G256" s="251"/>
      <c r="H256" s="251"/>
      <c r="I256" s="251"/>
      <c r="J256" s="251"/>
      <c r="K256" s="251"/>
      <c r="L256" s="251"/>
      <c r="M256" s="251"/>
      <c r="N256" s="251"/>
      <c r="O256" s="251"/>
      <c r="P256" s="251"/>
      <c r="Q256" s="251"/>
      <c r="R256" s="251"/>
      <c r="S256" s="251"/>
    </row>
    <row r="257" spans="1:19" ht="11.4" x14ac:dyDescent="0.2">
      <c r="A257" s="256" t="str">
        <f t="shared" si="6"/>
        <v>Dec16</v>
      </c>
      <c r="B257" s="255">
        <f t="shared" si="7"/>
        <v>42721</v>
      </c>
      <c r="C257" s="254">
        <v>37</v>
      </c>
      <c r="D257" s="254">
        <v>9</v>
      </c>
      <c r="E257" s="253"/>
      <c r="F257" s="252">
        <v>3</v>
      </c>
      <c r="G257" s="251"/>
      <c r="H257" s="251"/>
      <c r="I257" s="251"/>
      <c r="J257" s="251"/>
      <c r="K257" s="251"/>
      <c r="L257" s="251"/>
      <c r="M257" s="251"/>
      <c r="N257" s="251"/>
      <c r="O257" s="251"/>
      <c r="P257" s="251"/>
      <c r="Q257" s="251"/>
      <c r="R257" s="251"/>
      <c r="S257" s="251"/>
    </row>
    <row r="258" spans="1:19" ht="11.4" x14ac:dyDescent="0.2">
      <c r="A258" s="256" t="str">
        <f t="shared" ref="A258:A321" si="8">TEXT(DATE(YEAR(B$2),MONTH(B$2)+(D258-1),1),"MmmYY")</f>
        <v>Dec16</v>
      </c>
      <c r="B258" s="255">
        <f t="shared" si="7"/>
        <v>42722</v>
      </c>
      <c r="C258" s="254">
        <v>37</v>
      </c>
      <c r="D258" s="254">
        <v>9</v>
      </c>
      <c r="E258" s="253"/>
      <c r="F258" s="252">
        <v>3</v>
      </c>
      <c r="G258" s="251"/>
      <c r="H258" s="251"/>
      <c r="I258" s="251"/>
      <c r="J258" s="251"/>
      <c r="K258" s="251"/>
      <c r="L258" s="251"/>
      <c r="M258" s="251"/>
      <c r="N258" s="251"/>
      <c r="O258" s="251"/>
      <c r="P258" s="251"/>
      <c r="Q258" s="251"/>
      <c r="R258" s="251"/>
      <c r="S258" s="251"/>
    </row>
    <row r="259" spans="1:19" ht="11.4" x14ac:dyDescent="0.2">
      <c r="A259" s="256" t="str">
        <f t="shared" si="8"/>
        <v>Dec16</v>
      </c>
      <c r="B259" s="255">
        <f t="shared" ref="B259:B322" si="9">B258+1</f>
        <v>42723</v>
      </c>
      <c r="C259" s="254">
        <v>38</v>
      </c>
      <c r="D259" s="254">
        <v>9</v>
      </c>
      <c r="E259" s="253"/>
      <c r="F259" s="252">
        <v>4</v>
      </c>
      <c r="G259" s="251"/>
      <c r="H259" s="251"/>
      <c r="I259" s="251"/>
      <c r="J259" s="251"/>
      <c r="K259" s="251"/>
      <c r="L259" s="251"/>
      <c r="M259" s="251"/>
      <c r="N259" s="251"/>
      <c r="O259" s="251"/>
      <c r="P259" s="251"/>
      <c r="Q259" s="251"/>
      <c r="R259" s="251"/>
      <c r="S259" s="251"/>
    </row>
    <row r="260" spans="1:19" ht="11.4" x14ac:dyDescent="0.2">
      <c r="A260" s="256" t="str">
        <f t="shared" si="8"/>
        <v>Dec16</v>
      </c>
      <c r="B260" s="255">
        <f t="shared" si="9"/>
        <v>42724</v>
      </c>
      <c r="C260" s="254">
        <v>38</v>
      </c>
      <c r="D260" s="254">
        <v>9</v>
      </c>
      <c r="E260" s="253"/>
      <c r="F260" s="252">
        <v>4</v>
      </c>
      <c r="G260" s="251"/>
      <c r="H260" s="251"/>
      <c r="I260" s="251"/>
      <c r="J260" s="251"/>
      <c r="K260" s="251"/>
      <c r="L260" s="251"/>
      <c r="M260" s="251"/>
      <c r="N260" s="251"/>
      <c r="O260" s="251"/>
      <c r="P260" s="251"/>
      <c r="Q260" s="251"/>
      <c r="R260" s="251"/>
      <c r="S260" s="251"/>
    </row>
    <row r="261" spans="1:19" ht="11.4" x14ac:dyDescent="0.2">
      <c r="A261" s="256" t="str">
        <f t="shared" si="8"/>
        <v>Dec16</v>
      </c>
      <c r="B261" s="255">
        <f t="shared" si="9"/>
        <v>42725</v>
      </c>
      <c r="C261" s="254">
        <v>38</v>
      </c>
      <c r="D261" s="254">
        <v>9</v>
      </c>
      <c r="E261" s="253"/>
      <c r="F261" s="252">
        <v>4</v>
      </c>
      <c r="G261" s="251"/>
      <c r="H261" s="251"/>
      <c r="I261" s="251"/>
      <c r="J261" s="251"/>
      <c r="K261" s="251"/>
      <c r="L261" s="251"/>
      <c r="M261" s="251"/>
      <c r="N261" s="251"/>
      <c r="O261" s="251"/>
      <c r="P261" s="251"/>
      <c r="Q261" s="251"/>
      <c r="R261" s="251"/>
      <c r="S261" s="251"/>
    </row>
    <row r="262" spans="1:19" ht="11.4" x14ac:dyDescent="0.2">
      <c r="A262" s="256" t="str">
        <f t="shared" si="8"/>
        <v>Dec16</v>
      </c>
      <c r="B262" s="255">
        <f t="shared" si="9"/>
        <v>42726</v>
      </c>
      <c r="C262" s="254">
        <v>38</v>
      </c>
      <c r="D262" s="254">
        <v>9</v>
      </c>
      <c r="E262" s="253"/>
      <c r="F262" s="252">
        <v>4</v>
      </c>
      <c r="G262" s="251"/>
      <c r="H262" s="251"/>
      <c r="I262" s="251"/>
      <c r="J262" s="251"/>
      <c r="K262" s="251"/>
      <c r="L262" s="251"/>
      <c r="M262" s="251"/>
      <c r="N262" s="251"/>
      <c r="O262" s="251"/>
      <c r="P262" s="251"/>
      <c r="Q262" s="251"/>
      <c r="R262" s="251"/>
      <c r="S262" s="251"/>
    </row>
    <row r="263" spans="1:19" ht="11.4" x14ac:dyDescent="0.2">
      <c r="A263" s="256" t="str">
        <f t="shared" si="8"/>
        <v>Dec16</v>
      </c>
      <c r="B263" s="255">
        <f t="shared" si="9"/>
        <v>42727</v>
      </c>
      <c r="C263" s="254">
        <v>38</v>
      </c>
      <c r="D263" s="254">
        <v>9</v>
      </c>
      <c r="E263" s="253"/>
      <c r="F263" s="252">
        <v>4</v>
      </c>
      <c r="G263" s="251"/>
      <c r="H263" s="251"/>
      <c r="I263" s="251"/>
      <c r="J263" s="251"/>
      <c r="K263" s="251"/>
      <c r="L263" s="251"/>
      <c r="M263" s="251"/>
      <c r="N263" s="251"/>
      <c r="O263" s="251"/>
      <c r="P263" s="251"/>
      <c r="Q263" s="251"/>
      <c r="R263" s="251"/>
      <c r="S263" s="251"/>
    </row>
    <row r="264" spans="1:19" ht="11.4" x14ac:dyDescent="0.2">
      <c r="A264" s="256" t="str">
        <f t="shared" si="8"/>
        <v>Dec16</v>
      </c>
      <c r="B264" s="255">
        <f t="shared" si="9"/>
        <v>42728</v>
      </c>
      <c r="C264" s="254">
        <v>38</v>
      </c>
      <c r="D264" s="254">
        <v>9</v>
      </c>
      <c r="E264" s="253"/>
      <c r="F264" s="252">
        <v>4</v>
      </c>
      <c r="G264" s="251"/>
      <c r="H264" s="251"/>
      <c r="I264" s="251"/>
      <c r="J264" s="251"/>
      <c r="K264" s="251"/>
      <c r="L264" s="251"/>
      <c r="M264" s="251"/>
      <c r="N264" s="251"/>
      <c r="O264" s="251"/>
      <c r="P264" s="251"/>
      <c r="Q264" s="251"/>
      <c r="R264" s="251"/>
      <c r="S264" s="251"/>
    </row>
    <row r="265" spans="1:19" ht="11.4" x14ac:dyDescent="0.2">
      <c r="A265" s="256" t="str">
        <f t="shared" si="8"/>
        <v>Dec16</v>
      </c>
      <c r="B265" s="255">
        <f t="shared" si="9"/>
        <v>42729</v>
      </c>
      <c r="C265" s="254">
        <v>38</v>
      </c>
      <c r="D265" s="254">
        <v>9</v>
      </c>
      <c r="E265" s="253"/>
      <c r="F265" s="252">
        <v>4</v>
      </c>
      <c r="G265" s="251"/>
      <c r="H265" s="251"/>
      <c r="I265" s="251"/>
      <c r="J265" s="251"/>
      <c r="K265" s="251"/>
      <c r="L265" s="251"/>
      <c r="M265" s="251"/>
      <c r="N265" s="251"/>
      <c r="O265" s="251"/>
      <c r="P265" s="251"/>
      <c r="Q265" s="251"/>
      <c r="R265" s="251"/>
      <c r="S265" s="251"/>
    </row>
    <row r="266" spans="1:19" ht="11.4" x14ac:dyDescent="0.2">
      <c r="A266" s="256" t="str">
        <f t="shared" si="8"/>
        <v>Dec16</v>
      </c>
      <c r="B266" s="255">
        <f t="shared" si="9"/>
        <v>42730</v>
      </c>
      <c r="C266" s="254">
        <v>39</v>
      </c>
      <c r="D266" s="254">
        <v>9</v>
      </c>
      <c r="E266" s="253"/>
      <c r="F266" s="252">
        <v>5</v>
      </c>
      <c r="G266" s="251"/>
      <c r="H266" s="251"/>
      <c r="I266" s="251"/>
      <c r="J266" s="251"/>
      <c r="K266" s="251"/>
      <c r="L266" s="251"/>
      <c r="M266" s="251"/>
      <c r="N266" s="251"/>
      <c r="O266" s="251"/>
      <c r="P266" s="251"/>
      <c r="Q266" s="251"/>
      <c r="R266" s="251"/>
      <c r="S266" s="251"/>
    </row>
    <row r="267" spans="1:19" ht="11.4" x14ac:dyDescent="0.2">
      <c r="A267" s="256" t="str">
        <f t="shared" si="8"/>
        <v>Dec16</v>
      </c>
      <c r="B267" s="255">
        <f t="shared" si="9"/>
        <v>42731</v>
      </c>
      <c r="C267" s="254">
        <v>39</v>
      </c>
      <c r="D267" s="254">
        <v>9</v>
      </c>
      <c r="E267" s="253"/>
      <c r="F267" s="252">
        <v>5</v>
      </c>
      <c r="G267" s="251"/>
      <c r="H267" s="251"/>
      <c r="I267" s="251"/>
      <c r="J267" s="251"/>
      <c r="K267" s="251"/>
      <c r="L267" s="251"/>
      <c r="M267" s="251"/>
      <c r="N267" s="251"/>
      <c r="O267" s="251"/>
      <c r="P267" s="251"/>
      <c r="Q267" s="251"/>
      <c r="R267" s="251"/>
      <c r="S267" s="251"/>
    </row>
    <row r="268" spans="1:19" ht="11.4" x14ac:dyDescent="0.2">
      <c r="A268" s="256" t="str">
        <f t="shared" si="8"/>
        <v>Dec16</v>
      </c>
      <c r="B268" s="255">
        <f t="shared" si="9"/>
        <v>42732</v>
      </c>
      <c r="C268" s="254">
        <v>39</v>
      </c>
      <c r="D268" s="254">
        <v>9</v>
      </c>
      <c r="E268" s="253"/>
      <c r="F268" s="252">
        <v>5</v>
      </c>
      <c r="G268" s="251"/>
      <c r="H268" s="251"/>
      <c r="I268" s="251"/>
      <c r="J268" s="251"/>
      <c r="K268" s="251"/>
      <c r="L268" s="251"/>
      <c r="M268" s="251"/>
      <c r="N268" s="251"/>
      <c r="O268" s="251"/>
      <c r="P268" s="251"/>
      <c r="Q268" s="251"/>
      <c r="R268" s="251"/>
      <c r="S268" s="251"/>
    </row>
    <row r="269" spans="1:19" ht="11.4" x14ac:dyDescent="0.2">
      <c r="A269" s="256" t="str">
        <f t="shared" si="8"/>
        <v>Dec16</v>
      </c>
      <c r="B269" s="255">
        <f t="shared" si="9"/>
        <v>42733</v>
      </c>
      <c r="C269" s="254">
        <v>39</v>
      </c>
      <c r="D269" s="254">
        <v>9</v>
      </c>
      <c r="E269" s="253"/>
      <c r="F269" s="252">
        <v>5</v>
      </c>
      <c r="G269" s="251"/>
      <c r="H269" s="251"/>
      <c r="I269" s="251"/>
      <c r="J269" s="251"/>
      <c r="K269" s="251"/>
      <c r="L269" s="251"/>
      <c r="M269" s="251"/>
      <c r="N269" s="251"/>
      <c r="O269" s="251"/>
      <c r="P269" s="251"/>
      <c r="Q269" s="251"/>
      <c r="R269" s="251"/>
      <c r="S269" s="251"/>
    </row>
    <row r="270" spans="1:19" ht="11.4" x14ac:dyDescent="0.2">
      <c r="A270" s="256" t="str">
        <f t="shared" si="8"/>
        <v>Dec16</v>
      </c>
      <c r="B270" s="255">
        <f t="shared" si="9"/>
        <v>42734</v>
      </c>
      <c r="C270" s="254">
        <v>39</v>
      </c>
      <c r="D270" s="254">
        <v>9</v>
      </c>
      <c r="E270" s="253"/>
      <c r="F270" s="252">
        <v>5</v>
      </c>
      <c r="G270" s="251"/>
      <c r="H270" s="251"/>
      <c r="I270" s="251"/>
      <c r="J270" s="251"/>
      <c r="K270" s="251"/>
      <c r="L270" s="251"/>
      <c r="M270" s="251"/>
      <c r="N270" s="251"/>
      <c r="O270" s="251"/>
      <c r="P270" s="251"/>
      <c r="Q270" s="251"/>
      <c r="R270" s="251"/>
      <c r="S270" s="251"/>
    </row>
    <row r="271" spans="1:19" ht="11.4" x14ac:dyDescent="0.2">
      <c r="A271" s="256" t="str">
        <f t="shared" si="8"/>
        <v>Dec16</v>
      </c>
      <c r="B271" s="255">
        <f t="shared" si="9"/>
        <v>42735</v>
      </c>
      <c r="C271" s="254">
        <v>39</v>
      </c>
      <c r="D271" s="254">
        <v>9</v>
      </c>
      <c r="E271" s="253"/>
      <c r="F271" s="252">
        <v>5</v>
      </c>
      <c r="G271" s="251"/>
      <c r="H271" s="251"/>
      <c r="I271" s="251"/>
      <c r="J271" s="251"/>
      <c r="K271" s="251"/>
      <c r="L271" s="251"/>
      <c r="M271" s="251"/>
      <c r="N271" s="251"/>
      <c r="O271" s="251"/>
      <c r="P271" s="251"/>
      <c r="Q271" s="251"/>
      <c r="R271" s="251"/>
      <c r="S271" s="251"/>
    </row>
    <row r="272" spans="1:19" ht="11.4" x14ac:dyDescent="0.2">
      <c r="A272" s="256" t="str">
        <f t="shared" si="8"/>
        <v>Dec16</v>
      </c>
      <c r="B272" s="255">
        <f t="shared" si="9"/>
        <v>42736</v>
      </c>
      <c r="C272" s="254">
        <v>39</v>
      </c>
      <c r="D272" s="254">
        <v>9</v>
      </c>
      <c r="E272" s="253"/>
      <c r="F272" s="252">
        <v>5</v>
      </c>
      <c r="G272" s="251"/>
      <c r="H272" s="251"/>
      <c r="I272" s="251"/>
      <c r="J272" s="251"/>
      <c r="K272" s="251"/>
      <c r="L272" s="251"/>
      <c r="M272" s="251"/>
      <c r="N272" s="251"/>
      <c r="O272" s="251"/>
      <c r="P272" s="251"/>
      <c r="Q272" s="251"/>
      <c r="R272" s="251"/>
      <c r="S272" s="251"/>
    </row>
    <row r="273" spans="1:19" ht="11.4" x14ac:dyDescent="0.2">
      <c r="A273" s="256" t="str">
        <f t="shared" si="8"/>
        <v>Dec16</v>
      </c>
      <c r="B273" s="255">
        <f t="shared" si="9"/>
        <v>42737</v>
      </c>
      <c r="C273" s="254">
        <v>40</v>
      </c>
      <c r="D273" s="254">
        <v>9</v>
      </c>
      <c r="E273" s="253"/>
      <c r="F273" s="252">
        <v>1</v>
      </c>
      <c r="G273" s="251"/>
      <c r="H273" s="251"/>
      <c r="I273" s="251"/>
      <c r="J273" s="251"/>
      <c r="K273" s="251"/>
      <c r="L273" s="251"/>
      <c r="M273" s="251"/>
      <c r="N273" s="251"/>
      <c r="O273" s="251"/>
      <c r="P273" s="251"/>
      <c r="Q273" s="251"/>
      <c r="R273" s="251"/>
      <c r="S273" s="251"/>
    </row>
    <row r="274" spans="1:19" ht="11.4" x14ac:dyDescent="0.2">
      <c r="A274" s="256" t="str">
        <f t="shared" si="8"/>
        <v>Dec16</v>
      </c>
      <c r="B274" s="255">
        <f t="shared" si="9"/>
        <v>42738</v>
      </c>
      <c r="C274" s="254">
        <v>40</v>
      </c>
      <c r="D274" s="254">
        <v>9</v>
      </c>
      <c r="E274" s="253"/>
      <c r="F274" s="252">
        <v>1</v>
      </c>
      <c r="G274" s="251"/>
      <c r="H274" s="251"/>
      <c r="I274" s="251"/>
      <c r="J274" s="251"/>
      <c r="K274" s="251"/>
      <c r="L274" s="251"/>
      <c r="M274" s="251"/>
      <c r="N274" s="251"/>
      <c r="O274" s="251"/>
      <c r="P274" s="251"/>
      <c r="Q274" s="251"/>
      <c r="R274" s="251"/>
      <c r="S274" s="251"/>
    </row>
    <row r="275" spans="1:19" ht="11.4" x14ac:dyDescent="0.2">
      <c r="A275" s="256" t="str">
        <f t="shared" si="8"/>
        <v>Dec16</v>
      </c>
      <c r="B275" s="255">
        <f t="shared" si="9"/>
        <v>42739</v>
      </c>
      <c r="C275" s="254">
        <v>40</v>
      </c>
      <c r="D275" s="254">
        <v>9</v>
      </c>
      <c r="E275" s="253"/>
      <c r="F275" s="252">
        <v>1</v>
      </c>
      <c r="G275" s="251"/>
      <c r="H275" s="251"/>
      <c r="I275" s="251"/>
      <c r="J275" s="251"/>
      <c r="K275" s="251"/>
      <c r="L275" s="251"/>
      <c r="M275" s="251"/>
      <c r="N275" s="251"/>
      <c r="O275" s="251"/>
      <c r="P275" s="251"/>
      <c r="Q275" s="251"/>
      <c r="R275" s="251"/>
      <c r="S275" s="251"/>
    </row>
    <row r="276" spans="1:19" ht="11.4" x14ac:dyDescent="0.2">
      <c r="A276" s="256" t="str">
        <f t="shared" si="8"/>
        <v>Dec16</v>
      </c>
      <c r="B276" s="255">
        <f t="shared" si="9"/>
        <v>42740</v>
      </c>
      <c r="C276" s="254">
        <v>40</v>
      </c>
      <c r="D276" s="254">
        <v>9</v>
      </c>
      <c r="E276" s="253"/>
      <c r="F276" s="252">
        <v>1</v>
      </c>
      <c r="G276" s="251"/>
      <c r="H276" s="251"/>
      <c r="I276" s="251"/>
      <c r="J276" s="251"/>
      <c r="K276" s="251"/>
      <c r="L276" s="251"/>
      <c r="M276" s="251"/>
      <c r="N276" s="251"/>
      <c r="O276" s="251"/>
      <c r="P276" s="251"/>
      <c r="Q276" s="251"/>
      <c r="R276" s="251"/>
      <c r="S276" s="251"/>
    </row>
    <row r="277" spans="1:19" ht="11.4" x14ac:dyDescent="0.2">
      <c r="A277" s="259" t="str">
        <f t="shared" si="8"/>
        <v>Jan17</v>
      </c>
      <c r="B277" s="255">
        <f t="shared" si="9"/>
        <v>42741</v>
      </c>
      <c r="C277" s="258">
        <v>40</v>
      </c>
      <c r="D277" s="258">
        <v>10</v>
      </c>
      <c r="E277" s="257"/>
      <c r="F277" s="252">
        <v>1</v>
      </c>
      <c r="G277" s="251"/>
      <c r="H277" s="251"/>
      <c r="I277" s="251"/>
      <c r="J277" s="251"/>
      <c r="K277" s="251"/>
      <c r="L277" s="251"/>
      <c r="M277" s="251"/>
      <c r="N277" s="251"/>
      <c r="O277" s="251"/>
      <c r="P277" s="251"/>
      <c r="Q277" s="251"/>
      <c r="R277" s="251"/>
      <c r="S277" s="251"/>
    </row>
    <row r="278" spans="1:19" ht="11.4" x14ac:dyDescent="0.2">
      <c r="A278" s="256" t="str">
        <f t="shared" si="8"/>
        <v>Jan17</v>
      </c>
      <c r="B278" s="255">
        <f t="shared" si="9"/>
        <v>42742</v>
      </c>
      <c r="C278" s="254">
        <v>40</v>
      </c>
      <c r="D278" s="254">
        <v>10</v>
      </c>
      <c r="E278" s="253"/>
      <c r="F278" s="252">
        <v>1</v>
      </c>
      <c r="G278" s="251"/>
      <c r="H278" s="251"/>
      <c r="I278" s="251"/>
      <c r="J278" s="251"/>
      <c r="K278" s="251"/>
      <c r="L278" s="251"/>
      <c r="M278" s="251"/>
      <c r="N278" s="251"/>
      <c r="O278" s="251"/>
      <c r="P278" s="251"/>
      <c r="Q278" s="251"/>
      <c r="R278" s="251"/>
      <c r="S278" s="251"/>
    </row>
    <row r="279" spans="1:19" ht="11.4" x14ac:dyDescent="0.2">
      <c r="A279" s="256" t="str">
        <f t="shared" si="8"/>
        <v>Jan17</v>
      </c>
      <c r="B279" s="255">
        <f t="shared" si="9"/>
        <v>42743</v>
      </c>
      <c r="C279" s="254">
        <v>40</v>
      </c>
      <c r="D279" s="254">
        <v>10</v>
      </c>
      <c r="E279" s="253"/>
      <c r="F279" s="252">
        <v>1</v>
      </c>
      <c r="G279" s="251"/>
      <c r="H279" s="251"/>
      <c r="I279" s="251"/>
      <c r="J279" s="251"/>
      <c r="K279" s="251"/>
      <c r="L279" s="251"/>
      <c r="M279" s="251"/>
      <c r="N279" s="251"/>
      <c r="O279" s="251"/>
      <c r="P279" s="251"/>
      <c r="Q279" s="251"/>
      <c r="R279" s="251"/>
      <c r="S279" s="251"/>
    </row>
    <row r="280" spans="1:19" ht="11.4" x14ac:dyDescent="0.2">
      <c r="A280" s="256" t="str">
        <f t="shared" si="8"/>
        <v>Jan17</v>
      </c>
      <c r="B280" s="255">
        <f t="shared" si="9"/>
        <v>42744</v>
      </c>
      <c r="C280" s="254">
        <v>41</v>
      </c>
      <c r="D280" s="254">
        <v>10</v>
      </c>
      <c r="E280" s="253"/>
      <c r="F280" s="252">
        <v>2</v>
      </c>
      <c r="G280" s="251"/>
      <c r="H280" s="251"/>
      <c r="I280" s="251"/>
      <c r="J280" s="251"/>
      <c r="K280" s="251"/>
      <c r="L280" s="251"/>
      <c r="M280" s="251"/>
      <c r="N280" s="251"/>
      <c r="O280" s="251"/>
      <c r="P280" s="251"/>
      <c r="Q280" s="251"/>
      <c r="R280" s="251"/>
      <c r="S280" s="251"/>
    </row>
    <row r="281" spans="1:19" ht="11.4" x14ac:dyDescent="0.2">
      <c r="A281" s="256" t="str">
        <f t="shared" si="8"/>
        <v>Jan17</v>
      </c>
      <c r="B281" s="255">
        <f t="shared" si="9"/>
        <v>42745</v>
      </c>
      <c r="C281" s="254">
        <v>41</v>
      </c>
      <c r="D281" s="254">
        <v>10</v>
      </c>
      <c r="E281" s="253"/>
      <c r="F281" s="252">
        <v>2</v>
      </c>
      <c r="G281" s="251"/>
      <c r="H281" s="251"/>
      <c r="I281" s="251"/>
      <c r="J281" s="251"/>
      <c r="K281" s="251"/>
      <c r="L281" s="251"/>
      <c r="M281" s="251"/>
      <c r="N281" s="251"/>
      <c r="O281" s="251"/>
      <c r="P281" s="251"/>
      <c r="Q281" s="251"/>
      <c r="R281" s="251"/>
      <c r="S281" s="251"/>
    </row>
    <row r="282" spans="1:19" ht="11.4" x14ac:dyDescent="0.2">
      <c r="A282" s="256" t="str">
        <f t="shared" si="8"/>
        <v>Jan17</v>
      </c>
      <c r="B282" s="255">
        <f t="shared" si="9"/>
        <v>42746</v>
      </c>
      <c r="C282" s="254">
        <v>41</v>
      </c>
      <c r="D282" s="254">
        <v>10</v>
      </c>
      <c r="E282" s="253"/>
      <c r="F282" s="252">
        <v>2</v>
      </c>
      <c r="G282" s="251"/>
      <c r="H282" s="251"/>
      <c r="I282" s="251"/>
      <c r="J282" s="251"/>
      <c r="K282" s="251"/>
      <c r="L282" s="251"/>
      <c r="M282" s="251"/>
      <c r="N282" s="251"/>
      <c r="O282" s="251"/>
      <c r="P282" s="251"/>
      <c r="Q282" s="251"/>
      <c r="R282" s="251"/>
      <c r="S282" s="251"/>
    </row>
    <row r="283" spans="1:19" ht="11.4" x14ac:dyDescent="0.2">
      <c r="A283" s="256" t="str">
        <f t="shared" si="8"/>
        <v>Jan17</v>
      </c>
      <c r="B283" s="255">
        <f t="shared" si="9"/>
        <v>42747</v>
      </c>
      <c r="C283" s="254">
        <v>41</v>
      </c>
      <c r="D283" s="254">
        <v>10</v>
      </c>
      <c r="E283" s="253"/>
      <c r="F283" s="252">
        <v>2</v>
      </c>
      <c r="G283" s="251"/>
      <c r="H283" s="251"/>
      <c r="I283" s="251"/>
      <c r="J283" s="251"/>
      <c r="K283" s="251"/>
      <c r="L283" s="251"/>
      <c r="M283" s="251"/>
      <c r="N283" s="251"/>
      <c r="O283" s="251"/>
      <c r="P283" s="251"/>
      <c r="Q283" s="251"/>
      <c r="R283" s="251"/>
      <c r="S283" s="251"/>
    </row>
    <row r="284" spans="1:19" ht="11.4" x14ac:dyDescent="0.2">
      <c r="A284" s="256" t="str">
        <f t="shared" si="8"/>
        <v>Jan17</v>
      </c>
      <c r="B284" s="255">
        <f t="shared" si="9"/>
        <v>42748</v>
      </c>
      <c r="C284" s="254">
        <v>41</v>
      </c>
      <c r="D284" s="254">
        <v>10</v>
      </c>
      <c r="E284" s="253"/>
      <c r="F284" s="252">
        <v>2</v>
      </c>
      <c r="G284" s="251"/>
      <c r="H284" s="251"/>
      <c r="I284" s="251"/>
      <c r="J284" s="251"/>
      <c r="K284" s="251"/>
      <c r="L284" s="251"/>
      <c r="M284" s="251"/>
      <c r="N284" s="251"/>
      <c r="O284" s="251"/>
      <c r="P284" s="251"/>
      <c r="Q284" s="251"/>
      <c r="R284" s="251"/>
      <c r="S284" s="251"/>
    </row>
    <row r="285" spans="1:19" ht="11.4" x14ac:dyDescent="0.2">
      <c r="A285" s="256" t="str">
        <f t="shared" si="8"/>
        <v>Jan17</v>
      </c>
      <c r="B285" s="255">
        <f t="shared" si="9"/>
        <v>42749</v>
      </c>
      <c r="C285" s="254">
        <v>41</v>
      </c>
      <c r="D285" s="254">
        <v>10</v>
      </c>
      <c r="E285" s="253"/>
      <c r="F285" s="252">
        <v>2</v>
      </c>
      <c r="G285" s="251"/>
      <c r="H285" s="251"/>
      <c r="I285" s="251"/>
      <c r="J285" s="251"/>
      <c r="K285" s="251"/>
      <c r="L285" s="251"/>
      <c r="M285" s="251"/>
      <c r="N285" s="251"/>
      <c r="O285" s="251"/>
      <c r="P285" s="251"/>
      <c r="Q285" s="251"/>
      <c r="R285" s="251"/>
      <c r="S285" s="251"/>
    </row>
    <row r="286" spans="1:19" ht="11.4" x14ac:dyDescent="0.2">
      <c r="A286" s="256" t="str">
        <f t="shared" si="8"/>
        <v>Jan17</v>
      </c>
      <c r="B286" s="255">
        <f t="shared" si="9"/>
        <v>42750</v>
      </c>
      <c r="C286" s="254">
        <v>41</v>
      </c>
      <c r="D286" s="254">
        <v>10</v>
      </c>
      <c r="E286" s="253"/>
      <c r="F286" s="252">
        <v>2</v>
      </c>
      <c r="G286" s="251"/>
      <c r="H286" s="251"/>
      <c r="I286" s="251"/>
      <c r="J286" s="251"/>
      <c r="K286" s="251"/>
      <c r="L286" s="251"/>
      <c r="M286" s="251"/>
      <c r="N286" s="251"/>
      <c r="O286" s="251"/>
      <c r="P286" s="251"/>
      <c r="Q286" s="251"/>
      <c r="R286" s="251"/>
      <c r="S286" s="251"/>
    </row>
    <row r="287" spans="1:19" ht="11.4" x14ac:dyDescent="0.2">
      <c r="A287" s="256" t="str">
        <f t="shared" si="8"/>
        <v>Jan17</v>
      </c>
      <c r="B287" s="255">
        <f t="shared" si="9"/>
        <v>42751</v>
      </c>
      <c r="C287" s="254">
        <v>42</v>
      </c>
      <c r="D287" s="254">
        <v>10</v>
      </c>
      <c r="E287" s="253"/>
      <c r="F287" s="252">
        <v>3</v>
      </c>
      <c r="G287" s="251"/>
      <c r="H287" s="251"/>
      <c r="I287" s="251"/>
      <c r="J287" s="251"/>
      <c r="K287" s="251"/>
      <c r="L287" s="251"/>
      <c r="M287" s="251"/>
      <c r="N287" s="251"/>
      <c r="O287" s="251"/>
      <c r="P287" s="251"/>
      <c r="Q287" s="251"/>
      <c r="R287" s="251"/>
      <c r="S287" s="251"/>
    </row>
    <row r="288" spans="1:19" ht="11.4" x14ac:dyDescent="0.2">
      <c r="A288" s="256" t="str">
        <f t="shared" si="8"/>
        <v>Jan17</v>
      </c>
      <c r="B288" s="255">
        <f t="shared" si="9"/>
        <v>42752</v>
      </c>
      <c r="C288" s="254">
        <v>42</v>
      </c>
      <c r="D288" s="254">
        <v>10</v>
      </c>
      <c r="E288" s="253"/>
      <c r="F288" s="252">
        <v>3</v>
      </c>
      <c r="G288" s="251"/>
      <c r="H288" s="251"/>
      <c r="I288" s="251"/>
      <c r="J288" s="251"/>
      <c r="K288" s="251"/>
      <c r="L288" s="251"/>
      <c r="M288" s="251"/>
      <c r="N288" s="251"/>
      <c r="O288" s="251"/>
      <c r="P288" s="251"/>
      <c r="Q288" s="251"/>
      <c r="R288" s="251"/>
      <c r="S288" s="251"/>
    </row>
    <row r="289" spans="1:19" ht="11.4" x14ac:dyDescent="0.2">
      <c r="A289" s="256" t="str">
        <f t="shared" si="8"/>
        <v>Jan17</v>
      </c>
      <c r="B289" s="255">
        <f t="shared" si="9"/>
        <v>42753</v>
      </c>
      <c r="C289" s="254">
        <v>42</v>
      </c>
      <c r="D289" s="254">
        <v>10</v>
      </c>
      <c r="E289" s="253"/>
      <c r="F289" s="252">
        <v>3</v>
      </c>
      <c r="G289" s="251"/>
      <c r="H289" s="251"/>
      <c r="I289" s="251"/>
      <c r="J289" s="251"/>
      <c r="K289" s="251"/>
      <c r="L289" s="251"/>
      <c r="M289" s="251"/>
      <c r="N289" s="251"/>
      <c r="O289" s="251"/>
      <c r="P289" s="251"/>
      <c r="Q289" s="251"/>
      <c r="R289" s="251"/>
      <c r="S289" s="251"/>
    </row>
    <row r="290" spans="1:19" ht="11.4" x14ac:dyDescent="0.2">
      <c r="A290" s="256" t="str">
        <f t="shared" si="8"/>
        <v>Jan17</v>
      </c>
      <c r="B290" s="255">
        <f t="shared" si="9"/>
        <v>42754</v>
      </c>
      <c r="C290" s="254">
        <v>42</v>
      </c>
      <c r="D290" s="254">
        <v>10</v>
      </c>
      <c r="E290" s="253"/>
      <c r="F290" s="252">
        <v>3</v>
      </c>
      <c r="G290" s="251"/>
      <c r="H290" s="251"/>
      <c r="I290" s="251"/>
      <c r="J290" s="251"/>
      <c r="K290" s="251"/>
      <c r="L290" s="251"/>
      <c r="M290" s="251"/>
      <c r="N290" s="251"/>
      <c r="O290" s="251"/>
      <c r="P290" s="251"/>
      <c r="Q290" s="251"/>
      <c r="R290" s="251"/>
      <c r="S290" s="251"/>
    </row>
    <row r="291" spans="1:19" ht="11.4" x14ac:dyDescent="0.2">
      <c r="A291" s="256" t="str">
        <f t="shared" si="8"/>
        <v>Jan17</v>
      </c>
      <c r="B291" s="255">
        <f t="shared" si="9"/>
        <v>42755</v>
      </c>
      <c r="C291" s="254">
        <v>42</v>
      </c>
      <c r="D291" s="254">
        <v>10</v>
      </c>
      <c r="E291" s="253"/>
      <c r="F291" s="252">
        <v>3</v>
      </c>
      <c r="G291" s="251"/>
      <c r="H291" s="251"/>
      <c r="I291" s="251"/>
      <c r="J291" s="251"/>
      <c r="K291" s="251"/>
      <c r="L291" s="251"/>
      <c r="M291" s="251"/>
      <c r="N291" s="251"/>
      <c r="O291" s="251"/>
      <c r="P291" s="251"/>
      <c r="Q291" s="251"/>
      <c r="R291" s="251"/>
      <c r="S291" s="251"/>
    </row>
    <row r="292" spans="1:19" ht="11.4" x14ac:dyDescent="0.2">
      <c r="A292" s="256" t="str">
        <f t="shared" si="8"/>
        <v>Jan17</v>
      </c>
      <c r="B292" s="255">
        <f t="shared" si="9"/>
        <v>42756</v>
      </c>
      <c r="C292" s="254">
        <v>42</v>
      </c>
      <c r="D292" s="254">
        <v>10</v>
      </c>
      <c r="E292" s="253"/>
      <c r="F292" s="252">
        <v>3</v>
      </c>
      <c r="G292" s="251"/>
      <c r="H292" s="251"/>
      <c r="I292" s="251"/>
      <c r="J292" s="251"/>
      <c r="K292" s="251"/>
      <c r="L292" s="251"/>
      <c r="M292" s="251"/>
      <c r="N292" s="251"/>
      <c r="O292" s="251"/>
      <c r="P292" s="251"/>
      <c r="Q292" s="251"/>
      <c r="R292" s="251"/>
      <c r="S292" s="251"/>
    </row>
    <row r="293" spans="1:19" ht="11.4" x14ac:dyDescent="0.2">
      <c r="A293" s="256" t="str">
        <f t="shared" si="8"/>
        <v>Jan17</v>
      </c>
      <c r="B293" s="255">
        <f t="shared" si="9"/>
        <v>42757</v>
      </c>
      <c r="C293" s="254">
        <v>42</v>
      </c>
      <c r="D293" s="254">
        <v>10</v>
      </c>
      <c r="E293" s="253"/>
      <c r="F293" s="252">
        <v>3</v>
      </c>
      <c r="G293" s="251"/>
      <c r="H293" s="251"/>
      <c r="I293" s="251"/>
      <c r="J293" s="251"/>
      <c r="K293" s="251"/>
      <c r="L293" s="251"/>
      <c r="M293" s="251"/>
      <c r="N293" s="251"/>
      <c r="O293" s="251"/>
      <c r="P293" s="251"/>
      <c r="Q293" s="251"/>
      <c r="R293" s="251"/>
      <c r="S293" s="251"/>
    </row>
    <row r="294" spans="1:19" ht="11.4" x14ac:dyDescent="0.2">
      <c r="A294" s="256" t="str">
        <f t="shared" si="8"/>
        <v>Jan17</v>
      </c>
      <c r="B294" s="255">
        <f t="shared" si="9"/>
        <v>42758</v>
      </c>
      <c r="C294" s="254">
        <v>43</v>
      </c>
      <c r="D294" s="254">
        <v>10</v>
      </c>
      <c r="E294" s="253"/>
      <c r="F294" s="252">
        <v>4</v>
      </c>
      <c r="G294" s="251"/>
      <c r="H294" s="251"/>
      <c r="I294" s="251"/>
      <c r="J294" s="251"/>
      <c r="K294" s="251"/>
      <c r="L294" s="251"/>
      <c r="M294" s="251"/>
      <c r="N294" s="251"/>
      <c r="O294" s="251"/>
      <c r="P294" s="251"/>
      <c r="Q294" s="251"/>
      <c r="R294" s="251"/>
      <c r="S294" s="251"/>
    </row>
    <row r="295" spans="1:19" ht="11.4" x14ac:dyDescent="0.2">
      <c r="A295" s="256" t="str">
        <f t="shared" si="8"/>
        <v>Jan17</v>
      </c>
      <c r="B295" s="255">
        <f t="shared" si="9"/>
        <v>42759</v>
      </c>
      <c r="C295" s="254">
        <v>43</v>
      </c>
      <c r="D295" s="254">
        <v>10</v>
      </c>
      <c r="E295" s="253"/>
      <c r="F295" s="252">
        <v>4</v>
      </c>
      <c r="G295" s="251"/>
      <c r="H295" s="251"/>
      <c r="I295" s="251"/>
      <c r="J295" s="251"/>
      <c r="K295" s="251"/>
      <c r="L295" s="251"/>
      <c r="M295" s="251"/>
      <c r="N295" s="251"/>
      <c r="O295" s="251"/>
      <c r="P295" s="251"/>
      <c r="Q295" s="251"/>
      <c r="R295" s="251"/>
      <c r="S295" s="251"/>
    </row>
    <row r="296" spans="1:19" ht="11.4" x14ac:dyDescent="0.2">
      <c r="A296" s="256" t="str">
        <f t="shared" si="8"/>
        <v>Jan17</v>
      </c>
      <c r="B296" s="255">
        <f t="shared" si="9"/>
        <v>42760</v>
      </c>
      <c r="C296" s="254">
        <v>43</v>
      </c>
      <c r="D296" s="254">
        <v>10</v>
      </c>
      <c r="E296" s="253"/>
      <c r="F296" s="252">
        <v>4</v>
      </c>
      <c r="G296" s="251"/>
      <c r="H296" s="251"/>
      <c r="I296" s="251"/>
      <c r="J296" s="251"/>
      <c r="K296" s="251"/>
      <c r="L296" s="251"/>
      <c r="M296" s="251"/>
      <c r="N296" s="251"/>
      <c r="O296" s="251"/>
      <c r="P296" s="251"/>
      <c r="Q296" s="251"/>
      <c r="R296" s="251"/>
      <c r="S296" s="251"/>
    </row>
    <row r="297" spans="1:19" ht="11.4" x14ac:dyDescent="0.2">
      <c r="A297" s="256" t="str">
        <f t="shared" si="8"/>
        <v>Jan17</v>
      </c>
      <c r="B297" s="255">
        <f t="shared" si="9"/>
        <v>42761</v>
      </c>
      <c r="C297" s="254">
        <v>43</v>
      </c>
      <c r="D297" s="254">
        <v>10</v>
      </c>
      <c r="E297" s="253"/>
      <c r="F297" s="252">
        <v>4</v>
      </c>
      <c r="G297" s="251"/>
      <c r="H297" s="251"/>
      <c r="I297" s="251"/>
      <c r="J297" s="251"/>
      <c r="K297" s="251"/>
      <c r="L297" s="251"/>
      <c r="M297" s="251"/>
      <c r="N297" s="251"/>
      <c r="O297" s="251"/>
      <c r="P297" s="251"/>
      <c r="Q297" s="251"/>
      <c r="R297" s="251"/>
      <c r="S297" s="251"/>
    </row>
    <row r="298" spans="1:19" ht="11.4" x14ac:dyDescent="0.2">
      <c r="A298" s="256" t="str">
        <f t="shared" si="8"/>
        <v>Jan17</v>
      </c>
      <c r="B298" s="255">
        <f t="shared" si="9"/>
        <v>42762</v>
      </c>
      <c r="C298" s="254">
        <v>43</v>
      </c>
      <c r="D298" s="254">
        <v>10</v>
      </c>
      <c r="E298" s="253"/>
      <c r="F298" s="252">
        <v>4</v>
      </c>
      <c r="G298" s="251"/>
      <c r="H298" s="251"/>
      <c r="I298" s="251"/>
      <c r="J298" s="251"/>
      <c r="K298" s="251"/>
      <c r="L298" s="251"/>
      <c r="M298" s="251"/>
      <c r="N298" s="251"/>
      <c r="O298" s="251"/>
      <c r="P298" s="251"/>
      <c r="Q298" s="251"/>
      <c r="R298" s="251"/>
      <c r="S298" s="251"/>
    </row>
    <row r="299" spans="1:19" ht="11.4" x14ac:dyDescent="0.2">
      <c r="A299" s="256" t="str">
        <f t="shared" si="8"/>
        <v>Jan17</v>
      </c>
      <c r="B299" s="255">
        <f t="shared" si="9"/>
        <v>42763</v>
      </c>
      <c r="C299" s="254">
        <v>43</v>
      </c>
      <c r="D299" s="254">
        <v>10</v>
      </c>
      <c r="E299" s="253"/>
      <c r="F299" s="252">
        <v>4</v>
      </c>
      <c r="G299" s="251"/>
      <c r="H299" s="251"/>
      <c r="I299" s="251"/>
      <c r="J299" s="251"/>
      <c r="K299" s="251"/>
      <c r="L299" s="251"/>
      <c r="M299" s="251"/>
      <c r="N299" s="251"/>
      <c r="O299" s="251"/>
      <c r="P299" s="251"/>
      <c r="Q299" s="251"/>
      <c r="R299" s="251"/>
      <c r="S299" s="251"/>
    </row>
    <row r="300" spans="1:19" ht="11.4" x14ac:dyDescent="0.2">
      <c r="A300" s="256" t="str">
        <f t="shared" si="8"/>
        <v>Jan17</v>
      </c>
      <c r="B300" s="255">
        <f t="shared" si="9"/>
        <v>42764</v>
      </c>
      <c r="C300" s="254">
        <v>43</v>
      </c>
      <c r="D300" s="254">
        <v>10</v>
      </c>
      <c r="E300" s="253"/>
      <c r="F300" s="252">
        <v>4</v>
      </c>
      <c r="G300" s="251"/>
      <c r="H300" s="251"/>
      <c r="I300" s="251"/>
      <c r="J300" s="251"/>
      <c r="K300" s="251"/>
      <c r="L300" s="251"/>
      <c r="M300" s="251"/>
      <c r="N300" s="251"/>
      <c r="O300" s="251"/>
      <c r="P300" s="251"/>
      <c r="Q300" s="251"/>
      <c r="R300" s="251"/>
      <c r="S300" s="251"/>
    </row>
    <row r="301" spans="1:19" ht="11.4" x14ac:dyDescent="0.2">
      <c r="A301" s="256" t="str">
        <f t="shared" si="8"/>
        <v>Jan17</v>
      </c>
      <c r="B301" s="255">
        <f t="shared" si="9"/>
        <v>42765</v>
      </c>
      <c r="C301" s="254">
        <v>44</v>
      </c>
      <c r="D301" s="254">
        <v>10</v>
      </c>
      <c r="E301" s="253"/>
      <c r="F301" s="252">
        <v>1</v>
      </c>
      <c r="G301" s="251"/>
      <c r="H301" s="251"/>
      <c r="I301" s="251"/>
      <c r="J301" s="251"/>
      <c r="K301" s="251"/>
      <c r="L301" s="251"/>
      <c r="M301" s="251"/>
      <c r="N301" s="251"/>
      <c r="O301" s="251"/>
      <c r="P301" s="251"/>
      <c r="Q301" s="251"/>
      <c r="R301" s="251"/>
      <c r="S301" s="251"/>
    </row>
    <row r="302" spans="1:19" ht="11.4" x14ac:dyDescent="0.2">
      <c r="A302" s="256" t="str">
        <f t="shared" si="8"/>
        <v>Jan17</v>
      </c>
      <c r="B302" s="255">
        <f t="shared" si="9"/>
        <v>42766</v>
      </c>
      <c r="C302" s="254">
        <v>44</v>
      </c>
      <c r="D302" s="254">
        <v>10</v>
      </c>
      <c r="E302" s="253"/>
      <c r="F302" s="252">
        <v>1</v>
      </c>
      <c r="G302" s="251"/>
      <c r="H302" s="251"/>
      <c r="I302" s="251"/>
      <c r="J302" s="251"/>
      <c r="K302" s="251"/>
      <c r="L302" s="251"/>
      <c r="M302" s="251"/>
      <c r="N302" s="251"/>
      <c r="O302" s="251"/>
      <c r="P302" s="251"/>
      <c r="Q302" s="251"/>
      <c r="R302" s="251"/>
      <c r="S302" s="251"/>
    </row>
    <row r="303" spans="1:19" ht="11.4" x14ac:dyDescent="0.2">
      <c r="A303" s="256" t="str">
        <f t="shared" si="8"/>
        <v>Jan17</v>
      </c>
      <c r="B303" s="255">
        <f t="shared" si="9"/>
        <v>42767</v>
      </c>
      <c r="C303" s="254">
        <v>44</v>
      </c>
      <c r="D303" s="254">
        <v>10</v>
      </c>
      <c r="E303" s="253"/>
      <c r="F303" s="252">
        <v>1</v>
      </c>
      <c r="G303" s="251"/>
      <c r="H303" s="251"/>
      <c r="I303" s="251"/>
      <c r="J303" s="251"/>
      <c r="K303" s="251"/>
      <c r="L303" s="251"/>
      <c r="M303" s="251"/>
      <c r="N303" s="251"/>
      <c r="O303" s="251"/>
      <c r="P303" s="251"/>
      <c r="Q303" s="251"/>
      <c r="R303" s="251"/>
      <c r="S303" s="251"/>
    </row>
    <row r="304" spans="1:19" ht="11.4" x14ac:dyDescent="0.2">
      <c r="A304" s="256" t="str">
        <f t="shared" si="8"/>
        <v>Jan17</v>
      </c>
      <c r="B304" s="255">
        <f t="shared" si="9"/>
        <v>42768</v>
      </c>
      <c r="C304" s="254">
        <v>44</v>
      </c>
      <c r="D304" s="254">
        <v>10</v>
      </c>
      <c r="E304" s="253"/>
      <c r="F304" s="252">
        <v>1</v>
      </c>
      <c r="G304" s="251"/>
      <c r="H304" s="251"/>
      <c r="I304" s="251"/>
      <c r="J304" s="251"/>
      <c r="K304" s="251"/>
      <c r="L304" s="251"/>
      <c r="M304" s="251"/>
      <c r="N304" s="251"/>
      <c r="O304" s="251"/>
      <c r="P304" s="251"/>
      <c r="Q304" s="251"/>
      <c r="R304" s="251"/>
      <c r="S304" s="251"/>
    </row>
    <row r="305" spans="1:19" ht="11.4" x14ac:dyDescent="0.2">
      <c r="A305" s="256" t="str">
        <f t="shared" si="8"/>
        <v>Jan17</v>
      </c>
      <c r="B305" s="255">
        <f t="shared" si="9"/>
        <v>42769</v>
      </c>
      <c r="C305" s="254">
        <v>44</v>
      </c>
      <c r="D305" s="254">
        <v>10</v>
      </c>
      <c r="E305" s="253"/>
      <c r="F305" s="252">
        <v>1</v>
      </c>
      <c r="G305" s="251"/>
      <c r="H305" s="251"/>
      <c r="I305" s="251"/>
      <c r="J305" s="251"/>
      <c r="K305" s="251"/>
      <c r="L305" s="251"/>
      <c r="M305" s="251"/>
      <c r="N305" s="251"/>
      <c r="O305" s="251"/>
      <c r="P305" s="251"/>
      <c r="Q305" s="251"/>
      <c r="R305" s="251"/>
      <c r="S305" s="251"/>
    </row>
    <row r="306" spans="1:19" ht="11.4" x14ac:dyDescent="0.2">
      <c r="A306" s="256" t="str">
        <f t="shared" si="8"/>
        <v>Jan17</v>
      </c>
      <c r="B306" s="255">
        <f t="shared" si="9"/>
        <v>42770</v>
      </c>
      <c r="C306" s="254">
        <v>44</v>
      </c>
      <c r="D306" s="254">
        <v>10</v>
      </c>
      <c r="E306" s="253"/>
      <c r="F306" s="252">
        <v>1</v>
      </c>
      <c r="G306" s="251"/>
      <c r="H306" s="251"/>
      <c r="I306" s="251"/>
      <c r="J306" s="251"/>
      <c r="K306" s="251"/>
      <c r="L306" s="251"/>
      <c r="M306" s="251"/>
      <c r="N306" s="251"/>
      <c r="O306" s="251"/>
      <c r="P306" s="251"/>
      <c r="Q306" s="251"/>
      <c r="R306" s="251"/>
      <c r="S306" s="251"/>
    </row>
    <row r="307" spans="1:19" ht="11.4" x14ac:dyDescent="0.2">
      <c r="A307" s="256" t="str">
        <f t="shared" si="8"/>
        <v>Jan17</v>
      </c>
      <c r="B307" s="255">
        <f t="shared" si="9"/>
        <v>42771</v>
      </c>
      <c r="C307" s="254">
        <v>44</v>
      </c>
      <c r="D307" s="254">
        <v>10</v>
      </c>
      <c r="E307" s="253"/>
      <c r="F307" s="252">
        <v>1</v>
      </c>
      <c r="G307" s="251"/>
      <c r="H307" s="251"/>
      <c r="I307" s="251"/>
      <c r="J307" s="251"/>
      <c r="K307" s="251"/>
      <c r="L307" s="251"/>
      <c r="M307" s="251"/>
      <c r="N307" s="251"/>
      <c r="O307" s="251"/>
      <c r="P307" s="251"/>
      <c r="Q307" s="251"/>
      <c r="R307" s="251"/>
      <c r="S307" s="251"/>
    </row>
    <row r="308" spans="1:19" ht="11.4" x14ac:dyDescent="0.2">
      <c r="A308" s="259" t="str">
        <f t="shared" si="8"/>
        <v>Feb17</v>
      </c>
      <c r="B308" s="255">
        <f t="shared" si="9"/>
        <v>42772</v>
      </c>
      <c r="C308" s="258">
        <v>45</v>
      </c>
      <c r="D308" s="258">
        <v>11</v>
      </c>
      <c r="E308" s="257"/>
      <c r="F308" s="252">
        <v>2</v>
      </c>
      <c r="G308" s="251"/>
      <c r="H308" s="251"/>
      <c r="I308" s="251"/>
      <c r="J308" s="251"/>
      <c r="K308" s="251"/>
      <c r="L308" s="251"/>
      <c r="M308" s="251"/>
      <c r="N308" s="251"/>
      <c r="O308" s="251"/>
      <c r="P308" s="251"/>
      <c r="Q308" s="251"/>
      <c r="R308" s="251"/>
      <c r="S308" s="251"/>
    </row>
    <row r="309" spans="1:19" ht="11.4" x14ac:dyDescent="0.2">
      <c r="A309" s="256" t="str">
        <f t="shared" si="8"/>
        <v>Feb17</v>
      </c>
      <c r="B309" s="255">
        <f t="shared" si="9"/>
        <v>42773</v>
      </c>
      <c r="C309" s="254">
        <v>45</v>
      </c>
      <c r="D309" s="254">
        <v>11</v>
      </c>
      <c r="E309" s="253"/>
      <c r="F309" s="252">
        <v>2</v>
      </c>
      <c r="G309" s="251"/>
      <c r="H309" s="251"/>
      <c r="I309" s="251"/>
      <c r="J309" s="251"/>
      <c r="K309" s="251"/>
      <c r="L309" s="251"/>
      <c r="M309" s="251"/>
      <c r="N309" s="251"/>
      <c r="O309" s="251"/>
      <c r="P309" s="251"/>
      <c r="Q309" s="251"/>
      <c r="R309" s="251"/>
      <c r="S309" s="251"/>
    </row>
    <row r="310" spans="1:19" ht="11.4" x14ac:dyDescent="0.2">
      <c r="A310" s="256" t="str">
        <f t="shared" si="8"/>
        <v>Feb17</v>
      </c>
      <c r="B310" s="255">
        <f t="shared" si="9"/>
        <v>42774</v>
      </c>
      <c r="C310" s="254">
        <v>45</v>
      </c>
      <c r="D310" s="254">
        <v>11</v>
      </c>
      <c r="E310" s="253"/>
      <c r="F310" s="252">
        <v>2</v>
      </c>
      <c r="G310" s="251"/>
      <c r="H310" s="251"/>
      <c r="I310" s="251"/>
      <c r="J310" s="251"/>
      <c r="K310" s="251"/>
      <c r="L310" s="251"/>
      <c r="M310" s="251"/>
      <c r="N310" s="251"/>
      <c r="O310" s="251"/>
      <c r="P310" s="251"/>
      <c r="Q310" s="251"/>
      <c r="R310" s="251"/>
      <c r="S310" s="251"/>
    </row>
    <row r="311" spans="1:19" ht="11.4" x14ac:dyDescent="0.2">
      <c r="A311" s="256" t="str">
        <f t="shared" si="8"/>
        <v>Feb17</v>
      </c>
      <c r="B311" s="255">
        <f t="shared" si="9"/>
        <v>42775</v>
      </c>
      <c r="C311" s="254">
        <v>45</v>
      </c>
      <c r="D311" s="254">
        <v>11</v>
      </c>
      <c r="E311" s="253"/>
      <c r="F311" s="252">
        <v>2</v>
      </c>
      <c r="G311" s="251"/>
      <c r="H311" s="251"/>
      <c r="I311" s="251"/>
      <c r="J311" s="251"/>
      <c r="K311" s="251"/>
      <c r="L311" s="251"/>
      <c r="M311" s="251"/>
      <c r="N311" s="251"/>
      <c r="O311" s="251"/>
      <c r="P311" s="251"/>
      <c r="Q311" s="251"/>
      <c r="R311" s="251"/>
      <c r="S311" s="251"/>
    </row>
    <row r="312" spans="1:19" ht="11.4" x14ac:dyDescent="0.2">
      <c r="A312" s="256" t="str">
        <f t="shared" si="8"/>
        <v>Feb17</v>
      </c>
      <c r="B312" s="255">
        <f t="shared" si="9"/>
        <v>42776</v>
      </c>
      <c r="C312" s="254">
        <v>45</v>
      </c>
      <c r="D312" s="254">
        <v>11</v>
      </c>
      <c r="E312" s="253"/>
      <c r="F312" s="252">
        <v>2</v>
      </c>
      <c r="G312" s="251"/>
      <c r="H312" s="251"/>
      <c r="I312" s="251"/>
      <c r="J312" s="251"/>
      <c r="K312" s="251"/>
      <c r="L312" s="251"/>
      <c r="M312" s="251"/>
      <c r="N312" s="251"/>
      <c r="O312" s="251"/>
      <c r="P312" s="251"/>
      <c r="Q312" s="251"/>
      <c r="R312" s="251"/>
      <c r="S312" s="251"/>
    </row>
    <row r="313" spans="1:19" ht="11.4" x14ac:dyDescent="0.2">
      <c r="A313" s="256" t="str">
        <f t="shared" si="8"/>
        <v>Feb17</v>
      </c>
      <c r="B313" s="255">
        <f t="shared" si="9"/>
        <v>42777</v>
      </c>
      <c r="C313" s="254">
        <v>45</v>
      </c>
      <c r="D313" s="254">
        <v>11</v>
      </c>
      <c r="E313" s="253"/>
      <c r="F313" s="252">
        <v>2</v>
      </c>
      <c r="G313" s="251"/>
      <c r="H313" s="251"/>
      <c r="I313" s="251"/>
      <c r="J313" s="251"/>
      <c r="K313" s="251"/>
      <c r="L313" s="251"/>
      <c r="M313" s="251"/>
      <c r="N313" s="251"/>
      <c r="O313" s="251"/>
      <c r="P313" s="251"/>
      <c r="Q313" s="251"/>
      <c r="R313" s="251"/>
      <c r="S313" s="251"/>
    </row>
    <row r="314" spans="1:19" ht="11.4" x14ac:dyDescent="0.2">
      <c r="A314" s="256" t="str">
        <f t="shared" si="8"/>
        <v>Feb17</v>
      </c>
      <c r="B314" s="255">
        <f t="shared" si="9"/>
        <v>42778</v>
      </c>
      <c r="C314" s="254">
        <v>45</v>
      </c>
      <c r="D314" s="254">
        <v>11</v>
      </c>
      <c r="E314" s="253"/>
      <c r="F314" s="252">
        <v>2</v>
      </c>
      <c r="G314" s="251"/>
      <c r="H314" s="251"/>
      <c r="I314" s="251"/>
      <c r="J314" s="251"/>
      <c r="K314" s="251"/>
      <c r="L314" s="251"/>
      <c r="M314" s="251"/>
      <c r="N314" s="251"/>
      <c r="O314" s="251"/>
      <c r="P314" s="251"/>
      <c r="Q314" s="251"/>
      <c r="R314" s="251"/>
      <c r="S314" s="251"/>
    </row>
    <row r="315" spans="1:19" ht="11.4" x14ac:dyDescent="0.2">
      <c r="A315" s="256" t="str">
        <f t="shared" si="8"/>
        <v>Feb17</v>
      </c>
      <c r="B315" s="255">
        <f t="shared" si="9"/>
        <v>42779</v>
      </c>
      <c r="C315" s="254">
        <v>46</v>
      </c>
      <c r="D315" s="254">
        <v>11</v>
      </c>
      <c r="E315" s="253"/>
      <c r="F315" s="252">
        <v>3</v>
      </c>
      <c r="G315" s="251"/>
      <c r="H315" s="251"/>
      <c r="I315" s="251"/>
      <c r="J315" s="251"/>
      <c r="K315" s="251"/>
      <c r="L315" s="251"/>
      <c r="M315" s="251"/>
      <c r="N315" s="251"/>
      <c r="O315" s="251"/>
      <c r="P315" s="251"/>
      <c r="Q315" s="251"/>
      <c r="R315" s="251"/>
      <c r="S315" s="251"/>
    </row>
    <row r="316" spans="1:19" ht="11.4" x14ac:dyDescent="0.2">
      <c r="A316" s="256" t="str">
        <f t="shared" si="8"/>
        <v>Feb17</v>
      </c>
      <c r="B316" s="255">
        <f t="shared" si="9"/>
        <v>42780</v>
      </c>
      <c r="C316" s="254">
        <v>46</v>
      </c>
      <c r="D316" s="254">
        <v>11</v>
      </c>
      <c r="E316" s="253"/>
      <c r="F316" s="252">
        <v>3</v>
      </c>
      <c r="G316" s="251"/>
      <c r="H316" s="251"/>
      <c r="I316" s="251"/>
      <c r="J316" s="251"/>
      <c r="K316" s="251"/>
      <c r="L316" s="251"/>
      <c r="M316" s="251"/>
      <c r="N316" s="251"/>
      <c r="O316" s="251"/>
      <c r="P316" s="251"/>
      <c r="Q316" s="251"/>
      <c r="R316" s="251"/>
      <c r="S316" s="251"/>
    </row>
    <row r="317" spans="1:19" ht="11.4" x14ac:dyDescent="0.2">
      <c r="A317" s="256" t="str">
        <f t="shared" si="8"/>
        <v>Feb17</v>
      </c>
      <c r="B317" s="255">
        <f t="shared" si="9"/>
        <v>42781</v>
      </c>
      <c r="C317" s="254">
        <v>46</v>
      </c>
      <c r="D317" s="254">
        <v>11</v>
      </c>
      <c r="E317" s="253"/>
      <c r="F317" s="252">
        <v>3</v>
      </c>
      <c r="G317" s="251"/>
      <c r="H317" s="251"/>
      <c r="I317" s="251"/>
      <c r="J317" s="251"/>
      <c r="K317" s="251"/>
      <c r="L317" s="251"/>
      <c r="M317" s="251"/>
      <c r="N317" s="251"/>
      <c r="O317" s="251"/>
      <c r="P317" s="251"/>
      <c r="Q317" s="251"/>
      <c r="R317" s="251"/>
      <c r="S317" s="251"/>
    </row>
    <row r="318" spans="1:19" ht="11.4" x14ac:dyDescent="0.2">
      <c r="A318" s="256" t="str">
        <f t="shared" si="8"/>
        <v>Feb17</v>
      </c>
      <c r="B318" s="255">
        <f t="shared" si="9"/>
        <v>42782</v>
      </c>
      <c r="C318" s="254">
        <v>46</v>
      </c>
      <c r="D318" s="254">
        <v>11</v>
      </c>
      <c r="E318" s="253"/>
      <c r="F318" s="252">
        <v>3</v>
      </c>
      <c r="G318" s="251"/>
      <c r="H318" s="251"/>
      <c r="I318" s="251"/>
      <c r="J318" s="251"/>
      <c r="K318" s="251"/>
      <c r="L318" s="251"/>
      <c r="M318" s="251"/>
      <c r="N318" s="251"/>
      <c r="O318" s="251"/>
      <c r="P318" s="251"/>
      <c r="Q318" s="251"/>
      <c r="R318" s="251"/>
      <c r="S318" s="251"/>
    </row>
    <row r="319" spans="1:19" ht="11.4" x14ac:dyDescent="0.2">
      <c r="A319" s="256" t="str">
        <f t="shared" si="8"/>
        <v>Feb17</v>
      </c>
      <c r="B319" s="255">
        <f t="shared" si="9"/>
        <v>42783</v>
      </c>
      <c r="C319" s="254">
        <v>46</v>
      </c>
      <c r="D319" s="254">
        <v>11</v>
      </c>
      <c r="E319" s="253"/>
      <c r="F319" s="252">
        <v>3</v>
      </c>
      <c r="G319" s="251"/>
      <c r="H319" s="251"/>
      <c r="I319" s="251"/>
      <c r="J319" s="251"/>
      <c r="K319" s="251"/>
      <c r="L319" s="251"/>
      <c r="M319" s="251"/>
      <c r="N319" s="251"/>
      <c r="O319" s="251"/>
      <c r="P319" s="251"/>
      <c r="Q319" s="251"/>
      <c r="R319" s="251"/>
      <c r="S319" s="251"/>
    </row>
    <row r="320" spans="1:19" ht="11.4" x14ac:dyDescent="0.2">
      <c r="A320" s="256" t="str">
        <f t="shared" si="8"/>
        <v>Feb17</v>
      </c>
      <c r="B320" s="255">
        <f t="shared" si="9"/>
        <v>42784</v>
      </c>
      <c r="C320" s="254">
        <v>46</v>
      </c>
      <c r="D320" s="254">
        <v>11</v>
      </c>
      <c r="E320" s="253"/>
      <c r="F320" s="252">
        <v>3</v>
      </c>
      <c r="G320" s="251"/>
      <c r="H320" s="251"/>
      <c r="I320" s="251"/>
      <c r="J320" s="251"/>
      <c r="K320" s="251"/>
      <c r="L320" s="251"/>
      <c r="M320" s="251"/>
      <c r="N320" s="251"/>
      <c r="O320" s="251"/>
      <c r="P320" s="251"/>
      <c r="Q320" s="251"/>
      <c r="R320" s="251"/>
      <c r="S320" s="251"/>
    </row>
    <row r="321" spans="1:19" ht="11.4" x14ac:dyDescent="0.2">
      <c r="A321" s="256" t="str">
        <f t="shared" si="8"/>
        <v>Feb17</v>
      </c>
      <c r="B321" s="255">
        <f t="shared" si="9"/>
        <v>42785</v>
      </c>
      <c r="C321" s="254">
        <v>46</v>
      </c>
      <c r="D321" s="254">
        <v>11</v>
      </c>
      <c r="E321" s="253"/>
      <c r="F321" s="252">
        <v>3</v>
      </c>
      <c r="G321" s="251"/>
      <c r="H321" s="251"/>
      <c r="I321" s="251"/>
      <c r="J321" s="251"/>
      <c r="K321" s="251"/>
      <c r="L321" s="251"/>
      <c r="M321" s="251"/>
      <c r="N321" s="251"/>
      <c r="O321" s="251"/>
      <c r="P321" s="251"/>
      <c r="Q321" s="251"/>
      <c r="R321" s="251"/>
      <c r="S321" s="251"/>
    </row>
    <row r="322" spans="1:19" ht="11.4" x14ac:dyDescent="0.2">
      <c r="A322" s="256" t="str">
        <f t="shared" ref="A322:A381" si="10">TEXT(DATE(YEAR(B$2),MONTH(B$2)+(D322-1),1),"MmmYY")</f>
        <v>Feb17</v>
      </c>
      <c r="B322" s="255">
        <f t="shared" si="9"/>
        <v>42786</v>
      </c>
      <c r="C322" s="254">
        <v>47</v>
      </c>
      <c r="D322" s="254">
        <v>11</v>
      </c>
      <c r="E322" s="253"/>
      <c r="F322" s="252">
        <v>4</v>
      </c>
      <c r="G322" s="251"/>
      <c r="H322" s="251"/>
      <c r="I322" s="251"/>
      <c r="J322" s="251"/>
      <c r="K322" s="251"/>
      <c r="L322" s="251"/>
      <c r="M322" s="251"/>
      <c r="N322" s="251"/>
      <c r="O322" s="251"/>
      <c r="P322" s="251"/>
      <c r="Q322" s="251"/>
      <c r="R322" s="251"/>
      <c r="S322" s="251"/>
    </row>
    <row r="323" spans="1:19" ht="11.4" x14ac:dyDescent="0.2">
      <c r="A323" s="256" t="str">
        <f t="shared" si="10"/>
        <v>Feb17</v>
      </c>
      <c r="B323" s="255">
        <f t="shared" ref="B323:B381" si="11">B322+1</f>
        <v>42787</v>
      </c>
      <c r="C323" s="254">
        <v>47</v>
      </c>
      <c r="D323" s="254">
        <v>11</v>
      </c>
      <c r="E323" s="253"/>
      <c r="F323" s="252">
        <v>4</v>
      </c>
      <c r="G323" s="251"/>
      <c r="H323" s="251"/>
      <c r="I323" s="251"/>
      <c r="J323" s="251"/>
      <c r="K323" s="251"/>
      <c r="L323" s="251"/>
      <c r="M323" s="251"/>
      <c r="N323" s="251"/>
      <c r="O323" s="251"/>
      <c r="P323" s="251"/>
      <c r="Q323" s="251"/>
      <c r="R323" s="251"/>
      <c r="S323" s="251"/>
    </row>
    <row r="324" spans="1:19" ht="11.4" x14ac:dyDescent="0.2">
      <c r="A324" s="256" t="str">
        <f t="shared" si="10"/>
        <v>Feb17</v>
      </c>
      <c r="B324" s="255">
        <f t="shared" si="11"/>
        <v>42788</v>
      </c>
      <c r="C324" s="254">
        <v>47</v>
      </c>
      <c r="D324" s="254">
        <v>11</v>
      </c>
      <c r="E324" s="253"/>
      <c r="F324" s="252">
        <v>4</v>
      </c>
      <c r="G324" s="251"/>
      <c r="H324" s="251"/>
      <c r="I324" s="251"/>
      <c r="J324" s="251"/>
      <c r="K324" s="251"/>
      <c r="L324" s="251"/>
      <c r="M324" s="251"/>
      <c r="N324" s="251"/>
      <c r="O324" s="251"/>
      <c r="P324" s="251"/>
      <c r="Q324" s="251"/>
      <c r="R324" s="251"/>
      <c r="S324" s="251"/>
    </row>
    <row r="325" spans="1:19" ht="11.4" x14ac:dyDescent="0.2">
      <c r="A325" s="256" t="str">
        <f t="shared" si="10"/>
        <v>Feb17</v>
      </c>
      <c r="B325" s="255">
        <f t="shared" si="11"/>
        <v>42789</v>
      </c>
      <c r="C325" s="254">
        <v>47</v>
      </c>
      <c r="D325" s="254">
        <v>11</v>
      </c>
      <c r="E325" s="253"/>
      <c r="F325" s="252">
        <v>4</v>
      </c>
      <c r="G325" s="251"/>
      <c r="H325" s="251"/>
      <c r="I325" s="251"/>
      <c r="J325" s="251"/>
      <c r="K325" s="251"/>
      <c r="L325" s="251"/>
      <c r="M325" s="251"/>
      <c r="N325" s="251"/>
      <c r="O325" s="251"/>
      <c r="P325" s="251"/>
      <c r="Q325" s="251"/>
      <c r="R325" s="251"/>
      <c r="S325" s="251"/>
    </row>
    <row r="326" spans="1:19" ht="11.4" x14ac:dyDescent="0.2">
      <c r="A326" s="256" t="str">
        <f t="shared" si="10"/>
        <v>Feb17</v>
      </c>
      <c r="B326" s="255">
        <f t="shared" si="11"/>
        <v>42790</v>
      </c>
      <c r="C326" s="254">
        <v>47</v>
      </c>
      <c r="D326" s="254">
        <v>11</v>
      </c>
      <c r="E326" s="253"/>
      <c r="F326" s="252">
        <v>4</v>
      </c>
      <c r="G326" s="251"/>
      <c r="H326" s="251"/>
      <c r="I326" s="251"/>
      <c r="J326" s="251"/>
      <c r="K326" s="251"/>
      <c r="L326" s="251"/>
      <c r="M326" s="251"/>
      <c r="N326" s="251"/>
      <c r="O326" s="251"/>
      <c r="P326" s="251"/>
      <c r="Q326" s="251"/>
      <c r="R326" s="251"/>
      <c r="S326" s="251"/>
    </row>
    <row r="327" spans="1:19" ht="11.4" x14ac:dyDescent="0.2">
      <c r="A327" s="256" t="str">
        <f t="shared" si="10"/>
        <v>Feb17</v>
      </c>
      <c r="B327" s="255">
        <f t="shared" si="11"/>
        <v>42791</v>
      </c>
      <c r="C327" s="254">
        <v>47</v>
      </c>
      <c r="D327" s="254">
        <v>11</v>
      </c>
      <c r="E327" s="253"/>
      <c r="F327" s="252">
        <v>4</v>
      </c>
      <c r="G327" s="251"/>
      <c r="H327" s="251"/>
      <c r="I327" s="251"/>
      <c r="J327" s="251"/>
      <c r="K327" s="251"/>
      <c r="L327" s="251"/>
      <c r="M327" s="251"/>
      <c r="N327" s="251"/>
      <c r="O327" s="251"/>
      <c r="P327" s="251"/>
      <c r="Q327" s="251"/>
      <c r="R327" s="251"/>
      <c r="S327" s="251"/>
    </row>
    <row r="328" spans="1:19" ht="11.4" x14ac:dyDescent="0.2">
      <c r="A328" s="256" t="str">
        <f t="shared" si="10"/>
        <v>Feb17</v>
      </c>
      <c r="B328" s="255">
        <f t="shared" si="11"/>
        <v>42792</v>
      </c>
      <c r="C328" s="254">
        <v>47</v>
      </c>
      <c r="D328" s="254">
        <v>11</v>
      </c>
      <c r="E328" s="253"/>
      <c r="F328" s="252">
        <v>4</v>
      </c>
      <c r="G328" s="251"/>
      <c r="H328" s="251"/>
      <c r="I328" s="251"/>
      <c r="J328" s="251"/>
      <c r="K328" s="251"/>
      <c r="L328" s="251"/>
      <c r="M328" s="251"/>
      <c r="N328" s="251"/>
      <c r="O328" s="251"/>
      <c r="P328" s="251"/>
      <c r="Q328" s="251"/>
      <c r="R328" s="251"/>
      <c r="S328" s="251"/>
    </row>
    <row r="329" spans="1:19" ht="11.4" x14ac:dyDescent="0.2">
      <c r="A329" s="256" t="str">
        <f t="shared" si="10"/>
        <v>Feb17</v>
      </c>
      <c r="B329" s="255">
        <f t="shared" si="11"/>
        <v>42793</v>
      </c>
      <c r="C329" s="254">
        <v>48</v>
      </c>
      <c r="D329" s="254">
        <v>11</v>
      </c>
      <c r="E329" s="253"/>
      <c r="F329" s="252">
        <v>1</v>
      </c>
      <c r="G329" s="251"/>
      <c r="H329" s="251"/>
      <c r="I329" s="251"/>
      <c r="J329" s="251"/>
      <c r="K329" s="251"/>
      <c r="L329" s="251"/>
      <c r="M329" s="251"/>
      <c r="N329" s="251"/>
      <c r="O329" s="251"/>
      <c r="P329" s="251"/>
      <c r="Q329" s="251"/>
      <c r="R329" s="251"/>
      <c r="S329" s="251"/>
    </row>
    <row r="330" spans="1:19" ht="11.4" x14ac:dyDescent="0.2">
      <c r="A330" s="256" t="str">
        <f t="shared" si="10"/>
        <v>Feb17</v>
      </c>
      <c r="B330" s="255">
        <f t="shared" si="11"/>
        <v>42794</v>
      </c>
      <c r="C330" s="254">
        <v>48</v>
      </c>
      <c r="D330" s="254">
        <v>11</v>
      </c>
      <c r="E330" s="253"/>
      <c r="F330" s="252">
        <v>1</v>
      </c>
      <c r="G330" s="251"/>
      <c r="H330" s="251"/>
      <c r="I330" s="251"/>
      <c r="J330" s="251"/>
      <c r="K330" s="251"/>
      <c r="L330" s="251"/>
      <c r="M330" s="251"/>
      <c r="N330" s="251"/>
      <c r="O330" s="251"/>
      <c r="P330" s="251"/>
      <c r="Q330" s="251"/>
      <c r="R330" s="251"/>
      <c r="S330" s="251"/>
    </row>
    <row r="331" spans="1:19" ht="11.4" x14ac:dyDescent="0.2">
      <c r="A331" s="256" t="str">
        <f t="shared" si="10"/>
        <v>Feb17</v>
      </c>
      <c r="B331" s="255">
        <f t="shared" si="11"/>
        <v>42795</v>
      </c>
      <c r="C331" s="254">
        <v>48</v>
      </c>
      <c r="D331" s="254">
        <v>11</v>
      </c>
      <c r="E331" s="253"/>
      <c r="F331" s="252">
        <v>1</v>
      </c>
      <c r="G331" s="251"/>
      <c r="H331" s="251"/>
      <c r="I331" s="251"/>
      <c r="J331" s="251"/>
      <c r="K331" s="251"/>
      <c r="L331" s="251"/>
      <c r="M331" s="251"/>
      <c r="N331" s="251"/>
      <c r="O331" s="251"/>
      <c r="P331" s="251"/>
      <c r="Q331" s="251"/>
      <c r="R331" s="251"/>
      <c r="S331" s="251"/>
    </row>
    <row r="332" spans="1:19" ht="11.4" x14ac:dyDescent="0.2">
      <c r="A332" s="256" t="str">
        <f t="shared" si="10"/>
        <v>Feb17</v>
      </c>
      <c r="B332" s="255">
        <f t="shared" si="11"/>
        <v>42796</v>
      </c>
      <c r="C332" s="254">
        <v>48</v>
      </c>
      <c r="D332" s="254">
        <v>11</v>
      </c>
      <c r="E332" s="253"/>
      <c r="F332" s="252">
        <v>1</v>
      </c>
      <c r="G332" s="251"/>
      <c r="H332" s="251"/>
      <c r="I332" s="251"/>
      <c r="J332" s="251"/>
      <c r="K332" s="251"/>
      <c r="L332" s="251"/>
      <c r="M332" s="251"/>
      <c r="N332" s="251"/>
      <c r="O332" s="251"/>
      <c r="P332" s="251"/>
      <c r="Q332" s="251"/>
      <c r="R332" s="251"/>
      <c r="S332" s="251"/>
    </row>
    <row r="333" spans="1:19" ht="11.4" x14ac:dyDescent="0.2">
      <c r="A333" s="256" t="str">
        <f t="shared" si="10"/>
        <v>Feb17</v>
      </c>
      <c r="B333" s="255">
        <f t="shared" si="11"/>
        <v>42797</v>
      </c>
      <c r="C333" s="254">
        <v>48</v>
      </c>
      <c r="D333" s="254">
        <v>11</v>
      </c>
      <c r="E333" s="253"/>
      <c r="F333" s="252">
        <v>1</v>
      </c>
      <c r="G333" s="251"/>
      <c r="H333" s="251"/>
      <c r="I333" s="251"/>
      <c r="J333" s="251"/>
      <c r="K333" s="251"/>
      <c r="L333" s="251"/>
      <c r="M333" s="251"/>
      <c r="N333" s="251"/>
      <c r="O333" s="251"/>
      <c r="P333" s="251"/>
      <c r="Q333" s="251"/>
      <c r="R333" s="251"/>
      <c r="S333" s="251"/>
    </row>
    <row r="334" spans="1:19" ht="11.4" x14ac:dyDescent="0.2">
      <c r="A334" s="256" t="str">
        <f t="shared" si="10"/>
        <v>Feb17</v>
      </c>
      <c r="B334" s="255">
        <f t="shared" si="11"/>
        <v>42798</v>
      </c>
      <c r="C334" s="254">
        <v>48</v>
      </c>
      <c r="D334" s="254">
        <v>11</v>
      </c>
      <c r="E334" s="253"/>
      <c r="F334" s="252">
        <v>1</v>
      </c>
      <c r="G334" s="251"/>
      <c r="H334" s="251"/>
      <c r="I334" s="251"/>
      <c r="J334" s="251"/>
      <c r="K334" s="251"/>
      <c r="L334" s="251"/>
      <c r="M334" s="251"/>
      <c r="N334" s="251"/>
      <c r="O334" s="251"/>
      <c r="P334" s="251"/>
      <c r="Q334" s="251"/>
      <c r="R334" s="251"/>
      <c r="S334" s="251"/>
    </row>
    <row r="335" spans="1:19" ht="11.4" x14ac:dyDescent="0.2">
      <c r="A335" s="256" t="str">
        <f t="shared" si="10"/>
        <v>Feb17</v>
      </c>
      <c r="B335" s="255">
        <f t="shared" si="11"/>
        <v>42799</v>
      </c>
      <c r="C335" s="254">
        <v>48</v>
      </c>
      <c r="D335" s="254">
        <v>11</v>
      </c>
      <c r="E335" s="253"/>
      <c r="F335" s="252">
        <v>1</v>
      </c>
      <c r="G335" s="251"/>
      <c r="H335" s="251"/>
      <c r="I335" s="251"/>
      <c r="J335" s="251"/>
      <c r="K335" s="251"/>
      <c r="L335" s="251"/>
      <c r="M335" s="251"/>
      <c r="N335" s="251"/>
      <c r="O335" s="251"/>
      <c r="P335" s="251"/>
      <c r="Q335" s="251"/>
      <c r="R335" s="251"/>
      <c r="S335" s="251"/>
    </row>
    <row r="336" spans="1:19" ht="11.4" x14ac:dyDescent="0.2">
      <c r="A336" s="259" t="str">
        <f t="shared" si="10"/>
        <v>Mar17</v>
      </c>
      <c r="B336" s="255">
        <f t="shared" si="11"/>
        <v>42800</v>
      </c>
      <c r="C336" s="258">
        <v>49</v>
      </c>
      <c r="D336" s="258">
        <v>12</v>
      </c>
      <c r="E336" s="257"/>
      <c r="F336" s="252">
        <v>2</v>
      </c>
      <c r="G336" s="251"/>
      <c r="H336" s="251"/>
      <c r="I336" s="251"/>
      <c r="J336" s="251"/>
      <c r="K336" s="251"/>
      <c r="L336" s="251"/>
      <c r="M336" s="251"/>
      <c r="N336" s="251"/>
      <c r="O336" s="251"/>
      <c r="P336" s="251"/>
      <c r="Q336" s="251"/>
      <c r="R336" s="251"/>
      <c r="S336" s="251"/>
    </row>
    <row r="337" spans="1:19" ht="11.4" x14ac:dyDescent="0.2">
      <c r="A337" s="256" t="str">
        <f t="shared" si="10"/>
        <v>Mar17</v>
      </c>
      <c r="B337" s="255">
        <f t="shared" si="11"/>
        <v>42801</v>
      </c>
      <c r="C337" s="254">
        <v>49</v>
      </c>
      <c r="D337" s="254">
        <v>12</v>
      </c>
      <c r="E337" s="253"/>
      <c r="F337" s="252">
        <v>2</v>
      </c>
      <c r="G337" s="251"/>
      <c r="H337" s="251"/>
      <c r="I337" s="251"/>
      <c r="J337" s="251"/>
      <c r="K337" s="251"/>
      <c r="L337" s="251"/>
      <c r="M337" s="251"/>
      <c r="N337" s="251"/>
      <c r="O337" s="251"/>
      <c r="P337" s="251"/>
      <c r="Q337" s="251"/>
      <c r="R337" s="251"/>
      <c r="S337" s="251"/>
    </row>
    <row r="338" spans="1:19" ht="11.4" x14ac:dyDescent="0.2">
      <c r="A338" s="256" t="str">
        <f t="shared" si="10"/>
        <v>Mar17</v>
      </c>
      <c r="B338" s="255">
        <f t="shared" si="11"/>
        <v>42802</v>
      </c>
      <c r="C338" s="254">
        <v>49</v>
      </c>
      <c r="D338" s="254">
        <v>12</v>
      </c>
      <c r="E338" s="253"/>
      <c r="F338" s="252">
        <v>2</v>
      </c>
      <c r="G338" s="251"/>
      <c r="H338" s="251"/>
      <c r="I338" s="251"/>
      <c r="J338" s="251"/>
      <c r="K338" s="251"/>
      <c r="L338" s="251"/>
      <c r="M338" s="251"/>
      <c r="N338" s="251"/>
      <c r="O338" s="251"/>
      <c r="P338" s="251"/>
      <c r="Q338" s="251"/>
      <c r="R338" s="251"/>
      <c r="S338" s="251"/>
    </row>
    <row r="339" spans="1:19" ht="11.4" x14ac:dyDescent="0.2">
      <c r="A339" s="256" t="str">
        <f t="shared" si="10"/>
        <v>Mar17</v>
      </c>
      <c r="B339" s="255">
        <f t="shared" si="11"/>
        <v>42803</v>
      </c>
      <c r="C339" s="254">
        <v>49</v>
      </c>
      <c r="D339" s="254">
        <v>12</v>
      </c>
      <c r="E339" s="253"/>
      <c r="F339" s="252">
        <v>2</v>
      </c>
      <c r="G339" s="251"/>
      <c r="H339" s="251"/>
      <c r="I339" s="251"/>
      <c r="J339" s="251"/>
      <c r="K339" s="251"/>
      <c r="L339" s="251"/>
      <c r="M339" s="251"/>
      <c r="N339" s="251"/>
      <c r="O339" s="251"/>
      <c r="P339" s="251"/>
      <c r="Q339" s="251"/>
      <c r="R339" s="251"/>
      <c r="S339" s="251"/>
    </row>
    <row r="340" spans="1:19" ht="11.4" x14ac:dyDescent="0.2">
      <c r="A340" s="256" t="str">
        <f t="shared" si="10"/>
        <v>Mar17</v>
      </c>
      <c r="B340" s="255">
        <f t="shared" si="11"/>
        <v>42804</v>
      </c>
      <c r="C340" s="254">
        <v>49</v>
      </c>
      <c r="D340" s="254">
        <v>12</v>
      </c>
      <c r="E340" s="253"/>
      <c r="F340" s="252">
        <v>2</v>
      </c>
      <c r="G340" s="251"/>
      <c r="H340" s="251"/>
      <c r="I340" s="251"/>
      <c r="J340" s="251"/>
      <c r="K340" s="251"/>
      <c r="L340" s="251"/>
      <c r="M340" s="251"/>
      <c r="N340" s="251"/>
      <c r="O340" s="251"/>
      <c r="P340" s="251"/>
      <c r="Q340" s="251"/>
      <c r="R340" s="251"/>
      <c r="S340" s="251"/>
    </row>
    <row r="341" spans="1:19" ht="11.4" x14ac:dyDescent="0.2">
      <c r="A341" s="256" t="str">
        <f t="shared" si="10"/>
        <v>Mar17</v>
      </c>
      <c r="B341" s="255">
        <f t="shared" si="11"/>
        <v>42805</v>
      </c>
      <c r="C341" s="254">
        <v>49</v>
      </c>
      <c r="D341" s="254">
        <v>12</v>
      </c>
      <c r="E341" s="253"/>
      <c r="F341" s="252">
        <v>2</v>
      </c>
      <c r="G341" s="251"/>
      <c r="H341" s="251"/>
      <c r="I341" s="251"/>
      <c r="J341" s="251"/>
      <c r="K341" s="251"/>
      <c r="L341" s="251"/>
      <c r="M341" s="251"/>
      <c r="N341" s="251"/>
      <c r="O341" s="251"/>
      <c r="P341" s="251"/>
      <c r="Q341" s="251"/>
      <c r="R341" s="251"/>
      <c r="S341" s="251"/>
    </row>
    <row r="342" spans="1:19" ht="11.4" x14ac:dyDescent="0.2">
      <c r="A342" s="256" t="str">
        <f t="shared" si="10"/>
        <v>Mar17</v>
      </c>
      <c r="B342" s="255">
        <f t="shared" si="11"/>
        <v>42806</v>
      </c>
      <c r="C342" s="254">
        <v>49</v>
      </c>
      <c r="D342" s="254">
        <v>12</v>
      </c>
      <c r="E342" s="253"/>
      <c r="F342" s="252">
        <v>2</v>
      </c>
      <c r="G342" s="251"/>
      <c r="H342" s="251"/>
      <c r="I342" s="251"/>
      <c r="J342" s="251"/>
      <c r="K342" s="251"/>
      <c r="L342" s="251"/>
      <c r="M342" s="251"/>
      <c r="N342" s="251"/>
      <c r="O342" s="251"/>
      <c r="P342" s="251"/>
      <c r="Q342" s="251"/>
      <c r="R342" s="251"/>
      <c r="S342" s="251"/>
    </row>
    <row r="343" spans="1:19" ht="11.4" x14ac:dyDescent="0.2">
      <c r="A343" s="256" t="str">
        <f t="shared" si="10"/>
        <v>Mar17</v>
      </c>
      <c r="B343" s="255">
        <f t="shared" si="11"/>
        <v>42807</v>
      </c>
      <c r="C343" s="254">
        <v>50</v>
      </c>
      <c r="D343" s="254">
        <v>12</v>
      </c>
      <c r="E343" s="253"/>
      <c r="F343" s="252">
        <v>3</v>
      </c>
      <c r="G343" s="251"/>
      <c r="H343" s="251"/>
      <c r="I343" s="251"/>
      <c r="J343" s="251"/>
      <c r="K343" s="251"/>
      <c r="L343" s="251"/>
      <c r="M343" s="251"/>
      <c r="N343" s="251"/>
      <c r="O343" s="251"/>
      <c r="P343" s="251"/>
      <c r="Q343" s="251"/>
      <c r="R343" s="251"/>
      <c r="S343" s="251"/>
    </row>
    <row r="344" spans="1:19" ht="11.4" x14ac:dyDescent="0.2">
      <c r="A344" s="256" t="str">
        <f t="shared" si="10"/>
        <v>Mar17</v>
      </c>
      <c r="B344" s="255">
        <f t="shared" si="11"/>
        <v>42808</v>
      </c>
      <c r="C344" s="254">
        <v>50</v>
      </c>
      <c r="D344" s="254">
        <v>12</v>
      </c>
      <c r="E344" s="253"/>
      <c r="F344" s="252">
        <v>3</v>
      </c>
      <c r="G344" s="251"/>
      <c r="H344" s="251"/>
      <c r="I344" s="251"/>
      <c r="J344" s="251"/>
      <c r="K344" s="251"/>
      <c r="L344" s="251"/>
      <c r="M344" s="251"/>
      <c r="N344" s="251"/>
      <c r="O344" s="251"/>
      <c r="P344" s="251"/>
      <c r="Q344" s="251"/>
      <c r="R344" s="251"/>
      <c r="S344" s="251"/>
    </row>
    <row r="345" spans="1:19" ht="11.4" x14ac:dyDescent="0.2">
      <c r="A345" s="256" t="str">
        <f t="shared" si="10"/>
        <v>Mar17</v>
      </c>
      <c r="B345" s="255">
        <f t="shared" si="11"/>
        <v>42809</v>
      </c>
      <c r="C345" s="254">
        <v>50</v>
      </c>
      <c r="D345" s="254">
        <v>12</v>
      </c>
      <c r="E345" s="253"/>
      <c r="F345" s="252">
        <v>3</v>
      </c>
      <c r="G345" s="251"/>
      <c r="H345" s="251"/>
      <c r="I345" s="251"/>
      <c r="J345" s="251"/>
      <c r="K345" s="251"/>
      <c r="L345" s="251"/>
      <c r="M345" s="251"/>
      <c r="N345" s="251"/>
      <c r="O345" s="251"/>
      <c r="P345" s="251"/>
      <c r="Q345" s="251"/>
      <c r="R345" s="251"/>
      <c r="S345" s="251"/>
    </row>
    <row r="346" spans="1:19" ht="11.4" x14ac:dyDescent="0.2">
      <c r="A346" s="256" t="str">
        <f t="shared" si="10"/>
        <v>Mar17</v>
      </c>
      <c r="B346" s="255">
        <f t="shared" si="11"/>
        <v>42810</v>
      </c>
      <c r="C346" s="254">
        <v>50</v>
      </c>
      <c r="D346" s="254">
        <v>12</v>
      </c>
      <c r="E346" s="253"/>
      <c r="F346" s="252">
        <v>3</v>
      </c>
      <c r="G346" s="251"/>
      <c r="H346" s="251"/>
      <c r="I346" s="251"/>
      <c r="J346" s="251"/>
      <c r="K346" s="251"/>
      <c r="L346" s="251"/>
      <c r="M346" s="251"/>
      <c r="N346" s="251"/>
      <c r="O346" s="251"/>
      <c r="P346" s="251"/>
      <c r="Q346" s="251"/>
      <c r="R346" s="251"/>
      <c r="S346" s="251"/>
    </row>
    <row r="347" spans="1:19" ht="11.4" x14ac:dyDescent="0.2">
      <c r="A347" s="256" t="str">
        <f t="shared" si="10"/>
        <v>Mar17</v>
      </c>
      <c r="B347" s="255">
        <f t="shared" si="11"/>
        <v>42811</v>
      </c>
      <c r="C347" s="254">
        <v>50</v>
      </c>
      <c r="D347" s="254">
        <v>12</v>
      </c>
      <c r="E347" s="253"/>
      <c r="F347" s="252">
        <v>3</v>
      </c>
      <c r="G347" s="251"/>
      <c r="H347" s="251"/>
      <c r="I347" s="251"/>
      <c r="J347" s="251"/>
      <c r="K347" s="251"/>
      <c r="L347" s="251"/>
      <c r="M347" s="251"/>
      <c r="N347" s="251"/>
      <c r="O347" s="251"/>
      <c r="P347" s="251"/>
      <c r="Q347" s="251"/>
      <c r="R347" s="251"/>
      <c r="S347" s="251"/>
    </row>
    <row r="348" spans="1:19" ht="11.4" x14ac:dyDescent="0.2">
      <c r="A348" s="256" t="str">
        <f t="shared" si="10"/>
        <v>Mar17</v>
      </c>
      <c r="B348" s="255">
        <f t="shared" si="11"/>
        <v>42812</v>
      </c>
      <c r="C348" s="254">
        <v>50</v>
      </c>
      <c r="D348" s="254">
        <v>12</v>
      </c>
      <c r="E348" s="253"/>
      <c r="F348" s="252">
        <v>3</v>
      </c>
      <c r="G348" s="251"/>
      <c r="H348" s="251"/>
      <c r="I348" s="251"/>
      <c r="J348" s="251"/>
      <c r="K348" s="251"/>
      <c r="L348" s="251"/>
      <c r="M348" s="251"/>
      <c r="N348" s="251"/>
      <c r="O348" s="251"/>
      <c r="P348" s="251"/>
      <c r="Q348" s="251"/>
      <c r="R348" s="251"/>
      <c r="S348" s="251"/>
    </row>
    <row r="349" spans="1:19" ht="11.4" x14ac:dyDescent="0.2">
      <c r="A349" s="256" t="str">
        <f t="shared" si="10"/>
        <v>Mar17</v>
      </c>
      <c r="B349" s="255">
        <f t="shared" si="11"/>
        <v>42813</v>
      </c>
      <c r="C349" s="254">
        <v>50</v>
      </c>
      <c r="D349" s="254">
        <v>12</v>
      </c>
      <c r="E349" s="253"/>
      <c r="F349" s="252">
        <v>3</v>
      </c>
      <c r="G349" s="251"/>
      <c r="H349" s="251"/>
      <c r="I349" s="251"/>
      <c r="J349" s="251"/>
      <c r="K349" s="251"/>
      <c r="L349" s="251"/>
      <c r="M349" s="251"/>
      <c r="N349" s="251"/>
      <c r="O349" s="251"/>
      <c r="P349" s="251"/>
      <c r="Q349" s="251"/>
      <c r="R349" s="251"/>
      <c r="S349" s="251"/>
    </row>
    <row r="350" spans="1:19" ht="11.4" x14ac:dyDescent="0.2">
      <c r="A350" s="256" t="str">
        <f t="shared" si="10"/>
        <v>Mar17</v>
      </c>
      <c r="B350" s="255">
        <f t="shared" si="11"/>
        <v>42814</v>
      </c>
      <c r="C350" s="254">
        <v>51</v>
      </c>
      <c r="D350" s="254">
        <v>12</v>
      </c>
      <c r="E350" s="253"/>
      <c r="F350" s="252">
        <v>4</v>
      </c>
      <c r="G350" s="251"/>
      <c r="H350" s="251"/>
      <c r="I350" s="251"/>
      <c r="J350" s="251"/>
      <c r="K350" s="251"/>
      <c r="L350" s="251"/>
      <c r="M350" s="251"/>
      <c r="N350" s="251"/>
      <c r="O350" s="251"/>
      <c r="P350" s="251"/>
      <c r="Q350" s="251"/>
      <c r="R350" s="251"/>
      <c r="S350" s="251"/>
    </row>
    <row r="351" spans="1:19" ht="11.4" x14ac:dyDescent="0.2">
      <c r="A351" s="256" t="str">
        <f t="shared" si="10"/>
        <v>Mar17</v>
      </c>
      <c r="B351" s="255">
        <f t="shared" si="11"/>
        <v>42815</v>
      </c>
      <c r="C351" s="254">
        <v>51</v>
      </c>
      <c r="D351" s="254">
        <v>12</v>
      </c>
      <c r="E351" s="253"/>
      <c r="F351" s="252">
        <v>4</v>
      </c>
      <c r="G351" s="251"/>
      <c r="H351" s="251"/>
      <c r="I351" s="251"/>
      <c r="J351" s="251"/>
      <c r="K351" s="251"/>
      <c r="L351" s="251"/>
      <c r="M351" s="251"/>
      <c r="N351" s="251"/>
      <c r="O351" s="251"/>
      <c r="P351" s="251"/>
      <c r="Q351" s="251"/>
      <c r="R351" s="251"/>
      <c r="S351" s="251"/>
    </row>
    <row r="352" spans="1:19" ht="11.4" x14ac:dyDescent="0.2">
      <c r="A352" s="256" t="str">
        <f t="shared" si="10"/>
        <v>Mar17</v>
      </c>
      <c r="B352" s="255">
        <f t="shared" si="11"/>
        <v>42816</v>
      </c>
      <c r="C352" s="254">
        <v>51</v>
      </c>
      <c r="D352" s="254">
        <v>12</v>
      </c>
      <c r="E352" s="253"/>
      <c r="F352" s="252">
        <v>4</v>
      </c>
      <c r="G352" s="251"/>
      <c r="H352" s="251"/>
      <c r="I352" s="251"/>
      <c r="J352" s="251"/>
      <c r="K352" s="251"/>
      <c r="L352" s="251"/>
      <c r="M352" s="251"/>
      <c r="N352" s="251"/>
      <c r="O352" s="251"/>
      <c r="P352" s="251"/>
      <c r="Q352" s="251"/>
      <c r="R352" s="251"/>
      <c r="S352" s="251"/>
    </row>
    <row r="353" spans="1:19" ht="11.4" x14ac:dyDescent="0.2">
      <c r="A353" s="256" t="str">
        <f t="shared" si="10"/>
        <v>Mar17</v>
      </c>
      <c r="B353" s="255">
        <f t="shared" si="11"/>
        <v>42817</v>
      </c>
      <c r="C353" s="254">
        <v>51</v>
      </c>
      <c r="D353" s="254">
        <v>12</v>
      </c>
      <c r="E353" s="253"/>
      <c r="F353" s="252">
        <v>4</v>
      </c>
      <c r="G353" s="251"/>
      <c r="H353" s="251"/>
      <c r="I353" s="251"/>
      <c r="J353" s="251"/>
      <c r="K353" s="251"/>
      <c r="L353" s="251"/>
      <c r="M353" s="251"/>
      <c r="N353" s="251"/>
      <c r="O353" s="251"/>
      <c r="P353" s="251"/>
      <c r="Q353" s="251"/>
      <c r="R353" s="251"/>
      <c r="S353" s="251"/>
    </row>
    <row r="354" spans="1:19" ht="11.4" x14ac:dyDescent="0.2">
      <c r="A354" s="256" t="str">
        <f t="shared" si="10"/>
        <v>Mar17</v>
      </c>
      <c r="B354" s="255">
        <f t="shared" si="11"/>
        <v>42818</v>
      </c>
      <c r="C354" s="254">
        <v>51</v>
      </c>
      <c r="D354" s="254">
        <v>12</v>
      </c>
      <c r="E354" s="253"/>
      <c r="F354" s="252">
        <v>4</v>
      </c>
      <c r="G354" s="251"/>
      <c r="H354" s="251"/>
      <c r="I354" s="251"/>
      <c r="J354" s="251"/>
      <c r="K354" s="251"/>
      <c r="L354" s="251"/>
      <c r="M354" s="251"/>
      <c r="N354" s="251"/>
      <c r="O354" s="251"/>
      <c r="P354" s="251"/>
      <c r="Q354" s="251"/>
      <c r="R354" s="251"/>
      <c r="S354" s="251"/>
    </row>
    <row r="355" spans="1:19" ht="11.4" x14ac:dyDescent="0.2">
      <c r="A355" s="256" t="str">
        <f t="shared" si="10"/>
        <v>Mar17</v>
      </c>
      <c r="B355" s="255">
        <f t="shared" si="11"/>
        <v>42819</v>
      </c>
      <c r="C355" s="254">
        <v>51</v>
      </c>
      <c r="D355" s="254">
        <v>12</v>
      </c>
      <c r="E355" s="253"/>
      <c r="F355" s="252">
        <v>4</v>
      </c>
      <c r="G355" s="251"/>
      <c r="H355" s="251"/>
      <c r="I355" s="251"/>
      <c r="J355" s="251"/>
      <c r="K355" s="251"/>
      <c r="L355" s="251"/>
      <c r="M355" s="251"/>
      <c r="N355" s="251"/>
      <c r="O355" s="251"/>
      <c r="P355" s="251"/>
      <c r="Q355" s="251"/>
      <c r="R355" s="251"/>
      <c r="S355" s="251"/>
    </row>
    <row r="356" spans="1:19" ht="11.4" x14ac:dyDescent="0.2">
      <c r="A356" s="256" t="str">
        <f t="shared" si="10"/>
        <v>Mar17</v>
      </c>
      <c r="B356" s="255">
        <f t="shared" si="11"/>
        <v>42820</v>
      </c>
      <c r="C356" s="254">
        <v>51</v>
      </c>
      <c r="D356" s="254">
        <v>12</v>
      </c>
      <c r="E356" s="253"/>
      <c r="F356" s="252">
        <v>4</v>
      </c>
      <c r="G356" s="251"/>
      <c r="H356" s="251"/>
      <c r="I356" s="251"/>
      <c r="J356" s="251"/>
      <c r="K356" s="251"/>
      <c r="L356" s="251"/>
      <c r="M356" s="251"/>
      <c r="N356" s="251"/>
      <c r="O356" s="251"/>
      <c r="P356" s="251"/>
      <c r="Q356" s="251"/>
      <c r="R356" s="251"/>
      <c r="S356" s="251"/>
    </row>
    <row r="357" spans="1:19" ht="11.4" x14ac:dyDescent="0.2">
      <c r="A357" s="256" t="str">
        <f t="shared" si="10"/>
        <v>Mar17</v>
      </c>
      <c r="B357" s="255">
        <f t="shared" si="11"/>
        <v>42821</v>
      </c>
      <c r="C357" s="254">
        <v>52</v>
      </c>
      <c r="D357" s="254">
        <v>12</v>
      </c>
      <c r="E357" s="253"/>
      <c r="F357" s="252">
        <v>5</v>
      </c>
      <c r="G357" s="251"/>
      <c r="H357" s="251"/>
      <c r="I357" s="251"/>
      <c r="J357" s="251"/>
      <c r="K357" s="251"/>
      <c r="L357" s="251"/>
      <c r="M357" s="251"/>
      <c r="N357" s="251"/>
      <c r="O357" s="251"/>
      <c r="P357" s="251"/>
      <c r="Q357" s="251"/>
      <c r="R357" s="251"/>
      <c r="S357" s="251"/>
    </row>
    <row r="358" spans="1:19" ht="11.4" x14ac:dyDescent="0.2">
      <c r="A358" s="256" t="str">
        <f t="shared" si="10"/>
        <v>Mar17</v>
      </c>
      <c r="B358" s="255">
        <f t="shared" si="11"/>
        <v>42822</v>
      </c>
      <c r="C358" s="254">
        <v>52</v>
      </c>
      <c r="D358" s="254">
        <v>12</v>
      </c>
      <c r="E358" s="253"/>
      <c r="F358" s="252">
        <v>5</v>
      </c>
      <c r="G358" s="251"/>
      <c r="H358" s="251"/>
      <c r="I358" s="251"/>
      <c r="J358" s="251"/>
      <c r="K358" s="251"/>
      <c r="L358" s="251"/>
      <c r="M358" s="251"/>
      <c r="N358" s="251"/>
      <c r="O358" s="251"/>
      <c r="P358" s="251"/>
      <c r="Q358" s="251"/>
      <c r="R358" s="251"/>
      <c r="S358" s="251"/>
    </row>
    <row r="359" spans="1:19" ht="11.4" x14ac:dyDescent="0.2">
      <c r="A359" s="256" t="str">
        <f t="shared" si="10"/>
        <v>Mar17</v>
      </c>
      <c r="B359" s="255">
        <f t="shared" si="11"/>
        <v>42823</v>
      </c>
      <c r="C359" s="254">
        <v>52</v>
      </c>
      <c r="D359" s="254">
        <v>12</v>
      </c>
      <c r="E359" s="253"/>
      <c r="F359" s="252">
        <v>5</v>
      </c>
      <c r="G359" s="251"/>
      <c r="H359" s="251"/>
      <c r="I359" s="251"/>
      <c r="J359" s="251"/>
      <c r="K359" s="251"/>
      <c r="L359" s="251"/>
      <c r="M359" s="251"/>
      <c r="N359" s="251"/>
      <c r="O359" s="251"/>
      <c r="P359" s="251"/>
      <c r="Q359" s="251"/>
      <c r="R359" s="251"/>
      <c r="S359" s="251"/>
    </row>
    <row r="360" spans="1:19" ht="11.4" x14ac:dyDescent="0.2">
      <c r="A360" s="256" t="str">
        <f t="shared" si="10"/>
        <v>Mar17</v>
      </c>
      <c r="B360" s="255">
        <f t="shared" si="11"/>
        <v>42824</v>
      </c>
      <c r="C360" s="254">
        <v>52</v>
      </c>
      <c r="D360" s="254">
        <v>12</v>
      </c>
      <c r="E360" s="253"/>
      <c r="F360" s="252">
        <v>5</v>
      </c>
      <c r="G360" s="251"/>
      <c r="H360" s="251"/>
      <c r="I360" s="251"/>
      <c r="J360" s="251"/>
      <c r="K360" s="251"/>
      <c r="L360" s="251"/>
      <c r="M360" s="251"/>
      <c r="N360" s="251"/>
      <c r="O360" s="251"/>
      <c r="P360" s="251"/>
      <c r="Q360" s="251"/>
      <c r="R360" s="251"/>
      <c r="S360" s="251"/>
    </row>
    <row r="361" spans="1:19" ht="11.4" x14ac:dyDescent="0.2">
      <c r="A361" s="256" t="str">
        <f t="shared" si="10"/>
        <v>Mar17</v>
      </c>
      <c r="B361" s="255">
        <f t="shared" si="11"/>
        <v>42825</v>
      </c>
      <c r="C361" s="254">
        <v>52</v>
      </c>
      <c r="D361" s="254">
        <v>12</v>
      </c>
      <c r="E361" s="253"/>
      <c r="F361" s="252">
        <v>5</v>
      </c>
      <c r="G361" s="251"/>
      <c r="H361" s="251"/>
      <c r="I361" s="251"/>
      <c r="J361" s="251"/>
      <c r="K361" s="251"/>
      <c r="L361" s="251"/>
      <c r="M361" s="251"/>
      <c r="N361" s="251"/>
      <c r="O361" s="251"/>
      <c r="P361" s="251"/>
      <c r="Q361" s="251"/>
      <c r="R361" s="251"/>
      <c r="S361" s="251"/>
    </row>
    <row r="362" spans="1:19" ht="11.4" x14ac:dyDescent="0.2">
      <c r="A362" s="256" t="str">
        <f t="shared" si="10"/>
        <v>Mar17</v>
      </c>
      <c r="B362" s="255">
        <f t="shared" si="11"/>
        <v>42826</v>
      </c>
      <c r="C362" s="254">
        <v>52</v>
      </c>
      <c r="D362" s="254">
        <v>12</v>
      </c>
      <c r="E362" s="253"/>
      <c r="F362" s="252">
        <v>5</v>
      </c>
      <c r="G362" s="251"/>
      <c r="H362" s="251"/>
      <c r="I362" s="251"/>
      <c r="J362" s="251"/>
      <c r="K362" s="251"/>
      <c r="L362" s="251"/>
      <c r="M362" s="251"/>
      <c r="N362" s="251"/>
      <c r="O362" s="251"/>
      <c r="P362" s="251"/>
      <c r="Q362" s="251"/>
      <c r="R362" s="251"/>
      <c r="S362" s="251"/>
    </row>
    <row r="363" spans="1:19" ht="11.4" x14ac:dyDescent="0.2">
      <c r="A363" s="256" t="str">
        <f t="shared" si="10"/>
        <v>Mar17</v>
      </c>
      <c r="B363" s="255">
        <f t="shared" si="11"/>
        <v>42827</v>
      </c>
      <c r="C363" s="254">
        <v>52</v>
      </c>
      <c r="D363" s="254">
        <v>12</v>
      </c>
      <c r="E363" s="253"/>
      <c r="F363" s="252">
        <v>5</v>
      </c>
      <c r="G363" s="251"/>
      <c r="H363" s="251"/>
      <c r="I363" s="251"/>
      <c r="J363" s="251"/>
      <c r="K363" s="251"/>
      <c r="L363" s="251"/>
      <c r="M363" s="251"/>
      <c r="N363" s="251"/>
      <c r="O363" s="251"/>
      <c r="P363" s="251"/>
      <c r="Q363" s="251"/>
      <c r="R363" s="251"/>
      <c r="S363" s="251"/>
    </row>
    <row r="364" spans="1:19" ht="11.4" x14ac:dyDescent="0.2">
      <c r="A364" s="256" t="str">
        <f t="shared" si="10"/>
        <v>Mar17</v>
      </c>
      <c r="B364" s="255">
        <f t="shared" si="11"/>
        <v>42828</v>
      </c>
      <c r="C364" s="254">
        <v>53</v>
      </c>
      <c r="D364" s="254">
        <v>12</v>
      </c>
      <c r="E364" s="253"/>
      <c r="F364" s="252">
        <v>6</v>
      </c>
      <c r="G364" s="251"/>
      <c r="H364" s="251"/>
      <c r="I364" s="251"/>
      <c r="J364" s="251"/>
      <c r="K364" s="251"/>
      <c r="L364" s="251"/>
      <c r="M364" s="251"/>
      <c r="N364" s="251"/>
      <c r="O364" s="251"/>
      <c r="P364" s="251"/>
      <c r="Q364" s="251"/>
      <c r="R364" s="251"/>
      <c r="S364" s="251"/>
    </row>
    <row r="365" spans="1:19" ht="11.4" x14ac:dyDescent="0.2">
      <c r="A365" s="256" t="str">
        <f t="shared" si="10"/>
        <v>Mar17</v>
      </c>
      <c r="B365" s="255">
        <f t="shared" si="11"/>
        <v>42829</v>
      </c>
      <c r="C365" s="254">
        <v>53</v>
      </c>
      <c r="D365" s="254">
        <v>12</v>
      </c>
      <c r="E365" s="253"/>
      <c r="F365" s="252">
        <v>6</v>
      </c>
      <c r="G365" s="251"/>
      <c r="H365" s="251"/>
      <c r="I365" s="251"/>
      <c r="J365" s="251"/>
      <c r="K365" s="251"/>
      <c r="L365" s="251"/>
      <c r="M365" s="251"/>
      <c r="N365" s="251"/>
      <c r="O365" s="251"/>
      <c r="P365" s="251"/>
      <c r="Q365" s="251"/>
      <c r="R365" s="251"/>
      <c r="S365" s="251"/>
    </row>
    <row r="366" spans="1:19" ht="11.4" x14ac:dyDescent="0.2">
      <c r="A366" s="256" t="str">
        <f t="shared" si="10"/>
        <v>Mar17</v>
      </c>
      <c r="B366" s="255">
        <f t="shared" si="11"/>
        <v>42830</v>
      </c>
      <c r="C366" s="254">
        <v>53</v>
      </c>
      <c r="D366" s="254">
        <v>12</v>
      </c>
      <c r="E366" s="250">
        <f>B366</f>
        <v>42830</v>
      </c>
      <c r="F366" s="252">
        <v>6</v>
      </c>
      <c r="G366" s="251"/>
      <c r="H366" s="251"/>
      <c r="I366" s="251"/>
      <c r="J366" s="251"/>
      <c r="K366" s="251"/>
      <c r="L366" s="251"/>
      <c r="M366" s="251"/>
      <c r="N366" s="251"/>
      <c r="O366" s="251"/>
      <c r="P366" s="251"/>
      <c r="Q366" s="251"/>
      <c r="R366" s="251"/>
      <c r="S366" s="251"/>
    </row>
    <row r="367" spans="1:19" ht="11.4" x14ac:dyDescent="0.2">
      <c r="A367" s="256" t="str">
        <f t="shared" si="10"/>
        <v>Mar17</v>
      </c>
      <c r="B367" s="255">
        <f t="shared" si="11"/>
        <v>42831</v>
      </c>
      <c r="C367" s="254">
        <v>53</v>
      </c>
      <c r="D367" s="254">
        <v>12</v>
      </c>
      <c r="E367" s="253"/>
      <c r="F367" s="252">
        <v>6</v>
      </c>
      <c r="G367" s="251"/>
      <c r="H367" s="251"/>
      <c r="I367" s="251"/>
      <c r="J367" s="251"/>
      <c r="K367" s="251"/>
      <c r="L367" s="251"/>
      <c r="M367" s="251"/>
      <c r="N367" s="251"/>
      <c r="O367" s="251"/>
      <c r="P367" s="251"/>
      <c r="Q367" s="251"/>
      <c r="R367" s="251"/>
      <c r="S367" s="251"/>
    </row>
    <row r="368" spans="1:19" ht="11.4" x14ac:dyDescent="0.2">
      <c r="A368" s="256" t="str">
        <f t="shared" si="10"/>
        <v>Mar17</v>
      </c>
      <c r="B368" s="255">
        <f t="shared" si="11"/>
        <v>42832</v>
      </c>
      <c r="C368" s="254">
        <v>53</v>
      </c>
      <c r="D368" s="254">
        <v>12</v>
      </c>
      <c r="E368" s="253"/>
      <c r="F368" s="252">
        <v>6</v>
      </c>
      <c r="G368" s="251"/>
      <c r="H368" s="251"/>
      <c r="I368" s="251"/>
      <c r="J368" s="251"/>
      <c r="K368" s="251"/>
      <c r="L368" s="251"/>
      <c r="M368" s="251"/>
      <c r="N368" s="251"/>
      <c r="O368" s="251"/>
      <c r="P368" s="251"/>
      <c r="Q368" s="251"/>
      <c r="R368" s="251"/>
      <c r="S368" s="251"/>
    </row>
    <row r="369" spans="1:19" ht="11.4" x14ac:dyDescent="0.2">
      <c r="A369" s="256" t="str">
        <f t="shared" si="10"/>
        <v>Mar17</v>
      </c>
      <c r="B369" s="255">
        <f t="shared" si="11"/>
        <v>42833</v>
      </c>
      <c r="C369" s="254">
        <v>53</v>
      </c>
      <c r="D369" s="254">
        <v>12</v>
      </c>
      <c r="E369" s="253"/>
      <c r="F369" s="252">
        <v>6</v>
      </c>
      <c r="G369" s="251"/>
      <c r="H369" s="251"/>
      <c r="I369" s="251"/>
      <c r="J369" s="251"/>
      <c r="K369" s="251"/>
      <c r="L369" s="251"/>
      <c r="M369" s="251"/>
      <c r="N369" s="251"/>
      <c r="O369" s="251"/>
      <c r="P369" s="251"/>
      <c r="Q369" s="251"/>
      <c r="R369" s="251"/>
      <c r="S369" s="251"/>
    </row>
    <row r="370" spans="1:19" ht="11.4" x14ac:dyDescent="0.2">
      <c r="A370" s="256" t="str">
        <f t="shared" si="10"/>
        <v>Mar17</v>
      </c>
      <c r="B370" s="255">
        <f t="shared" si="11"/>
        <v>42834</v>
      </c>
      <c r="C370" s="254">
        <v>53</v>
      </c>
      <c r="D370" s="254">
        <v>12</v>
      </c>
      <c r="E370" s="253"/>
      <c r="F370" s="252">
        <v>6</v>
      </c>
      <c r="G370" s="251"/>
      <c r="H370" s="251"/>
      <c r="I370" s="251"/>
      <c r="J370" s="251"/>
      <c r="K370" s="251"/>
      <c r="L370" s="251"/>
      <c r="M370" s="251"/>
      <c r="N370" s="251"/>
      <c r="O370" s="251"/>
      <c r="P370" s="251"/>
      <c r="Q370" s="251"/>
      <c r="R370" s="251"/>
      <c r="S370" s="251"/>
    </row>
    <row r="371" spans="1:19" ht="11.4" x14ac:dyDescent="0.2">
      <c r="A371" s="256" t="str">
        <f t="shared" si="10"/>
        <v>Mar17</v>
      </c>
      <c r="B371" s="255">
        <f t="shared" si="11"/>
        <v>42835</v>
      </c>
      <c r="C371" s="254">
        <v>53</v>
      </c>
      <c r="D371" s="254">
        <v>12</v>
      </c>
      <c r="E371" s="253"/>
      <c r="F371" s="252">
        <v>6</v>
      </c>
      <c r="G371" s="251"/>
      <c r="H371" s="251"/>
      <c r="I371" s="251"/>
      <c r="J371" s="251"/>
      <c r="K371" s="251"/>
      <c r="L371" s="251"/>
      <c r="M371" s="251"/>
      <c r="N371" s="251"/>
      <c r="O371" s="251"/>
      <c r="P371" s="251"/>
      <c r="Q371" s="251"/>
      <c r="R371" s="251"/>
      <c r="S371" s="251"/>
    </row>
    <row r="372" spans="1:19" ht="11.4" x14ac:dyDescent="0.2">
      <c r="A372" s="256" t="str">
        <f t="shared" si="10"/>
        <v>Mar17</v>
      </c>
      <c r="B372" s="255">
        <f t="shared" si="11"/>
        <v>42836</v>
      </c>
      <c r="C372" s="254">
        <v>53</v>
      </c>
      <c r="D372" s="254">
        <v>12</v>
      </c>
      <c r="E372" s="253"/>
      <c r="F372" s="252">
        <v>6</v>
      </c>
      <c r="G372" s="251"/>
      <c r="H372" s="251"/>
      <c r="I372" s="251"/>
      <c r="J372" s="251"/>
      <c r="K372" s="251"/>
      <c r="L372" s="251"/>
      <c r="M372" s="251"/>
      <c r="N372" s="251"/>
      <c r="O372" s="251"/>
      <c r="P372" s="251"/>
      <c r="Q372" s="251"/>
      <c r="R372" s="251"/>
      <c r="S372" s="251"/>
    </row>
    <row r="373" spans="1:19" ht="11.4" x14ac:dyDescent="0.2">
      <c r="A373" s="256" t="str">
        <f t="shared" si="10"/>
        <v>Mar17</v>
      </c>
      <c r="B373" s="255">
        <f t="shared" si="11"/>
        <v>42837</v>
      </c>
      <c r="C373" s="254">
        <v>53</v>
      </c>
      <c r="D373" s="254">
        <v>12</v>
      </c>
      <c r="E373" s="253"/>
      <c r="F373" s="252">
        <v>6</v>
      </c>
      <c r="G373" s="251"/>
      <c r="H373" s="251"/>
      <c r="I373" s="251"/>
      <c r="J373" s="251"/>
      <c r="K373" s="251"/>
      <c r="L373" s="251"/>
      <c r="M373" s="251"/>
      <c r="N373" s="251"/>
      <c r="O373" s="251"/>
      <c r="P373" s="251"/>
      <c r="Q373" s="251"/>
      <c r="R373" s="251"/>
      <c r="S373" s="251"/>
    </row>
    <row r="374" spans="1:19" ht="11.4" x14ac:dyDescent="0.2">
      <c r="A374" s="256" t="str">
        <f t="shared" si="10"/>
        <v>Mar17</v>
      </c>
      <c r="B374" s="255">
        <f t="shared" si="11"/>
        <v>42838</v>
      </c>
      <c r="C374" s="254">
        <v>53</v>
      </c>
      <c r="D374" s="254">
        <v>12</v>
      </c>
      <c r="E374" s="253"/>
      <c r="F374" s="252">
        <v>6</v>
      </c>
      <c r="G374" s="251"/>
      <c r="H374" s="251"/>
      <c r="I374" s="251"/>
      <c r="J374" s="251"/>
      <c r="K374" s="251"/>
      <c r="L374" s="251"/>
      <c r="M374" s="251"/>
      <c r="N374" s="251"/>
      <c r="O374" s="251"/>
      <c r="P374" s="251"/>
      <c r="Q374" s="251"/>
      <c r="R374" s="251"/>
      <c r="S374" s="251"/>
    </row>
    <row r="375" spans="1:19" ht="11.4" x14ac:dyDescent="0.2">
      <c r="A375" s="256" t="str">
        <f t="shared" si="10"/>
        <v>Mar17</v>
      </c>
      <c r="B375" s="255">
        <f t="shared" si="11"/>
        <v>42839</v>
      </c>
      <c r="C375" s="254">
        <v>53</v>
      </c>
      <c r="D375" s="254">
        <v>12</v>
      </c>
      <c r="E375" s="253"/>
      <c r="F375" s="252">
        <v>6</v>
      </c>
      <c r="G375" s="251"/>
      <c r="H375" s="251"/>
      <c r="I375" s="251"/>
      <c r="J375" s="251"/>
      <c r="K375" s="251"/>
      <c r="L375" s="251"/>
      <c r="M375" s="251"/>
      <c r="N375" s="251"/>
      <c r="O375" s="251"/>
      <c r="P375" s="251"/>
      <c r="Q375" s="251"/>
      <c r="R375" s="251"/>
      <c r="S375" s="251"/>
    </row>
    <row r="376" spans="1:19" ht="11.4" x14ac:dyDescent="0.2">
      <c r="A376" s="256" t="str">
        <f t="shared" si="10"/>
        <v>Mar17</v>
      </c>
      <c r="B376" s="255">
        <f t="shared" si="11"/>
        <v>42840</v>
      </c>
      <c r="C376" s="254">
        <v>53</v>
      </c>
      <c r="D376" s="254">
        <v>12</v>
      </c>
      <c r="E376" s="253"/>
      <c r="F376" s="252">
        <v>6</v>
      </c>
      <c r="G376" s="251"/>
      <c r="H376" s="251"/>
      <c r="I376" s="251"/>
      <c r="J376" s="251"/>
      <c r="K376" s="251"/>
      <c r="L376" s="251"/>
      <c r="M376" s="251"/>
      <c r="N376" s="251"/>
      <c r="O376" s="251"/>
      <c r="P376" s="251"/>
      <c r="Q376" s="251"/>
      <c r="R376" s="251"/>
      <c r="S376" s="251"/>
    </row>
    <row r="377" spans="1:19" ht="11.4" x14ac:dyDescent="0.2">
      <c r="A377" s="256" t="str">
        <f t="shared" si="10"/>
        <v>Mar17</v>
      </c>
      <c r="B377" s="255">
        <f t="shared" si="11"/>
        <v>42841</v>
      </c>
      <c r="C377" s="254">
        <v>53</v>
      </c>
      <c r="D377" s="254">
        <v>12</v>
      </c>
      <c r="E377" s="253"/>
      <c r="F377" s="252">
        <v>6</v>
      </c>
      <c r="G377" s="251"/>
      <c r="H377" s="251"/>
      <c r="I377" s="251"/>
      <c r="J377" s="251"/>
      <c r="K377" s="251"/>
      <c r="L377" s="251"/>
      <c r="M377" s="251"/>
      <c r="N377" s="251"/>
      <c r="O377" s="251"/>
      <c r="P377" s="251"/>
      <c r="Q377" s="251"/>
      <c r="R377" s="251"/>
      <c r="S377" s="251"/>
    </row>
    <row r="378" spans="1:19" ht="11.4" x14ac:dyDescent="0.2">
      <c r="A378" s="256" t="str">
        <f t="shared" si="10"/>
        <v>Mar17</v>
      </c>
      <c r="B378" s="255">
        <f t="shared" si="11"/>
        <v>42842</v>
      </c>
      <c r="C378" s="254">
        <v>53</v>
      </c>
      <c r="D378" s="254">
        <v>12</v>
      </c>
      <c r="E378" s="253"/>
      <c r="F378" s="252">
        <v>6</v>
      </c>
      <c r="G378" s="251"/>
      <c r="H378" s="251"/>
      <c r="I378" s="251"/>
      <c r="J378" s="251"/>
      <c r="K378" s="251"/>
      <c r="L378" s="251"/>
      <c r="M378" s="251"/>
      <c r="N378" s="251"/>
      <c r="O378" s="251"/>
      <c r="P378" s="251"/>
      <c r="Q378" s="251"/>
      <c r="R378" s="251"/>
      <c r="S378" s="251"/>
    </row>
    <row r="379" spans="1:19" ht="11.4" x14ac:dyDescent="0.2">
      <c r="A379" s="256" t="str">
        <f t="shared" si="10"/>
        <v>Mar17</v>
      </c>
      <c r="B379" s="255">
        <f t="shared" si="11"/>
        <v>42843</v>
      </c>
      <c r="C379" s="254">
        <v>53</v>
      </c>
      <c r="D379" s="254">
        <v>12</v>
      </c>
      <c r="E379" s="253"/>
      <c r="F379" s="252">
        <v>6</v>
      </c>
      <c r="G379" s="251"/>
      <c r="H379" s="251"/>
      <c r="I379" s="251"/>
      <c r="J379" s="251"/>
      <c r="K379" s="251"/>
      <c r="L379" s="251"/>
      <c r="M379" s="251"/>
      <c r="N379" s="251"/>
      <c r="O379" s="251"/>
      <c r="P379" s="251"/>
      <c r="Q379" s="251"/>
      <c r="R379" s="251"/>
      <c r="S379" s="251"/>
    </row>
    <row r="380" spans="1:19" ht="11.4" x14ac:dyDescent="0.2">
      <c r="A380" s="256" t="str">
        <f t="shared" si="10"/>
        <v>Mar17</v>
      </c>
      <c r="B380" s="255">
        <f t="shared" si="11"/>
        <v>42844</v>
      </c>
      <c r="C380" s="254">
        <v>53</v>
      </c>
      <c r="D380" s="254">
        <v>12</v>
      </c>
      <c r="E380" s="253"/>
      <c r="F380" s="252">
        <v>6</v>
      </c>
      <c r="G380" s="251"/>
      <c r="H380" s="251"/>
      <c r="I380" s="251"/>
      <c r="J380" s="251"/>
      <c r="K380" s="251"/>
      <c r="L380" s="251"/>
      <c r="M380" s="251"/>
      <c r="N380" s="251"/>
      <c r="O380" s="251"/>
      <c r="P380" s="251"/>
      <c r="Q380" s="251"/>
      <c r="R380" s="251"/>
      <c r="S380" s="251"/>
    </row>
    <row r="381" spans="1:19" ht="11.4" x14ac:dyDescent="0.2">
      <c r="A381" s="256" t="str">
        <f t="shared" si="10"/>
        <v>Mar17</v>
      </c>
      <c r="B381" s="255">
        <f t="shared" si="11"/>
        <v>42845</v>
      </c>
      <c r="C381" s="254">
        <v>53</v>
      </c>
      <c r="D381" s="254">
        <v>12</v>
      </c>
      <c r="E381" s="253"/>
      <c r="F381" s="252">
        <v>6</v>
      </c>
      <c r="G381" s="251"/>
      <c r="H381" s="251"/>
      <c r="I381" s="251"/>
      <c r="J381" s="251"/>
      <c r="K381" s="251"/>
      <c r="L381" s="251"/>
      <c r="M381" s="251"/>
      <c r="N381" s="251"/>
      <c r="O381" s="251"/>
      <c r="P381" s="251"/>
      <c r="Q381" s="251"/>
      <c r="R381" s="251"/>
      <c r="S381" s="251"/>
    </row>
    <row r="382" spans="1:19" x14ac:dyDescent="0.2">
      <c r="A382" s="250"/>
      <c r="B382" s="250"/>
      <c r="C382" s="250"/>
      <c r="D382" s="250"/>
      <c r="E382" s="250"/>
      <c r="F382" s="250"/>
      <c r="G382" s="250"/>
      <c r="H382" s="250"/>
      <c r="I382" s="250"/>
      <c r="J382" s="250"/>
      <c r="K382" s="250"/>
      <c r="L382" s="250"/>
      <c r="M382" s="250"/>
      <c r="N382" s="250"/>
      <c r="O382" s="250"/>
      <c r="P382" s="250"/>
      <c r="Q382" s="250"/>
      <c r="R382" s="250"/>
      <c r="S382" s="250"/>
    </row>
  </sheetData>
  <sheetProtection sheet="1" objects="1" scenarios="1"/>
  <mergeCells count="3">
    <mergeCell ref="G1:H1"/>
    <mergeCell ref="I1:J1"/>
    <mergeCell ref="H3:M3"/>
  </mergeCell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5"/>
  <sheetViews>
    <sheetView workbookViewId="0">
      <pane ySplit="7" topLeftCell="A8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8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8" width="7" style="55" customWidth="1"/>
    <col min="9" max="10" width="7.6640625" style="55" customWidth="1"/>
    <col min="11" max="11" width="8.6640625" style="58" customWidth="1"/>
    <col min="12" max="12" width="7.6640625" style="58" customWidth="1"/>
    <col min="13" max="13" width="9" style="55" customWidth="1"/>
    <col min="14" max="14" width="8" style="2" customWidth="1"/>
    <col min="15" max="15" width="8" style="55" customWidth="1"/>
    <col min="16" max="16" width="7.109375" style="55" customWidth="1"/>
    <col min="17" max="17" width="8" style="55" customWidth="1"/>
    <col min="18" max="18" width="9" style="55" customWidth="1"/>
    <col min="19" max="19" width="0.88671875" style="1" customWidth="1"/>
    <col min="20" max="20" width="9.109375" style="55"/>
    <col min="21" max="21" width="1.6640625" style="4" customWidth="1"/>
    <col min="22" max="22" width="10.6640625" style="55" customWidth="1"/>
    <col min="23" max="27" width="9.6640625" style="55" customWidth="1"/>
    <col min="28" max="28" width="1.109375" style="55" customWidth="1"/>
    <col min="29" max="29" width="9.6640625" style="55" customWidth="1"/>
    <col min="30" max="33" width="10.5546875" style="9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5">
      <c r="A1" s="407"/>
      <c r="B1" s="423" t="s">
        <v>74</v>
      </c>
      <c r="C1" s="424"/>
      <c r="D1" s="424"/>
      <c r="E1" s="424"/>
      <c r="F1" s="425"/>
      <c r="G1" s="417">
        <f>SUM(AD85:AG85)+SUM(AE87:AG87)</f>
        <v>0</v>
      </c>
      <c r="H1" s="418"/>
      <c r="I1" s="414" t="s">
        <v>4</v>
      </c>
      <c r="J1" s="415"/>
      <c r="K1" s="415"/>
      <c r="L1" s="416"/>
      <c r="M1" s="103">
        <f t="shared" ref="M1:R1" si="0">M21+M36+M51+M66+M81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</f>
        <v>0</v>
      </c>
      <c r="U1" s="445"/>
      <c r="V1" s="453" t="s">
        <v>25</v>
      </c>
      <c r="W1" s="454"/>
      <c r="X1" s="454"/>
      <c r="Y1" s="454"/>
      <c r="Z1" s="454"/>
      <c r="AA1" s="454"/>
      <c r="AB1" s="454"/>
      <c r="AC1" s="455"/>
      <c r="AD1" s="440" t="s">
        <v>70</v>
      </c>
      <c r="AE1" s="440"/>
      <c r="AF1" s="440"/>
      <c r="AG1" s="440"/>
      <c r="AH1" s="192"/>
    </row>
    <row r="2" spans="1:34" s="7" customFormat="1" ht="15" customHeight="1" thickBot="1" x14ac:dyDescent="0.3">
      <c r="A2" s="407"/>
      <c r="B2" s="426"/>
      <c r="C2" s="427"/>
      <c r="D2" s="427"/>
      <c r="E2" s="427"/>
      <c r="F2" s="428"/>
      <c r="G2" s="417"/>
      <c r="H2" s="418"/>
      <c r="I2" s="442" t="s">
        <v>78</v>
      </c>
      <c r="J2" s="443"/>
      <c r="K2" s="443"/>
      <c r="L2" s="444"/>
      <c r="M2" s="103">
        <f t="shared" ref="M2:R2" si="1">M95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T95</f>
        <v>0</v>
      </c>
      <c r="U2" s="445"/>
      <c r="V2" s="456"/>
      <c r="W2" s="441"/>
      <c r="X2" s="441"/>
      <c r="Y2" s="441"/>
      <c r="Z2" s="441"/>
      <c r="AA2" s="441"/>
      <c r="AB2" s="441"/>
      <c r="AC2" s="457"/>
      <c r="AD2" s="441"/>
      <c r="AE2" s="441"/>
      <c r="AF2" s="441"/>
      <c r="AG2" s="441"/>
      <c r="AH2" s="192"/>
    </row>
    <row r="3" spans="1:34" s="12" customFormat="1" ht="15" customHeight="1" thickTop="1" x14ac:dyDescent="0.25">
      <c r="A3" s="408"/>
      <c r="B3" s="419" t="s">
        <v>79</v>
      </c>
      <c r="C3" s="419" t="s">
        <v>51</v>
      </c>
      <c r="D3" s="419" t="s">
        <v>6</v>
      </c>
      <c r="E3" s="429" t="s">
        <v>44</v>
      </c>
      <c r="F3" s="422" t="s">
        <v>0</v>
      </c>
      <c r="G3" s="124" t="s">
        <v>45</v>
      </c>
      <c r="H3" s="401" t="s">
        <v>55</v>
      </c>
      <c r="I3" s="401" t="s">
        <v>49</v>
      </c>
      <c r="J3" s="401" t="s">
        <v>50</v>
      </c>
      <c r="K3" s="409" t="s">
        <v>54</v>
      </c>
      <c r="L3" s="409" t="s">
        <v>32</v>
      </c>
      <c r="M3" s="405" t="s">
        <v>52</v>
      </c>
      <c r="N3" s="401" t="s">
        <v>1</v>
      </c>
      <c r="O3" s="404" t="s">
        <v>26</v>
      </c>
      <c r="P3" s="401" t="s">
        <v>56</v>
      </c>
      <c r="Q3" s="404" t="s">
        <v>2</v>
      </c>
      <c r="R3" s="405" t="s">
        <v>53</v>
      </c>
      <c r="S3" s="51"/>
      <c r="T3" s="404" t="s">
        <v>27</v>
      </c>
      <c r="U3" s="446"/>
      <c r="V3" s="393" t="s">
        <v>5</v>
      </c>
      <c r="W3" s="393" t="s">
        <v>1</v>
      </c>
      <c r="X3" s="393" t="s">
        <v>26</v>
      </c>
      <c r="Y3" s="447" t="s">
        <v>22</v>
      </c>
      <c r="Z3" s="393" t="s">
        <v>2</v>
      </c>
      <c r="AA3" s="393" t="s">
        <v>3</v>
      </c>
      <c r="AB3" s="51"/>
      <c r="AC3" s="393" t="s">
        <v>27</v>
      </c>
      <c r="AD3" s="450" t="s">
        <v>66</v>
      </c>
      <c r="AE3" s="450" t="s">
        <v>67</v>
      </c>
      <c r="AF3" s="450" t="s">
        <v>68</v>
      </c>
      <c r="AG3" s="450" t="s">
        <v>69</v>
      </c>
      <c r="AH3" s="193"/>
    </row>
    <row r="4" spans="1:34" s="13" customFormat="1" ht="15" customHeight="1" x14ac:dyDescent="0.25">
      <c r="A4" s="408"/>
      <c r="B4" s="420"/>
      <c r="C4" s="420"/>
      <c r="D4" s="420"/>
      <c r="E4" s="430"/>
      <c r="F4" s="394"/>
      <c r="G4" s="125" t="s">
        <v>46</v>
      </c>
      <c r="H4" s="402"/>
      <c r="I4" s="412"/>
      <c r="J4" s="412"/>
      <c r="K4" s="410"/>
      <c r="L4" s="410"/>
      <c r="M4" s="406"/>
      <c r="N4" s="402"/>
      <c r="O4" s="394"/>
      <c r="P4" s="402"/>
      <c r="Q4" s="394"/>
      <c r="R4" s="406"/>
      <c r="S4" s="51"/>
      <c r="T4" s="394"/>
      <c r="U4" s="446"/>
      <c r="V4" s="394"/>
      <c r="W4" s="394"/>
      <c r="X4" s="394"/>
      <c r="Y4" s="448"/>
      <c r="Z4" s="394"/>
      <c r="AA4" s="394"/>
      <c r="AB4" s="51"/>
      <c r="AC4" s="394"/>
      <c r="AD4" s="451"/>
      <c r="AE4" s="451"/>
      <c r="AF4" s="451"/>
      <c r="AG4" s="451"/>
      <c r="AH4" s="193"/>
    </row>
    <row r="5" spans="1:34" s="13" customFormat="1" ht="15" customHeight="1" x14ac:dyDescent="0.25">
      <c r="A5" s="408"/>
      <c r="B5" s="420"/>
      <c r="C5" s="420"/>
      <c r="D5" s="420"/>
      <c r="E5" s="430"/>
      <c r="F5" s="394"/>
      <c r="G5" s="125" t="s">
        <v>47</v>
      </c>
      <c r="H5" s="402"/>
      <c r="I5" s="412"/>
      <c r="J5" s="412"/>
      <c r="K5" s="410"/>
      <c r="L5" s="410"/>
      <c r="M5" s="406"/>
      <c r="N5" s="402"/>
      <c r="O5" s="394"/>
      <c r="P5" s="402"/>
      <c r="Q5" s="394"/>
      <c r="R5" s="406"/>
      <c r="S5" s="51"/>
      <c r="T5" s="394"/>
      <c r="U5" s="446"/>
      <c r="V5" s="394"/>
      <c r="W5" s="394"/>
      <c r="X5" s="394"/>
      <c r="Y5" s="448"/>
      <c r="Z5" s="394"/>
      <c r="AA5" s="394"/>
      <c r="AB5" s="51"/>
      <c r="AC5" s="394"/>
      <c r="AD5" s="451"/>
      <c r="AE5" s="451"/>
      <c r="AF5" s="451"/>
      <c r="AG5" s="451"/>
      <c r="AH5" s="193"/>
    </row>
    <row r="6" spans="1:34" s="14" customFormat="1" ht="15" customHeight="1" x14ac:dyDescent="0.2">
      <c r="A6" s="408"/>
      <c r="B6" s="421"/>
      <c r="C6" s="421"/>
      <c r="D6" s="421"/>
      <c r="E6" s="431"/>
      <c r="F6" s="394"/>
      <c r="G6" s="126" t="s">
        <v>48</v>
      </c>
      <c r="H6" s="403"/>
      <c r="I6" s="413"/>
      <c r="J6" s="413"/>
      <c r="K6" s="411"/>
      <c r="L6" s="411"/>
      <c r="M6" s="406"/>
      <c r="N6" s="403"/>
      <c r="O6" s="394"/>
      <c r="P6" s="403"/>
      <c r="Q6" s="394"/>
      <c r="R6" s="406"/>
      <c r="S6" s="50"/>
      <c r="T6" s="394"/>
      <c r="U6" s="446"/>
      <c r="V6" s="394"/>
      <c r="W6" s="394"/>
      <c r="X6" s="394"/>
      <c r="Y6" s="449"/>
      <c r="Z6" s="394"/>
      <c r="AA6" s="394"/>
      <c r="AB6" s="50"/>
      <c r="AC6" s="394"/>
      <c r="AD6" s="452"/>
      <c r="AE6" s="452"/>
      <c r="AF6" s="452"/>
      <c r="AG6" s="452"/>
      <c r="AH6" s="194"/>
    </row>
    <row r="7" spans="1:34" s="52" customFormat="1" ht="24" customHeight="1" thickBot="1" x14ac:dyDescent="0.3">
      <c r="A7" s="157"/>
      <c r="B7" s="386"/>
      <c r="C7" s="386"/>
      <c r="D7" s="386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3">
      <c r="A8" s="39"/>
      <c r="B8" s="395" t="s">
        <v>23</v>
      </c>
      <c r="C8" s="396"/>
      <c r="D8" s="396"/>
      <c r="E8" s="397"/>
      <c r="F8" s="40"/>
      <c r="G8" s="101"/>
      <c r="H8" s="102"/>
      <c r="I8" s="102"/>
      <c r="J8" s="102"/>
      <c r="K8" s="56"/>
      <c r="L8" s="56"/>
      <c r="M8" s="53"/>
      <c r="N8" s="41"/>
      <c r="O8" s="387" t="s">
        <v>28</v>
      </c>
      <c r="P8" s="388"/>
      <c r="Q8" s="389"/>
      <c r="R8" s="390"/>
      <c r="S8" s="391"/>
      <c r="T8" s="392"/>
      <c r="U8" s="42"/>
      <c r="AH8" s="61"/>
    </row>
    <row r="9" spans="1:34" ht="18" customHeight="1" thickTop="1" thickBot="1" x14ac:dyDescent="0.3">
      <c r="A9" s="43"/>
      <c r="B9" s="398" t="s">
        <v>9</v>
      </c>
      <c r="C9" s="396"/>
      <c r="D9" s="397"/>
      <c r="E9" s="188">
        <v>1</v>
      </c>
      <c r="F9" s="61"/>
      <c r="G9" s="61"/>
      <c r="H9" s="398" t="s">
        <v>65</v>
      </c>
      <c r="I9" s="396"/>
      <c r="J9" s="397"/>
      <c r="K9" s="238">
        <f>Admin!B2</f>
        <v>42466</v>
      </c>
      <c r="L9" s="239" t="s">
        <v>84</v>
      </c>
      <c r="M9" s="240">
        <f>K9+4</f>
        <v>42470</v>
      </c>
      <c r="N9" s="27"/>
      <c r="O9" s="61"/>
      <c r="P9" s="61"/>
      <c r="Q9" s="61"/>
      <c r="R9" s="61"/>
      <c r="S9" s="61"/>
      <c r="T9" s="61"/>
      <c r="U9" s="46"/>
      <c r="AH9" s="61"/>
    </row>
    <row r="10" spans="1:34" ht="18" customHeight="1" thickTop="1" x14ac:dyDescent="0.25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58"/>
      <c r="H11" s="113">
        <v>0</v>
      </c>
      <c r="I11" s="105">
        <v>0</v>
      </c>
      <c r="J11" s="105">
        <v>0</v>
      </c>
      <c r="K11" s="106">
        <f t="shared" ref="K11:K20" si="2">I11*J11</f>
        <v>0</v>
      </c>
      <c r="L11" s="150">
        <v>0</v>
      </c>
      <c r="M11" s="117" t="str">
        <f t="shared" ref="M11:M20" si="3">IF(E11=" "," ",IF((H11+K11+L11)&gt;0,H11+K11+L11," "))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4">IF(M11=" "," ",IF(M11=0," ",M11-SUM(N11:Q11)))</f>
        <v xml:space="preserve"> </v>
      </c>
      <c r="S11" s="110"/>
      <c r="T11" s="349">
        <v>0</v>
      </c>
      <c r="U11" s="48"/>
      <c r="V11" s="59">
        <f>IF(Employee!H$34=E$9,Employee!D$34+SUM(M11)+0,SUM(M11)+0)</f>
        <v>0</v>
      </c>
      <c r="W11" s="59">
        <f>IF(Employee!H$34=E$9,Employee!D$35+SUM(N11)+0,SUM(N11)+0)</f>
        <v>0</v>
      </c>
      <c r="X11" s="59">
        <f t="shared" ref="X11:Y13" si="5">IF(O11=" ",0,O11)</f>
        <v>0</v>
      </c>
      <c r="Y11" s="59">
        <f t="shared" si="5"/>
        <v>0</v>
      </c>
      <c r="Z11" s="59">
        <f t="shared" ref="Z11:Z20" si="6">IF(Q11=" ",0,Q11)</f>
        <v>0</v>
      </c>
      <c r="AA11" s="59">
        <f t="shared" ref="AA11:AC20" si="7">IF(R11=" ",0,R11)</f>
        <v>0</v>
      </c>
      <c r="AB11" s="60"/>
      <c r="AC11" s="59">
        <f t="shared" si="7"/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5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58"/>
      <c r="H12" s="114">
        <v>0</v>
      </c>
      <c r="I12" s="108">
        <v>0</v>
      </c>
      <c r="J12" s="108">
        <v>0</v>
      </c>
      <c r="K12" s="109">
        <f t="shared" si="2"/>
        <v>0</v>
      </c>
      <c r="L12" s="151">
        <v>0</v>
      </c>
      <c r="M12" s="118" t="str">
        <f t="shared" si="3"/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4"/>
        <v xml:space="preserve"> </v>
      </c>
      <c r="S12" s="110"/>
      <c r="T12" s="350">
        <v>0</v>
      </c>
      <c r="U12" s="48"/>
      <c r="V12" s="59">
        <f>IF(Employee!H$60=E$9,Employee!D$60+SUM(M12)+0,SUM(M12)+0)</f>
        <v>0</v>
      </c>
      <c r="W12" s="59">
        <f>IF(Employee!H$60=E$9,Employee!D$61+SUM(N12)+0,SUM(N12)+0)</f>
        <v>0</v>
      </c>
      <c r="X12" s="59">
        <f t="shared" si="5"/>
        <v>0</v>
      </c>
      <c r="Y12" s="59">
        <f t="shared" si="5"/>
        <v>0</v>
      </c>
      <c r="Z12" s="59">
        <f t="shared" si="6"/>
        <v>0</v>
      </c>
      <c r="AA12" s="59">
        <f t="shared" si="7"/>
        <v>0</v>
      </c>
      <c r="AB12" s="60"/>
      <c r="AC12" s="59">
        <f t="shared" si="7"/>
        <v>0</v>
      </c>
      <c r="AD12" s="91">
        <f t="shared" ref="AD12:AD20" si="8">IF(G12="SSP",H12,0)</f>
        <v>0</v>
      </c>
      <c r="AE12" s="91">
        <f t="shared" ref="AE12:AE20" si="9">IF(G12="SMP",H12,0)</f>
        <v>0</v>
      </c>
      <c r="AF12" s="91">
        <f t="shared" ref="AF12:AF20" si="10">IF(G12="SPP",H12,0)</f>
        <v>0</v>
      </c>
      <c r="AG12" s="91">
        <f t="shared" ref="AG12:AG20" si="11">IF(G12="SAP",H12,0)</f>
        <v>0</v>
      </c>
      <c r="AH12" s="61"/>
    </row>
    <row r="13" spans="1:34" ht="18" customHeight="1" x14ac:dyDescent="0.25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58"/>
      <c r="H13" s="114">
        <v>0</v>
      </c>
      <c r="I13" s="108">
        <v>0</v>
      </c>
      <c r="J13" s="108">
        <v>0</v>
      </c>
      <c r="K13" s="109">
        <f t="shared" si="2"/>
        <v>0</v>
      </c>
      <c r="L13" s="151">
        <v>0</v>
      </c>
      <c r="M13" s="118" t="str">
        <f t="shared" si="3"/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4"/>
        <v xml:space="preserve"> </v>
      </c>
      <c r="S13" s="110"/>
      <c r="T13" s="350">
        <v>0</v>
      </c>
      <c r="U13" s="48"/>
      <c r="V13" s="59">
        <f>IF(Employee!H$86=E$9,Employee!D$86+SUM(M13)+0,SUM(M13)+0)</f>
        <v>0</v>
      </c>
      <c r="W13" s="59">
        <f>IF(Employee!H$86=E$9,Employee!D$87+SUM(N13)+0,SUM(N13)+0)</f>
        <v>0</v>
      </c>
      <c r="X13" s="59">
        <f t="shared" si="5"/>
        <v>0</v>
      </c>
      <c r="Y13" s="59">
        <f t="shared" si="5"/>
        <v>0</v>
      </c>
      <c r="Z13" s="59">
        <f t="shared" si="6"/>
        <v>0</v>
      </c>
      <c r="AA13" s="59">
        <f t="shared" si="7"/>
        <v>0</v>
      </c>
      <c r="AB13" s="60"/>
      <c r="AC13" s="59">
        <f t="shared" si="7"/>
        <v>0</v>
      </c>
      <c r="AD13" s="91">
        <f t="shared" si="8"/>
        <v>0</v>
      </c>
      <c r="AE13" s="91">
        <f t="shared" si="9"/>
        <v>0</v>
      </c>
      <c r="AF13" s="91">
        <f t="shared" si="10"/>
        <v>0</v>
      </c>
      <c r="AG13" s="91">
        <f t="shared" si="11"/>
        <v>0</v>
      </c>
      <c r="AH13" s="61"/>
    </row>
    <row r="14" spans="1:34" ht="18" customHeight="1" x14ac:dyDescent="0.25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58"/>
      <c r="H14" s="114">
        <v>0</v>
      </c>
      <c r="I14" s="108">
        <v>0</v>
      </c>
      <c r="J14" s="108">
        <v>0</v>
      </c>
      <c r="K14" s="109">
        <f t="shared" si="2"/>
        <v>0</v>
      </c>
      <c r="L14" s="151">
        <v>0</v>
      </c>
      <c r="M14" s="118" t="str">
        <f t="shared" si="3"/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4"/>
        <v xml:space="preserve"> </v>
      </c>
      <c r="S14" s="110"/>
      <c r="T14" s="350">
        <v>0</v>
      </c>
      <c r="U14" s="48"/>
      <c r="V14" s="59">
        <f>IF(Employee!H$112=E$9,Employee!D$112+SUM(M14)+0,SUM(M14)+0)</f>
        <v>0</v>
      </c>
      <c r="W14" s="59">
        <f>IF(Employee!H$112=E$9,Employee!D$113+SUM(N14)+0,SUM(N14)+0)</f>
        <v>0</v>
      </c>
      <c r="X14" s="59">
        <f t="shared" ref="X14:X20" si="12">IF(O14=" ",0,O14)</f>
        <v>0</v>
      </c>
      <c r="Y14" s="59">
        <f t="shared" ref="Y14:Y20" si="13">IF(P14=" ",0,P14)</f>
        <v>0</v>
      </c>
      <c r="Z14" s="59">
        <f t="shared" si="6"/>
        <v>0</v>
      </c>
      <c r="AA14" s="59">
        <f t="shared" si="7"/>
        <v>0</v>
      </c>
      <c r="AB14" s="60"/>
      <c r="AC14" s="59">
        <f t="shared" si="7"/>
        <v>0</v>
      </c>
      <c r="AD14" s="91">
        <f t="shared" si="8"/>
        <v>0</v>
      </c>
      <c r="AE14" s="91">
        <f t="shared" si="9"/>
        <v>0</v>
      </c>
      <c r="AF14" s="91">
        <f t="shared" si="10"/>
        <v>0</v>
      </c>
      <c r="AG14" s="91">
        <f t="shared" si="11"/>
        <v>0</v>
      </c>
      <c r="AH14" s="61"/>
    </row>
    <row r="15" spans="1:34" ht="18" customHeight="1" x14ac:dyDescent="0.25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58"/>
      <c r="H15" s="114">
        <v>0</v>
      </c>
      <c r="I15" s="108">
        <v>0</v>
      </c>
      <c r="J15" s="108">
        <v>0</v>
      </c>
      <c r="K15" s="109">
        <f t="shared" si="2"/>
        <v>0</v>
      </c>
      <c r="L15" s="151">
        <v>0</v>
      </c>
      <c r="M15" s="118" t="str">
        <f t="shared" si="3"/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4"/>
        <v xml:space="preserve"> </v>
      </c>
      <c r="S15" s="110"/>
      <c r="T15" s="350">
        <v>0</v>
      </c>
      <c r="U15" s="48"/>
      <c r="V15" s="59">
        <f>IF(Employee!H$138=E$9,Employee!D$138+SUM(M15)+0,SUM(M15)+0)</f>
        <v>0</v>
      </c>
      <c r="W15" s="59">
        <f>IF(Employee!H$138=E$9,Employee!D$139+SUM(N15)+0,SUM(N15)+0)</f>
        <v>0</v>
      </c>
      <c r="X15" s="59">
        <f t="shared" si="12"/>
        <v>0</v>
      </c>
      <c r="Y15" s="59">
        <f t="shared" si="13"/>
        <v>0</v>
      </c>
      <c r="Z15" s="59">
        <f t="shared" si="6"/>
        <v>0</v>
      </c>
      <c r="AA15" s="59">
        <f t="shared" si="7"/>
        <v>0</v>
      </c>
      <c r="AB15" s="60"/>
      <c r="AC15" s="59">
        <f t="shared" si="7"/>
        <v>0</v>
      </c>
      <c r="AD15" s="91">
        <f t="shared" si="8"/>
        <v>0</v>
      </c>
      <c r="AE15" s="91">
        <f t="shared" si="9"/>
        <v>0</v>
      </c>
      <c r="AF15" s="91">
        <f t="shared" si="10"/>
        <v>0</v>
      </c>
      <c r="AG15" s="91">
        <f t="shared" si="11"/>
        <v>0</v>
      </c>
      <c r="AH15" s="61"/>
    </row>
    <row r="16" spans="1:34" ht="18" customHeight="1" x14ac:dyDescent="0.25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58"/>
      <c r="H16" s="114">
        <v>0</v>
      </c>
      <c r="I16" s="108">
        <v>0</v>
      </c>
      <c r="J16" s="108">
        <v>0</v>
      </c>
      <c r="K16" s="109">
        <f t="shared" si="2"/>
        <v>0</v>
      </c>
      <c r="L16" s="151">
        <v>0</v>
      </c>
      <c r="M16" s="118" t="str">
        <f t="shared" si="3"/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4"/>
        <v xml:space="preserve"> </v>
      </c>
      <c r="S16" s="110"/>
      <c r="T16" s="350">
        <v>0</v>
      </c>
      <c r="U16" s="48"/>
      <c r="V16" s="59">
        <f>IF(Employee!H$164=E$9,Employee!D$164+SUM(M16)+0,SUM(M16)+0)</f>
        <v>0</v>
      </c>
      <c r="W16" s="59">
        <f>IF(Employee!H$164=E$9,Employee!D$165+SUM(N16)+0,SUM(N16)+0)</f>
        <v>0</v>
      </c>
      <c r="X16" s="59">
        <f t="shared" si="12"/>
        <v>0</v>
      </c>
      <c r="Y16" s="59">
        <f t="shared" si="13"/>
        <v>0</v>
      </c>
      <c r="Z16" s="59">
        <f t="shared" si="6"/>
        <v>0</v>
      </c>
      <c r="AA16" s="59">
        <f t="shared" si="7"/>
        <v>0</v>
      </c>
      <c r="AB16" s="60"/>
      <c r="AC16" s="59">
        <f t="shared" si="7"/>
        <v>0</v>
      </c>
      <c r="AD16" s="91">
        <f t="shared" si="8"/>
        <v>0</v>
      </c>
      <c r="AE16" s="91">
        <f t="shared" si="9"/>
        <v>0</v>
      </c>
      <c r="AF16" s="91">
        <f t="shared" si="10"/>
        <v>0</v>
      </c>
      <c r="AG16" s="91">
        <f t="shared" si="11"/>
        <v>0</v>
      </c>
      <c r="AH16" s="61"/>
    </row>
    <row r="17" spans="1:34" ht="18" customHeight="1" x14ac:dyDescent="0.25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58"/>
      <c r="H17" s="114">
        <v>0</v>
      </c>
      <c r="I17" s="108">
        <v>0</v>
      </c>
      <c r="J17" s="108">
        <v>0</v>
      </c>
      <c r="K17" s="109">
        <f t="shared" si="2"/>
        <v>0</v>
      </c>
      <c r="L17" s="151">
        <v>0</v>
      </c>
      <c r="M17" s="118" t="str">
        <f t="shared" si="3"/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4"/>
        <v xml:space="preserve"> </v>
      </c>
      <c r="S17" s="110"/>
      <c r="T17" s="350">
        <v>0</v>
      </c>
      <c r="U17" s="48"/>
      <c r="V17" s="59">
        <f>IF(Employee!H$190=E$9,Employee!D$190+SUM(M17)+0,SUM(M17)+0)</f>
        <v>0</v>
      </c>
      <c r="W17" s="59">
        <f>IF(Employee!H$190=E$9,Employee!D$191+SUM(N17)+0,SUM(N17)+0)</f>
        <v>0</v>
      </c>
      <c r="X17" s="59">
        <f t="shared" si="12"/>
        <v>0</v>
      </c>
      <c r="Y17" s="59">
        <f t="shared" si="13"/>
        <v>0</v>
      </c>
      <c r="Z17" s="59">
        <f t="shared" si="6"/>
        <v>0</v>
      </c>
      <c r="AA17" s="59">
        <f t="shared" si="7"/>
        <v>0</v>
      </c>
      <c r="AB17" s="60"/>
      <c r="AC17" s="59">
        <f t="shared" si="7"/>
        <v>0</v>
      </c>
      <c r="AD17" s="91">
        <f t="shared" si="8"/>
        <v>0</v>
      </c>
      <c r="AE17" s="91">
        <f t="shared" si="9"/>
        <v>0</v>
      </c>
      <c r="AF17" s="91">
        <f t="shared" si="10"/>
        <v>0</v>
      </c>
      <c r="AG17" s="91">
        <f t="shared" si="11"/>
        <v>0</v>
      </c>
      <c r="AH17" s="61"/>
    </row>
    <row r="18" spans="1:34" ht="18" customHeight="1" x14ac:dyDescent="0.25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58"/>
      <c r="H18" s="114">
        <v>0</v>
      </c>
      <c r="I18" s="108">
        <v>0</v>
      </c>
      <c r="J18" s="108">
        <v>0</v>
      </c>
      <c r="K18" s="109">
        <f t="shared" si="2"/>
        <v>0</v>
      </c>
      <c r="L18" s="151">
        <v>0</v>
      </c>
      <c r="M18" s="118" t="str">
        <f t="shared" si="3"/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4"/>
        <v xml:space="preserve"> </v>
      </c>
      <c r="S18" s="110"/>
      <c r="T18" s="350">
        <v>0</v>
      </c>
      <c r="U18" s="48"/>
      <c r="V18" s="59">
        <f>IF(Employee!H$216=E$9,Employee!D$216+SUM(M18)+0,SUM(M18)+0)</f>
        <v>0</v>
      </c>
      <c r="W18" s="59">
        <f>IF(Employee!H$216=E$9,Employee!D$217+SUM(N18)+0,SUM(N18)+0)</f>
        <v>0</v>
      </c>
      <c r="X18" s="59">
        <f t="shared" si="12"/>
        <v>0</v>
      </c>
      <c r="Y18" s="59">
        <f t="shared" si="13"/>
        <v>0</v>
      </c>
      <c r="Z18" s="59">
        <f t="shared" si="6"/>
        <v>0</v>
      </c>
      <c r="AA18" s="59">
        <f t="shared" si="7"/>
        <v>0</v>
      </c>
      <c r="AB18" s="60"/>
      <c r="AC18" s="59">
        <f t="shared" si="7"/>
        <v>0</v>
      </c>
      <c r="AD18" s="91">
        <f t="shared" si="8"/>
        <v>0</v>
      </c>
      <c r="AE18" s="91">
        <f t="shared" si="9"/>
        <v>0</v>
      </c>
      <c r="AF18" s="91">
        <f t="shared" si="10"/>
        <v>0</v>
      </c>
      <c r="AG18" s="91">
        <f t="shared" si="11"/>
        <v>0</v>
      </c>
      <c r="AH18" s="61"/>
    </row>
    <row r="19" spans="1:34" ht="18" customHeight="1" x14ac:dyDescent="0.25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58"/>
      <c r="H19" s="114">
        <v>0</v>
      </c>
      <c r="I19" s="108">
        <v>0</v>
      </c>
      <c r="J19" s="108">
        <v>0</v>
      </c>
      <c r="K19" s="109">
        <f t="shared" si="2"/>
        <v>0</v>
      </c>
      <c r="L19" s="151">
        <v>0</v>
      </c>
      <c r="M19" s="118" t="str">
        <f t="shared" si="3"/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4"/>
        <v xml:space="preserve"> </v>
      </c>
      <c r="S19" s="110"/>
      <c r="T19" s="350">
        <v>0</v>
      </c>
      <c r="U19" s="48"/>
      <c r="V19" s="59">
        <f>IF(Employee!H$242=E$9,Employee!D$242+SUM(M19)+0,SUM(M19)+0)</f>
        <v>0</v>
      </c>
      <c r="W19" s="59">
        <f>IF(Employee!H$242=E$9,Employee!D$243+SUM(N19)+0,SUM(N19)+0)</f>
        <v>0</v>
      </c>
      <c r="X19" s="59">
        <f t="shared" si="12"/>
        <v>0</v>
      </c>
      <c r="Y19" s="59">
        <f t="shared" si="13"/>
        <v>0</v>
      </c>
      <c r="Z19" s="59">
        <f t="shared" si="6"/>
        <v>0</v>
      </c>
      <c r="AA19" s="59">
        <f t="shared" si="7"/>
        <v>0</v>
      </c>
      <c r="AB19" s="60"/>
      <c r="AC19" s="59">
        <f t="shared" si="7"/>
        <v>0</v>
      </c>
      <c r="AD19" s="91">
        <f t="shared" si="8"/>
        <v>0</v>
      </c>
      <c r="AE19" s="91">
        <f t="shared" si="9"/>
        <v>0</v>
      </c>
      <c r="AF19" s="91">
        <f t="shared" si="10"/>
        <v>0</v>
      </c>
      <c r="AG19" s="91">
        <f t="shared" si="11"/>
        <v>0</v>
      </c>
      <c r="AH19" s="61"/>
    </row>
    <row r="20" spans="1:34" ht="18" customHeight="1" thickBot="1" x14ac:dyDescent="0.3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59"/>
      <c r="H20" s="114">
        <v>0</v>
      </c>
      <c r="I20" s="108">
        <v>0</v>
      </c>
      <c r="J20" s="108">
        <v>0</v>
      </c>
      <c r="K20" s="109">
        <f t="shared" si="2"/>
        <v>0</v>
      </c>
      <c r="L20" s="151">
        <v>0</v>
      </c>
      <c r="M20" s="118" t="str">
        <f t="shared" si="3"/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23" t="str">
        <f t="shared" si="4"/>
        <v xml:space="preserve"> </v>
      </c>
      <c r="S20" s="110"/>
      <c r="T20" s="351">
        <v>0</v>
      </c>
      <c r="U20" s="48"/>
      <c r="V20" s="59">
        <f>IF(Employee!H$268=E$9,Employee!D$268+SUM(M20)+0,SUM(M20)+0)</f>
        <v>0</v>
      </c>
      <c r="W20" s="59">
        <f>IF(Employee!H$268=E$9,Employee!D$269+SUM(N20)+0,SUM(N20)+0)</f>
        <v>0</v>
      </c>
      <c r="X20" s="59">
        <f t="shared" si="12"/>
        <v>0</v>
      </c>
      <c r="Y20" s="59">
        <f t="shared" si="13"/>
        <v>0</v>
      </c>
      <c r="Z20" s="59">
        <f t="shared" si="6"/>
        <v>0</v>
      </c>
      <c r="AA20" s="59">
        <f t="shared" si="7"/>
        <v>0</v>
      </c>
      <c r="AB20" s="60"/>
      <c r="AC20" s="59">
        <f t="shared" si="7"/>
        <v>0</v>
      </c>
      <c r="AD20" s="91">
        <f t="shared" si="8"/>
        <v>0</v>
      </c>
      <c r="AE20" s="91">
        <f t="shared" si="9"/>
        <v>0</v>
      </c>
      <c r="AF20" s="91">
        <f t="shared" si="10"/>
        <v>0</v>
      </c>
      <c r="AG20" s="91">
        <f t="shared" si="11"/>
        <v>0</v>
      </c>
      <c r="AH20" s="61"/>
    </row>
    <row r="21" spans="1:34" ht="18" customHeight="1" thickTop="1" thickBot="1" x14ac:dyDescent="0.3">
      <c r="A21" s="47"/>
      <c r="B21" s="149"/>
      <c r="C21" s="147"/>
      <c r="D21" s="147"/>
      <c r="E21" s="148"/>
      <c r="F21" s="399" t="s">
        <v>7</v>
      </c>
      <c r="G21" s="400"/>
      <c r="H21" s="153"/>
      <c r="I21" s="154"/>
      <c r="J21" s="154"/>
      <c r="K21" s="155"/>
      <c r="L21" s="155"/>
      <c r="M21" s="156">
        <f t="shared" ref="M21:R21" si="14">SUM(M11:M20)</f>
        <v>0</v>
      </c>
      <c r="N21" s="156">
        <f t="shared" si="14"/>
        <v>0</v>
      </c>
      <c r="O21" s="156">
        <f t="shared" si="14"/>
        <v>0</v>
      </c>
      <c r="P21" s="156">
        <f t="shared" si="14"/>
        <v>0</v>
      </c>
      <c r="Q21" s="156">
        <f t="shared" si="14"/>
        <v>0</v>
      </c>
      <c r="R21" s="156">
        <f t="shared" si="14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3">
      <c r="A22" s="127"/>
      <c r="B22" s="386"/>
      <c r="C22" s="386"/>
      <c r="D22" s="386"/>
      <c r="E22" s="386"/>
      <c r="F22" s="386"/>
      <c r="G22" s="386"/>
      <c r="H22" s="386"/>
      <c r="I22" s="386"/>
      <c r="J22" s="386"/>
      <c r="K22" s="386"/>
      <c r="L22" s="386"/>
      <c r="M22" s="386"/>
      <c r="N22" s="386"/>
      <c r="O22" s="386"/>
      <c r="P22" s="386"/>
      <c r="Q22" s="386"/>
      <c r="R22" s="386"/>
      <c r="S22" s="386"/>
      <c r="T22" s="386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3">
      <c r="A23" s="39"/>
      <c r="B23" s="395" t="s">
        <v>23</v>
      </c>
      <c r="C23" s="396"/>
      <c r="D23" s="396"/>
      <c r="E23" s="397"/>
      <c r="F23" s="40"/>
      <c r="G23" s="40"/>
      <c r="H23" s="53"/>
      <c r="I23" s="53"/>
      <c r="J23" s="53"/>
      <c r="K23" s="56"/>
      <c r="L23" s="56"/>
      <c r="M23" s="53"/>
      <c r="N23" s="41"/>
      <c r="O23" s="387" t="s">
        <v>28</v>
      </c>
      <c r="P23" s="388"/>
      <c r="Q23" s="389"/>
      <c r="R23" s="436"/>
      <c r="S23" s="437"/>
      <c r="T23" s="437"/>
      <c r="U23" s="42"/>
      <c r="AH23" s="61"/>
    </row>
    <row r="24" spans="1:34" ht="18" customHeight="1" thickTop="1" thickBot="1" x14ac:dyDescent="0.3">
      <c r="A24" s="43"/>
      <c r="B24" s="398" t="s">
        <v>9</v>
      </c>
      <c r="C24" s="396"/>
      <c r="D24" s="397"/>
      <c r="E24" s="188">
        <v>2</v>
      </c>
      <c r="F24" s="61"/>
      <c r="G24" s="61"/>
      <c r="H24" s="398" t="s">
        <v>28</v>
      </c>
      <c r="I24" s="396"/>
      <c r="J24" s="397"/>
      <c r="K24" s="238">
        <f>M9+1</f>
        <v>42471</v>
      </c>
      <c r="L24" s="239" t="s">
        <v>84</v>
      </c>
      <c r="M24" s="240">
        <f>K24+6</f>
        <v>42477</v>
      </c>
      <c r="N24" s="27"/>
      <c r="O24" s="433" t="s">
        <v>71</v>
      </c>
      <c r="P24" s="434"/>
      <c r="Q24" s="434"/>
      <c r="R24" s="435"/>
      <c r="S24" s="44"/>
      <c r="T24" s="199"/>
      <c r="U24" s="46"/>
      <c r="AH24" s="61"/>
    </row>
    <row r="25" spans="1:34" ht="18" customHeight="1" thickTop="1" x14ac:dyDescent="0.25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5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50">
        <f>IF(T$24="Y",L11,0)</f>
        <v>0</v>
      </c>
      <c r="M26" s="117" t="str">
        <f t="shared" ref="M26:M35" si="15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16">IF(M26=" "," ",IF(M26=0," ",M26-SUM(N26:Q26)))</f>
        <v xml:space="preserve"> </v>
      </c>
      <c r="S26" s="110"/>
      <c r="T26" s="107" t="str">
        <f>IF(M26=" "," ",IF(M26=0," ",Admin!I13))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7">IF(O26=" ",X11,O26+X11)</f>
        <v>0</v>
      </c>
      <c r="Y26" s="59">
        <f t="shared" ref="Y26:Y35" si="18">IF(P26=0,Y11,P26+Y11)</f>
        <v>0</v>
      </c>
      <c r="Z26" s="59">
        <f t="shared" ref="Z26:Z35" si="19">IF(Q26=0,Z11,Q26+Z11)</f>
        <v>0</v>
      </c>
      <c r="AA26" s="59">
        <f t="shared" ref="AA26:AA35" si="20">IF(R26=" ",AA11,AA11+R26)</f>
        <v>0</v>
      </c>
      <c r="AC26" s="59">
        <f t="shared" ref="AC26:AC35" si="21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5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22">IF(T$24="Y",H12,0)</f>
        <v>0</v>
      </c>
      <c r="I27" s="108">
        <f t="shared" ref="I27:I35" si="23">IF(T$24="Y",I12,0)</f>
        <v>0</v>
      </c>
      <c r="J27" s="108">
        <f t="shared" ref="J27:J35" si="24">IF(T$24="Y",J12,0)</f>
        <v>0</v>
      </c>
      <c r="K27" s="108">
        <f t="shared" ref="K27:K35" si="25">IF(T$24="Y",K12,I27*J27)</f>
        <v>0</v>
      </c>
      <c r="L27" s="151">
        <f t="shared" ref="L27:L35" si="26">IF(T$24="Y",L12,0)</f>
        <v>0</v>
      </c>
      <c r="M27" s="118" t="str">
        <f t="shared" si="15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16"/>
        <v xml:space="preserve"> </v>
      </c>
      <c r="S27" s="110"/>
      <c r="T27" s="111" t="str">
        <f>IF(M27=" "," ",IF(M27=0," ",Admin!I14))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7"/>
        <v>0</v>
      </c>
      <c r="Y27" s="59">
        <f t="shared" si="18"/>
        <v>0</v>
      </c>
      <c r="Z27" s="59">
        <f t="shared" si="19"/>
        <v>0</v>
      </c>
      <c r="AA27" s="59">
        <f t="shared" si="20"/>
        <v>0</v>
      </c>
      <c r="AC27" s="59">
        <f t="shared" si="21"/>
        <v>0</v>
      </c>
      <c r="AD27" s="91">
        <f t="shared" ref="AD27:AD35" si="27">IF(G27="SSP",H27,0)</f>
        <v>0</v>
      </c>
      <c r="AE27" s="91">
        <f t="shared" ref="AE27:AE35" si="28">IF(G27="SMP",H27,0)</f>
        <v>0</v>
      </c>
      <c r="AF27" s="91">
        <f t="shared" ref="AF27:AF35" si="29">IF(G27="SPP",H27,0)</f>
        <v>0</v>
      </c>
      <c r="AG27" s="91">
        <f t="shared" ref="AG27:AG35" si="30">IF(G27="SAP",H27,0)</f>
        <v>0</v>
      </c>
      <c r="AH27" s="61"/>
    </row>
    <row r="28" spans="1:34" ht="18" customHeight="1" x14ac:dyDescent="0.25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22"/>
        <v>0</v>
      </c>
      <c r="I28" s="108">
        <f t="shared" si="23"/>
        <v>0</v>
      </c>
      <c r="J28" s="108">
        <f t="shared" si="24"/>
        <v>0</v>
      </c>
      <c r="K28" s="108">
        <f t="shared" si="25"/>
        <v>0</v>
      </c>
      <c r="L28" s="151">
        <f t="shared" si="26"/>
        <v>0</v>
      </c>
      <c r="M28" s="118" t="str">
        <f t="shared" si="15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16"/>
        <v xml:space="preserve"> </v>
      </c>
      <c r="S28" s="110"/>
      <c r="T28" s="111" t="str">
        <f>IF(M28=" "," ",IF(M28=0," ",Admin!I15))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7"/>
        <v>0</v>
      </c>
      <c r="Y28" s="59">
        <f t="shared" si="18"/>
        <v>0</v>
      </c>
      <c r="Z28" s="59">
        <f t="shared" si="19"/>
        <v>0</v>
      </c>
      <c r="AA28" s="59">
        <f t="shared" si="20"/>
        <v>0</v>
      </c>
      <c r="AC28" s="59">
        <f t="shared" si="21"/>
        <v>0</v>
      </c>
      <c r="AD28" s="91">
        <f t="shared" si="27"/>
        <v>0</v>
      </c>
      <c r="AE28" s="91">
        <f t="shared" si="28"/>
        <v>0</v>
      </c>
      <c r="AF28" s="91">
        <f t="shared" si="29"/>
        <v>0</v>
      </c>
      <c r="AG28" s="91">
        <f t="shared" si="30"/>
        <v>0</v>
      </c>
      <c r="AH28" s="61"/>
    </row>
    <row r="29" spans="1:34" ht="18" customHeight="1" x14ac:dyDescent="0.25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22"/>
        <v>0</v>
      </c>
      <c r="I29" s="108">
        <f t="shared" si="23"/>
        <v>0</v>
      </c>
      <c r="J29" s="108">
        <f t="shared" si="24"/>
        <v>0</v>
      </c>
      <c r="K29" s="108">
        <f t="shared" si="25"/>
        <v>0</v>
      </c>
      <c r="L29" s="151">
        <f t="shared" si="26"/>
        <v>0</v>
      </c>
      <c r="M29" s="118" t="str">
        <f t="shared" si="15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16"/>
        <v xml:space="preserve"> </v>
      </c>
      <c r="S29" s="110"/>
      <c r="T29" s="111" t="str">
        <f>IF(M29=" "," ",IF(M29=0," ",Admin!I16))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7"/>
        <v>0</v>
      </c>
      <c r="Y29" s="59">
        <f t="shared" si="18"/>
        <v>0</v>
      </c>
      <c r="Z29" s="59">
        <f t="shared" si="19"/>
        <v>0</v>
      </c>
      <c r="AA29" s="59">
        <f t="shared" si="20"/>
        <v>0</v>
      </c>
      <c r="AC29" s="59">
        <f t="shared" si="21"/>
        <v>0</v>
      </c>
      <c r="AD29" s="91">
        <f t="shared" si="27"/>
        <v>0</v>
      </c>
      <c r="AE29" s="91">
        <f t="shared" si="28"/>
        <v>0</v>
      </c>
      <c r="AF29" s="91">
        <f t="shared" si="29"/>
        <v>0</v>
      </c>
      <c r="AG29" s="91">
        <f t="shared" si="30"/>
        <v>0</v>
      </c>
      <c r="AH29" s="61"/>
    </row>
    <row r="30" spans="1:34" ht="18" customHeight="1" x14ac:dyDescent="0.25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22"/>
        <v>0</v>
      </c>
      <c r="I30" s="108">
        <f t="shared" si="23"/>
        <v>0</v>
      </c>
      <c r="J30" s="108">
        <f t="shared" si="24"/>
        <v>0</v>
      </c>
      <c r="K30" s="108">
        <f t="shared" si="25"/>
        <v>0</v>
      </c>
      <c r="L30" s="151">
        <f t="shared" si="26"/>
        <v>0</v>
      </c>
      <c r="M30" s="118" t="str">
        <f t="shared" si="15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16"/>
        <v xml:space="preserve"> </v>
      </c>
      <c r="S30" s="110"/>
      <c r="T30" s="111" t="str">
        <f>IF(M30=" "," ",IF(M30=0," ",Admin!I17))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7"/>
        <v>0</v>
      </c>
      <c r="Y30" s="59">
        <f t="shared" si="18"/>
        <v>0</v>
      </c>
      <c r="Z30" s="59">
        <f t="shared" si="19"/>
        <v>0</v>
      </c>
      <c r="AA30" s="59">
        <f t="shared" si="20"/>
        <v>0</v>
      </c>
      <c r="AC30" s="59">
        <f t="shared" si="21"/>
        <v>0</v>
      </c>
      <c r="AD30" s="91">
        <f t="shared" si="27"/>
        <v>0</v>
      </c>
      <c r="AE30" s="91">
        <f t="shared" si="28"/>
        <v>0</v>
      </c>
      <c r="AF30" s="91">
        <f t="shared" si="29"/>
        <v>0</v>
      </c>
      <c r="AG30" s="91">
        <f t="shared" si="30"/>
        <v>0</v>
      </c>
      <c r="AH30" s="61"/>
    </row>
    <row r="31" spans="1:34" ht="18" customHeight="1" x14ac:dyDescent="0.25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22"/>
        <v>0</v>
      </c>
      <c r="I31" s="108">
        <f t="shared" si="23"/>
        <v>0</v>
      </c>
      <c r="J31" s="108">
        <f t="shared" si="24"/>
        <v>0</v>
      </c>
      <c r="K31" s="108">
        <f t="shared" si="25"/>
        <v>0</v>
      </c>
      <c r="L31" s="151">
        <f t="shared" si="26"/>
        <v>0</v>
      </c>
      <c r="M31" s="118" t="str">
        <f t="shared" si="15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16"/>
        <v xml:space="preserve"> </v>
      </c>
      <c r="S31" s="110"/>
      <c r="T31" s="111" t="str">
        <f>IF(M31=" "," ",IF(M31=0," ",Admin!I18))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7"/>
        <v>0</v>
      </c>
      <c r="Y31" s="59">
        <f t="shared" si="18"/>
        <v>0</v>
      </c>
      <c r="Z31" s="59">
        <f t="shared" si="19"/>
        <v>0</v>
      </c>
      <c r="AA31" s="59">
        <f t="shared" si="20"/>
        <v>0</v>
      </c>
      <c r="AC31" s="59">
        <f t="shared" si="21"/>
        <v>0</v>
      </c>
      <c r="AD31" s="91">
        <f t="shared" si="27"/>
        <v>0</v>
      </c>
      <c r="AE31" s="91">
        <f t="shared" si="28"/>
        <v>0</v>
      </c>
      <c r="AF31" s="91">
        <f t="shared" si="29"/>
        <v>0</v>
      </c>
      <c r="AG31" s="91">
        <f t="shared" si="30"/>
        <v>0</v>
      </c>
      <c r="AH31" s="61"/>
    </row>
    <row r="32" spans="1:34" ht="18" customHeight="1" x14ac:dyDescent="0.25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22"/>
        <v>0</v>
      </c>
      <c r="I32" s="108">
        <f>IF(T$24="Y",I17,0)</f>
        <v>0</v>
      </c>
      <c r="J32" s="108">
        <f>IF(T$24="Y",J17,0)</f>
        <v>0</v>
      </c>
      <c r="K32" s="108">
        <f t="shared" si="25"/>
        <v>0</v>
      </c>
      <c r="L32" s="151">
        <f t="shared" si="26"/>
        <v>0</v>
      </c>
      <c r="M32" s="118" t="str">
        <f t="shared" si="15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16"/>
        <v xml:space="preserve"> </v>
      </c>
      <c r="S32" s="110"/>
      <c r="T32" s="111" t="str">
        <f>IF(M32=" "," ",IF(M32=0," ",Admin!I19))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7"/>
        <v>0</v>
      </c>
      <c r="Y32" s="59">
        <f t="shared" si="18"/>
        <v>0</v>
      </c>
      <c r="Z32" s="59">
        <f t="shared" si="19"/>
        <v>0</v>
      </c>
      <c r="AA32" s="59">
        <f t="shared" si="20"/>
        <v>0</v>
      </c>
      <c r="AC32" s="59">
        <f t="shared" si="21"/>
        <v>0</v>
      </c>
      <c r="AD32" s="91">
        <f t="shared" si="27"/>
        <v>0</v>
      </c>
      <c r="AE32" s="91">
        <f t="shared" si="28"/>
        <v>0</v>
      </c>
      <c r="AF32" s="91">
        <f t="shared" si="29"/>
        <v>0</v>
      </c>
      <c r="AG32" s="91">
        <f t="shared" si="30"/>
        <v>0</v>
      </c>
      <c r="AH32" s="61"/>
    </row>
    <row r="33" spans="1:34" ht="18" customHeight="1" x14ac:dyDescent="0.25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22"/>
        <v>0</v>
      </c>
      <c r="I33" s="108">
        <f t="shared" si="23"/>
        <v>0</v>
      </c>
      <c r="J33" s="108">
        <f t="shared" si="24"/>
        <v>0</v>
      </c>
      <c r="K33" s="108">
        <f t="shared" si="25"/>
        <v>0</v>
      </c>
      <c r="L33" s="151">
        <f t="shared" si="26"/>
        <v>0</v>
      </c>
      <c r="M33" s="118" t="str">
        <f t="shared" si="15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16"/>
        <v xml:space="preserve"> </v>
      </c>
      <c r="S33" s="110"/>
      <c r="T33" s="111" t="str">
        <f>IF(M33=" "," ",IF(M33=0," ",Admin!I20))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7"/>
        <v>0</v>
      </c>
      <c r="Y33" s="59">
        <f t="shared" si="18"/>
        <v>0</v>
      </c>
      <c r="Z33" s="59">
        <f t="shared" si="19"/>
        <v>0</v>
      </c>
      <c r="AA33" s="59">
        <f t="shared" si="20"/>
        <v>0</v>
      </c>
      <c r="AC33" s="59">
        <f t="shared" si="21"/>
        <v>0</v>
      </c>
      <c r="AD33" s="91">
        <f t="shared" si="27"/>
        <v>0</v>
      </c>
      <c r="AE33" s="91">
        <f t="shared" si="28"/>
        <v>0</v>
      </c>
      <c r="AF33" s="91">
        <f t="shared" si="29"/>
        <v>0</v>
      </c>
      <c r="AG33" s="91">
        <f t="shared" si="30"/>
        <v>0</v>
      </c>
      <c r="AH33" s="61"/>
    </row>
    <row r="34" spans="1:34" ht="18" customHeight="1" x14ac:dyDescent="0.25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22"/>
        <v>0</v>
      </c>
      <c r="I34" s="108">
        <f t="shared" si="23"/>
        <v>0</v>
      </c>
      <c r="J34" s="108">
        <f t="shared" si="24"/>
        <v>0</v>
      </c>
      <c r="K34" s="108">
        <f t="shared" si="25"/>
        <v>0</v>
      </c>
      <c r="L34" s="151">
        <f t="shared" si="26"/>
        <v>0</v>
      </c>
      <c r="M34" s="118" t="str">
        <f t="shared" si="15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16"/>
        <v xml:space="preserve"> </v>
      </c>
      <c r="S34" s="110"/>
      <c r="T34" s="111" t="str">
        <f>IF(M34=" "," ",IF(M34=0," ",Admin!I21))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7"/>
        <v>0</v>
      </c>
      <c r="Y34" s="59">
        <f t="shared" si="18"/>
        <v>0</v>
      </c>
      <c r="Z34" s="59">
        <f t="shared" si="19"/>
        <v>0</v>
      </c>
      <c r="AA34" s="59">
        <f t="shared" si="20"/>
        <v>0</v>
      </c>
      <c r="AC34" s="59">
        <f t="shared" si="21"/>
        <v>0</v>
      </c>
      <c r="AD34" s="91">
        <f t="shared" si="27"/>
        <v>0</v>
      </c>
      <c r="AE34" s="91">
        <f t="shared" si="28"/>
        <v>0</v>
      </c>
      <c r="AF34" s="91">
        <f t="shared" si="29"/>
        <v>0</v>
      </c>
      <c r="AG34" s="91">
        <f t="shared" si="30"/>
        <v>0</v>
      </c>
      <c r="AH34" s="61"/>
    </row>
    <row r="35" spans="1:34" ht="18" customHeight="1" thickBot="1" x14ac:dyDescent="0.3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22"/>
        <v>0</v>
      </c>
      <c r="I35" s="133">
        <f t="shared" si="23"/>
        <v>0</v>
      </c>
      <c r="J35" s="133">
        <f t="shared" si="24"/>
        <v>0</v>
      </c>
      <c r="K35" s="133">
        <f t="shared" si="25"/>
        <v>0</v>
      </c>
      <c r="L35" s="152">
        <f t="shared" si="26"/>
        <v>0</v>
      </c>
      <c r="M35" s="119" t="str">
        <f t="shared" si="15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16"/>
        <v xml:space="preserve"> </v>
      </c>
      <c r="S35" s="110"/>
      <c r="T35" s="111" t="str">
        <f>IF(M35=" "," ",IF(M35=0," ",Admin!I22))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7"/>
        <v>0</v>
      </c>
      <c r="Y35" s="59">
        <f t="shared" si="18"/>
        <v>0</v>
      </c>
      <c r="Z35" s="59">
        <f t="shared" si="19"/>
        <v>0</v>
      </c>
      <c r="AA35" s="59">
        <f t="shared" si="20"/>
        <v>0</v>
      </c>
      <c r="AC35" s="59">
        <f t="shared" si="21"/>
        <v>0</v>
      </c>
      <c r="AD35" s="91">
        <f t="shared" si="27"/>
        <v>0</v>
      </c>
      <c r="AE35" s="91">
        <f t="shared" si="28"/>
        <v>0</v>
      </c>
      <c r="AF35" s="91">
        <f t="shared" si="29"/>
        <v>0</v>
      </c>
      <c r="AG35" s="91">
        <f t="shared" si="30"/>
        <v>0</v>
      </c>
      <c r="AH35" s="61"/>
    </row>
    <row r="36" spans="1:34" ht="18" customHeight="1" thickTop="1" thickBot="1" x14ac:dyDescent="0.3">
      <c r="A36" s="47"/>
      <c r="B36" s="149"/>
      <c r="C36" s="147"/>
      <c r="D36" s="147"/>
      <c r="E36" s="148"/>
      <c r="F36" s="432" t="s">
        <v>7</v>
      </c>
      <c r="G36" s="397"/>
      <c r="H36" s="153"/>
      <c r="I36" s="154"/>
      <c r="J36" s="154"/>
      <c r="K36" s="155"/>
      <c r="L36" s="155"/>
      <c r="M36" s="156">
        <f t="shared" ref="M36:R36" si="31">SUM(M26:M35)</f>
        <v>0</v>
      </c>
      <c r="N36" s="156">
        <f t="shared" si="31"/>
        <v>0</v>
      </c>
      <c r="O36" s="156">
        <f t="shared" si="31"/>
        <v>0</v>
      </c>
      <c r="P36" s="156">
        <f t="shared" si="31"/>
        <v>0</v>
      </c>
      <c r="Q36" s="156">
        <f t="shared" si="31"/>
        <v>0</v>
      </c>
      <c r="R36" s="156">
        <f t="shared" si="31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3">
      <c r="A37" s="127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6"/>
      <c r="P37" s="386"/>
      <c r="Q37" s="386"/>
      <c r="R37" s="386"/>
      <c r="S37" s="386"/>
      <c r="T37" s="386"/>
      <c r="U37" s="200"/>
      <c r="V37" s="81"/>
      <c r="W37" s="166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3">
      <c r="A38" s="39"/>
      <c r="B38" s="395" t="s">
        <v>23</v>
      </c>
      <c r="C38" s="396"/>
      <c r="D38" s="396"/>
      <c r="E38" s="397"/>
      <c r="F38" s="40"/>
      <c r="G38" s="40"/>
      <c r="H38" s="53"/>
      <c r="I38" s="53"/>
      <c r="J38" s="53"/>
      <c r="K38" s="56"/>
      <c r="L38" s="56"/>
      <c r="M38" s="53"/>
      <c r="N38" s="41"/>
      <c r="O38" s="387" t="s">
        <v>28</v>
      </c>
      <c r="P38" s="388"/>
      <c r="Q38" s="389"/>
      <c r="R38" s="436"/>
      <c r="S38" s="437"/>
      <c r="T38" s="437"/>
      <c r="U38" s="42"/>
      <c r="AH38" s="61"/>
    </row>
    <row r="39" spans="1:34" ht="18" customHeight="1" thickTop="1" thickBot="1" x14ac:dyDescent="0.3">
      <c r="A39" s="43"/>
      <c r="B39" s="398" t="s">
        <v>9</v>
      </c>
      <c r="C39" s="396"/>
      <c r="D39" s="397"/>
      <c r="E39" s="188">
        <v>3</v>
      </c>
      <c r="F39" s="61"/>
      <c r="G39" s="61"/>
      <c r="H39" s="398" t="s">
        <v>28</v>
      </c>
      <c r="I39" s="396"/>
      <c r="J39" s="397"/>
      <c r="K39" s="238">
        <f>M24+1</f>
        <v>42478</v>
      </c>
      <c r="L39" s="239" t="s">
        <v>84</v>
      </c>
      <c r="M39" s="240">
        <f>K39+6</f>
        <v>42484</v>
      </c>
      <c r="N39" s="27"/>
      <c r="O39" s="433" t="s">
        <v>71</v>
      </c>
      <c r="P39" s="434"/>
      <c r="Q39" s="434"/>
      <c r="R39" s="435"/>
      <c r="S39" s="44"/>
      <c r="T39" s="199"/>
      <c r="U39" s="46"/>
      <c r="AH39" s="61"/>
    </row>
    <row r="40" spans="1:34" ht="18" customHeight="1" thickTop="1" x14ac:dyDescent="0.25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32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33">IF(M41=" "," ",IF(M41=0," ",M41-SUM(N41:Q41)))</f>
        <v xml:space="preserve"> </v>
      </c>
      <c r="S41" s="110"/>
      <c r="T41" s="107" t="str">
        <f>IF(M41=" "," ",IF(M41=0," ",Admin!I23))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34">IF(O41=" ",X26,O41+X26)</f>
        <v>0</v>
      </c>
      <c r="Y41" s="59">
        <f t="shared" ref="Y41:Y50" si="35">IF(P41=0,Y26,P41+Y26)</f>
        <v>0</v>
      </c>
      <c r="Z41" s="59">
        <f t="shared" ref="Z41:Z50" si="36">IF(Q41=0,Z26,Q41+Z26)</f>
        <v>0</v>
      </c>
      <c r="AA41" s="59">
        <f t="shared" ref="AA41:AA50" si="37">IF(R41=" ",AA26,AA26+R41)</f>
        <v>0</v>
      </c>
      <c r="AC41" s="59">
        <f t="shared" ref="AC41:AC50" si="38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5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9">IF(T$39="Y",H27,0)</f>
        <v>0</v>
      </c>
      <c r="I42" s="108">
        <f t="shared" ref="I42:I50" si="40">IF(T$39="Y",I27,0)</f>
        <v>0</v>
      </c>
      <c r="J42" s="108">
        <f t="shared" ref="J42:J50" si="41">IF(T$39="Y",J27,0)</f>
        <v>0</v>
      </c>
      <c r="K42" s="108">
        <f t="shared" ref="K42:K50" si="42">IF(T$39="Y",K27,I42*J42)</f>
        <v>0</v>
      </c>
      <c r="L42" s="151">
        <f t="shared" ref="L42:L50" si="43">IF(T$39="Y",L27,0)</f>
        <v>0</v>
      </c>
      <c r="M42" s="130" t="str">
        <f t="shared" si="32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33"/>
        <v xml:space="preserve"> </v>
      </c>
      <c r="S42" s="110"/>
      <c r="T42" s="111" t="str">
        <f>IF(M42=" "," ",IF(M42=0," ",Admin!I24))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34"/>
        <v>0</v>
      </c>
      <c r="Y42" s="59">
        <f t="shared" si="35"/>
        <v>0</v>
      </c>
      <c r="Z42" s="59">
        <f t="shared" si="36"/>
        <v>0</v>
      </c>
      <c r="AA42" s="59">
        <f t="shared" si="37"/>
        <v>0</v>
      </c>
      <c r="AC42" s="59">
        <f t="shared" si="38"/>
        <v>0</v>
      </c>
      <c r="AD42" s="91">
        <f t="shared" ref="AD42:AD50" si="44">IF(G42="SSP",H42,0)</f>
        <v>0</v>
      </c>
      <c r="AE42" s="91">
        <f t="shared" ref="AE42:AE50" si="45">IF(G42="SMP",H42,0)</f>
        <v>0</v>
      </c>
      <c r="AF42" s="91">
        <f t="shared" ref="AF42:AF50" si="46">IF(G42="SPP",H42,0)</f>
        <v>0</v>
      </c>
      <c r="AG42" s="91">
        <f t="shared" ref="AG42:AG50" si="47">IF(G42="SAP",H42,0)</f>
        <v>0</v>
      </c>
      <c r="AH42" s="61"/>
    </row>
    <row r="43" spans="1:34" ht="18" customHeight="1" x14ac:dyDescent="0.25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9"/>
        <v>0</v>
      </c>
      <c r="I43" s="108">
        <f t="shared" si="40"/>
        <v>0</v>
      </c>
      <c r="J43" s="108">
        <f t="shared" si="41"/>
        <v>0</v>
      </c>
      <c r="K43" s="108">
        <f t="shared" si="42"/>
        <v>0</v>
      </c>
      <c r="L43" s="151">
        <f t="shared" si="43"/>
        <v>0</v>
      </c>
      <c r="M43" s="130" t="str">
        <f t="shared" si="32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33"/>
        <v xml:space="preserve"> </v>
      </c>
      <c r="S43" s="110"/>
      <c r="T43" s="111" t="str">
        <f>IF(M43=" "," ",IF(M43=0," ",Admin!I25))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34"/>
        <v>0</v>
      </c>
      <c r="Y43" s="59">
        <f t="shared" si="35"/>
        <v>0</v>
      </c>
      <c r="Z43" s="59">
        <f t="shared" si="36"/>
        <v>0</v>
      </c>
      <c r="AA43" s="59">
        <f t="shared" si="37"/>
        <v>0</v>
      </c>
      <c r="AC43" s="59">
        <f t="shared" si="38"/>
        <v>0</v>
      </c>
      <c r="AD43" s="91">
        <f t="shared" si="44"/>
        <v>0</v>
      </c>
      <c r="AE43" s="91">
        <f t="shared" si="45"/>
        <v>0</v>
      </c>
      <c r="AF43" s="91">
        <f t="shared" si="46"/>
        <v>0</v>
      </c>
      <c r="AG43" s="91">
        <f t="shared" si="47"/>
        <v>0</v>
      </c>
      <c r="AH43" s="61"/>
    </row>
    <row r="44" spans="1:34" ht="18" customHeight="1" x14ac:dyDescent="0.25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9"/>
        <v>0</v>
      </c>
      <c r="I44" s="108">
        <f t="shared" si="40"/>
        <v>0</v>
      </c>
      <c r="J44" s="108">
        <f t="shared" si="41"/>
        <v>0</v>
      </c>
      <c r="K44" s="108">
        <f t="shared" si="42"/>
        <v>0</v>
      </c>
      <c r="L44" s="151">
        <f t="shared" si="43"/>
        <v>0</v>
      </c>
      <c r="M44" s="130" t="str">
        <f t="shared" si="32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33"/>
        <v xml:space="preserve"> </v>
      </c>
      <c r="S44" s="110"/>
      <c r="T44" s="111" t="str">
        <f>IF(M44=" "," ",IF(M44=0," ",Admin!I26))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34"/>
        <v>0</v>
      </c>
      <c r="Y44" s="59">
        <f t="shared" si="35"/>
        <v>0</v>
      </c>
      <c r="Z44" s="59">
        <f t="shared" si="36"/>
        <v>0</v>
      </c>
      <c r="AA44" s="59">
        <f t="shared" si="37"/>
        <v>0</v>
      </c>
      <c r="AC44" s="59">
        <f t="shared" si="38"/>
        <v>0</v>
      </c>
      <c r="AD44" s="91">
        <f t="shared" si="44"/>
        <v>0</v>
      </c>
      <c r="AE44" s="91">
        <f t="shared" si="45"/>
        <v>0</v>
      </c>
      <c r="AF44" s="91">
        <f t="shared" si="46"/>
        <v>0</v>
      </c>
      <c r="AG44" s="91">
        <f t="shared" si="47"/>
        <v>0</v>
      </c>
      <c r="AH44" s="61"/>
    </row>
    <row r="45" spans="1:34" ht="18" customHeight="1" x14ac:dyDescent="0.25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9"/>
        <v>0</v>
      </c>
      <c r="I45" s="108">
        <f t="shared" si="40"/>
        <v>0</v>
      </c>
      <c r="J45" s="108">
        <f t="shared" si="41"/>
        <v>0</v>
      </c>
      <c r="K45" s="108">
        <f t="shared" si="42"/>
        <v>0</v>
      </c>
      <c r="L45" s="151">
        <f t="shared" si="43"/>
        <v>0</v>
      </c>
      <c r="M45" s="130" t="str">
        <f t="shared" si="32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33"/>
        <v xml:space="preserve"> </v>
      </c>
      <c r="S45" s="110"/>
      <c r="T45" s="111" t="str">
        <f>IF(M45=" "," ",IF(M45=0," ",Admin!I27))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34"/>
        <v>0</v>
      </c>
      <c r="Y45" s="59">
        <f t="shared" si="35"/>
        <v>0</v>
      </c>
      <c r="Z45" s="59">
        <f t="shared" si="36"/>
        <v>0</v>
      </c>
      <c r="AA45" s="59">
        <f t="shared" si="37"/>
        <v>0</v>
      </c>
      <c r="AC45" s="59">
        <f t="shared" si="38"/>
        <v>0</v>
      </c>
      <c r="AD45" s="91">
        <f t="shared" si="44"/>
        <v>0</v>
      </c>
      <c r="AE45" s="91">
        <f t="shared" si="45"/>
        <v>0</v>
      </c>
      <c r="AF45" s="91">
        <f t="shared" si="46"/>
        <v>0</v>
      </c>
      <c r="AG45" s="91">
        <f t="shared" si="47"/>
        <v>0</v>
      </c>
      <c r="AH45" s="61"/>
    </row>
    <row r="46" spans="1:34" ht="18" customHeight="1" x14ac:dyDescent="0.25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9"/>
        <v>0</v>
      </c>
      <c r="I46" s="108">
        <f t="shared" si="40"/>
        <v>0</v>
      </c>
      <c r="J46" s="108">
        <f t="shared" si="41"/>
        <v>0</v>
      </c>
      <c r="K46" s="108">
        <f t="shared" si="42"/>
        <v>0</v>
      </c>
      <c r="L46" s="151">
        <f t="shared" si="43"/>
        <v>0</v>
      </c>
      <c r="M46" s="130" t="str">
        <f t="shared" si="32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33"/>
        <v xml:space="preserve"> </v>
      </c>
      <c r="S46" s="110"/>
      <c r="T46" s="111" t="str">
        <f>IF(M46=" "," ",IF(M46=0," ",Admin!I28))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34"/>
        <v>0</v>
      </c>
      <c r="Y46" s="59">
        <f t="shared" si="35"/>
        <v>0</v>
      </c>
      <c r="Z46" s="59">
        <f t="shared" si="36"/>
        <v>0</v>
      </c>
      <c r="AA46" s="59">
        <f t="shared" si="37"/>
        <v>0</v>
      </c>
      <c r="AC46" s="59">
        <f t="shared" si="38"/>
        <v>0</v>
      </c>
      <c r="AD46" s="91">
        <f t="shared" si="44"/>
        <v>0</v>
      </c>
      <c r="AE46" s="91">
        <f t="shared" si="45"/>
        <v>0</v>
      </c>
      <c r="AF46" s="91">
        <f t="shared" si="46"/>
        <v>0</v>
      </c>
      <c r="AG46" s="91">
        <f t="shared" si="47"/>
        <v>0</v>
      </c>
      <c r="AH46" s="61"/>
    </row>
    <row r="47" spans="1:34" ht="18" customHeight="1" x14ac:dyDescent="0.25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9"/>
        <v>0</v>
      </c>
      <c r="I47" s="108">
        <f t="shared" si="40"/>
        <v>0</v>
      </c>
      <c r="J47" s="108">
        <f t="shared" si="41"/>
        <v>0</v>
      </c>
      <c r="K47" s="108">
        <f t="shared" si="42"/>
        <v>0</v>
      </c>
      <c r="L47" s="151">
        <f t="shared" si="43"/>
        <v>0</v>
      </c>
      <c r="M47" s="130" t="str">
        <f t="shared" si="32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33"/>
        <v xml:space="preserve"> </v>
      </c>
      <c r="S47" s="110"/>
      <c r="T47" s="111" t="str">
        <f>IF(M47=" "," ",IF(M47=0," ",Admin!I29))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34"/>
        <v>0</v>
      </c>
      <c r="Y47" s="59">
        <f t="shared" si="35"/>
        <v>0</v>
      </c>
      <c r="Z47" s="59">
        <f t="shared" si="36"/>
        <v>0</v>
      </c>
      <c r="AA47" s="59">
        <f t="shared" si="37"/>
        <v>0</v>
      </c>
      <c r="AC47" s="59">
        <f t="shared" si="38"/>
        <v>0</v>
      </c>
      <c r="AD47" s="91">
        <f t="shared" si="44"/>
        <v>0</v>
      </c>
      <c r="AE47" s="91">
        <f t="shared" si="45"/>
        <v>0</v>
      </c>
      <c r="AF47" s="91">
        <f t="shared" si="46"/>
        <v>0</v>
      </c>
      <c r="AG47" s="91">
        <f t="shared" si="47"/>
        <v>0</v>
      </c>
      <c r="AH47" s="61"/>
    </row>
    <row r="48" spans="1:34" ht="18" customHeight="1" x14ac:dyDescent="0.25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9"/>
        <v>0</v>
      </c>
      <c r="I48" s="108">
        <f t="shared" si="40"/>
        <v>0</v>
      </c>
      <c r="J48" s="108">
        <f t="shared" si="41"/>
        <v>0</v>
      </c>
      <c r="K48" s="108">
        <f t="shared" si="42"/>
        <v>0</v>
      </c>
      <c r="L48" s="151">
        <f t="shared" si="43"/>
        <v>0</v>
      </c>
      <c r="M48" s="130" t="str">
        <f t="shared" si="32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33"/>
        <v xml:space="preserve"> </v>
      </c>
      <c r="S48" s="110"/>
      <c r="T48" s="111" t="str">
        <f>IF(M48=" "," ",IF(M48=0," ",Admin!I30))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34"/>
        <v>0</v>
      </c>
      <c r="Y48" s="59">
        <f t="shared" si="35"/>
        <v>0</v>
      </c>
      <c r="Z48" s="59">
        <f t="shared" si="36"/>
        <v>0</v>
      </c>
      <c r="AA48" s="59">
        <f t="shared" si="37"/>
        <v>0</v>
      </c>
      <c r="AC48" s="59">
        <f t="shared" si="38"/>
        <v>0</v>
      </c>
      <c r="AD48" s="91">
        <f t="shared" si="44"/>
        <v>0</v>
      </c>
      <c r="AE48" s="91">
        <f t="shared" si="45"/>
        <v>0</v>
      </c>
      <c r="AF48" s="91">
        <f t="shared" si="46"/>
        <v>0</v>
      </c>
      <c r="AG48" s="91">
        <f t="shared" si="47"/>
        <v>0</v>
      </c>
      <c r="AH48" s="61"/>
    </row>
    <row r="49" spans="1:34" ht="18" customHeight="1" x14ac:dyDescent="0.25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9"/>
        <v>0</v>
      </c>
      <c r="I49" s="108">
        <f t="shared" si="40"/>
        <v>0</v>
      </c>
      <c r="J49" s="108">
        <f t="shared" si="41"/>
        <v>0</v>
      </c>
      <c r="K49" s="108">
        <f t="shared" si="42"/>
        <v>0</v>
      </c>
      <c r="L49" s="151">
        <f t="shared" si="43"/>
        <v>0</v>
      </c>
      <c r="M49" s="130" t="str">
        <f t="shared" si="32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33"/>
        <v xml:space="preserve"> </v>
      </c>
      <c r="S49" s="110"/>
      <c r="T49" s="111" t="str">
        <f>IF(M49=" "," ",IF(M49=0," ",Admin!I31))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34"/>
        <v>0</v>
      </c>
      <c r="Y49" s="59">
        <f t="shared" si="35"/>
        <v>0</v>
      </c>
      <c r="Z49" s="59">
        <f t="shared" si="36"/>
        <v>0</v>
      </c>
      <c r="AA49" s="59">
        <f t="shared" si="37"/>
        <v>0</v>
      </c>
      <c r="AC49" s="59">
        <f t="shared" si="38"/>
        <v>0</v>
      </c>
      <c r="AD49" s="91">
        <f t="shared" si="44"/>
        <v>0</v>
      </c>
      <c r="AE49" s="91">
        <f t="shared" si="45"/>
        <v>0</v>
      </c>
      <c r="AF49" s="91">
        <f t="shared" si="46"/>
        <v>0</v>
      </c>
      <c r="AG49" s="91">
        <f t="shared" si="47"/>
        <v>0</v>
      </c>
      <c r="AH49" s="61"/>
    </row>
    <row r="50" spans="1:34" ht="18" customHeight="1" thickBot="1" x14ac:dyDescent="0.3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9"/>
        <v>0</v>
      </c>
      <c r="I50" s="133">
        <f t="shared" si="40"/>
        <v>0</v>
      </c>
      <c r="J50" s="133">
        <f t="shared" si="41"/>
        <v>0</v>
      </c>
      <c r="K50" s="133">
        <f t="shared" si="42"/>
        <v>0</v>
      </c>
      <c r="L50" s="152">
        <f t="shared" si="43"/>
        <v>0</v>
      </c>
      <c r="M50" s="131" t="str">
        <f t="shared" si="32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33"/>
        <v xml:space="preserve"> </v>
      </c>
      <c r="S50" s="110"/>
      <c r="T50" s="111" t="str">
        <f>IF(M50=" "," ",IF(M50=0," ",Admin!I32))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34"/>
        <v>0</v>
      </c>
      <c r="Y50" s="59">
        <f t="shared" si="35"/>
        <v>0</v>
      </c>
      <c r="Z50" s="59">
        <f t="shared" si="36"/>
        <v>0</v>
      </c>
      <c r="AA50" s="59">
        <f t="shared" si="37"/>
        <v>0</v>
      </c>
      <c r="AC50" s="59">
        <f t="shared" si="38"/>
        <v>0</v>
      </c>
      <c r="AD50" s="91">
        <f t="shared" si="44"/>
        <v>0</v>
      </c>
      <c r="AE50" s="91">
        <f t="shared" si="45"/>
        <v>0</v>
      </c>
      <c r="AF50" s="91">
        <f t="shared" si="46"/>
        <v>0</v>
      </c>
      <c r="AG50" s="91">
        <f t="shared" si="47"/>
        <v>0</v>
      </c>
      <c r="AH50" s="61"/>
    </row>
    <row r="51" spans="1:34" ht="18" customHeight="1" thickTop="1" thickBot="1" x14ac:dyDescent="0.3">
      <c r="A51" s="47"/>
      <c r="B51" s="149"/>
      <c r="C51" s="147"/>
      <c r="D51" s="147"/>
      <c r="E51" s="148"/>
      <c r="F51" s="432" t="s">
        <v>7</v>
      </c>
      <c r="G51" s="397"/>
      <c r="H51" s="153"/>
      <c r="I51" s="154"/>
      <c r="J51" s="154"/>
      <c r="K51" s="155"/>
      <c r="L51" s="155"/>
      <c r="M51" s="156">
        <f t="shared" ref="M51:R51" si="48">SUM(M41:M50)</f>
        <v>0</v>
      </c>
      <c r="N51" s="156">
        <f t="shared" si="48"/>
        <v>0</v>
      </c>
      <c r="O51" s="156">
        <f t="shared" si="48"/>
        <v>0</v>
      </c>
      <c r="P51" s="156">
        <f t="shared" si="48"/>
        <v>0</v>
      </c>
      <c r="Q51" s="156">
        <f t="shared" si="48"/>
        <v>0</v>
      </c>
      <c r="R51" s="156">
        <f t="shared" si="48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3">
      <c r="A52" s="127"/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3">
      <c r="A53" s="39"/>
      <c r="B53" s="395" t="s">
        <v>23</v>
      </c>
      <c r="C53" s="396"/>
      <c r="D53" s="396"/>
      <c r="E53" s="397"/>
      <c r="F53" s="40"/>
      <c r="G53" s="40"/>
      <c r="H53" s="41"/>
      <c r="I53" s="41"/>
      <c r="J53" s="41"/>
      <c r="K53" s="56"/>
      <c r="L53" s="56"/>
      <c r="M53" s="53"/>
      <c r="N53" s="41"/>
      <c r="O53" s="387" t="s">
        <v>28</v>
      </c>
      <c r="P53" s="388"/>
      <c r="Q53" s="389"/>
      <c r="R53" s="436"/>
      <c r="S53" s="437"/>
      <c r="T53" s="437"/>
      <c r="U53" s="42"/>
      <c r="AH53" s="61"/>
    </row>
    <row r="54" spans="1:34" ht="18" customHeight="1" thickTop="1" thickBot="1" x14ac:dyDescent="0.3">
      <c r="A54" s="43"/>
      <c r="B54" s="398" t="s">
        <v>9</v>
      </c>
      <c r="C54" s="396"/>
      <c r="D54" s="397"/>
      <c r="E54" s="188">
        <v>4</v>
      </c>
      <c r="F54" s="61"/>
      <c r="G54" s="61"/>
      <c r="H54" s="398" t="s">
        <v>28</v>
      </c>
      <c r="I54" s="396"/>
      <c r="J54" s="397"/>
      <c r="K54" s="238">
        <f>M39+1</f>
        <v>42485</v>
      </c>
      <c r="L54" s="239" t="s">
        <v>84</v>
      </c>
      <c r="M54" s="240">
        <f>K54+6</f>
        <v>42491</v>
      </c>
      <c r="N54" s="27"/>
      <c r="O54" s="433" t="s">
        <v>71</v>
      </c>
      <c r="P54" s="434"/>
      <c r="Q54" s="434"/>
      <c r="R54" s="435"/>
      <c r="S54" s="44"/>
      <c r="T54" s="199"/>
      <c r="U54" s="46"/>
      <c r="AH54" s="61"/>
    </row>
    <row r="55" spans="1:34" ht="18" customHeight="1" thickTop="1" x14ac:dyDescent="0.25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5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50">
        <f>IF(T$54="Y",L41,0)</f>
        <v>0</v>
      </c>
      <c r="M56" s="117" t="str">
        <f t="shared" ref="M56:M65" si="49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50">IF(M56=" "," ",IF(M56=0," ",M56-SUM(N56:Q56)))</f>
        <v xml:space="preserve"> </v>
      </c>
      <c r="S56" s="110"/>
      <c r="T56" s="107" t="str">
        <f>IF(M56=" "," ",IF(M56=0," ",Admin!I33))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51">IF(O56=" ",X41,O56+X41)</f>
        <v>0</v>
      </c>
      <c r="Y56" s="59">
        <f t="shared" ref="Y56:Y65" si="52">IF(P56=0,Y41,P56+Y41)</f>
        <v>0</v>
      </c>
      <c r="Z56" s="59">
        <f t="shared" ref="Z56:Z65" si="53">IF(Q56=0,Z41,Q56+Z41)</f>
        <v>0</v>
      </c>
      <c r="AA56" s="59">
        <f t="shared" ref="AA56:AA65" si="54">IF(R56=" ",AA41,AA41+R56)</f>
        <v>0</v>
      </c>
      <c r="AC56" s="59">
        <f t="shared" ref="AC56:AC65" si="5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5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56">IF(T$54="Y",H42,0)</f>
        <v>0</v>
      </c>
      <c r="I57" s="108">
        <f t="shared" ref="I57:I65" si="57">IF(T$54="Y",I42,0)</f>
        <v>0</v>
      </c>
      <c r="J57" s="108">
        <f t="shared" ref="J57:J65" si="58">IF(T$54="Y",J42,0)</f>
        <v>0</v>
      </c>
      <c r="K57" s="108">
        <f t="shared" ref="K57:K65" si="59">IF(T$54="Y",K42,I57*J57)</f>
        <v>0</v>
      </c>
      <c r="L57" s="151">
        <f t="shared" ref="L57:L65" si="60">IF(T$54="Y",L42,0)</f>
        <v>0</v>
      </c>
      <c r="M57" s="118" t="str">
        <f t="shared" si="49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50"/>
        <v xml:space="preserve"> </v>
      </c>
      <c r="S57" s="110"/>
      <c r="T57" s="111" t="str">
        <f>IF(M57=" "," ",IF(M57=0," ",Admin!I34))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51"/>
        <v>0</v>
      </c>
      <c r="Y57" s="59">
        <f t="shared" si="52"/>
        <v>0</v>
      </c>
      <c r="Z57" s="59">
        <f t="shared" si="53"/>
        <v>0</v>
      </c>
      <c r="AA57" s="59">
        <f t="shared" si="54"/>
        <v>0</v>
      </c>
      <c r="AC57" s="59">
        <f t="shared" si="55"/>
        <v>0</v>
      </c>
      <c r="AD57" s="91">
        <f t="shared" ref="AD57:AD65" si="61">IF(G57="SSP",H57,0)</f>
        <v>0</v>
      </c>
      <c r="AE57" s="91">
        <f t="shared" ref="AE57:AE65" si="62">IF(G57="SMP",H57,0)</f>
        <v>0</v>
      </c>
      <c r="AF57" s="91">
        <f t="shared" ref="AF57:AF65" si="63">IF(G57="SPP",H57,0)</f>
        <v>0</v>
      </c>
      <c r="AG57" s="91">
        <f t="shared" ref="AG57:AG65" si="64">IF(G57="SAP",H57,0)</f>
        <v>0</v>
      </c>
      <c r="AH57" s="61"/>
    </row>
    <row r="58" spans="1:34" ht="18" customHeight="1" x14ac:dyDescent="0.25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56"/>
        <v>0</v>
      </c>
      <c r="I58" s="108">
        <f t="shared" si="57"/>
        <v>0</v>
      </c>
      <c r="J58" s="108">
        <f t="shared" si="58"/>
        <v>0</v>
      </c>
      <c r="K58" s="108">
        <f t="shared" si="59"/>
        <v>0</v>
      </c>
      <c r="L58" s="151">
        <f t="shared" si="60"/>
        <v>0</v>
      </c>
      <c r="M58" s="118" t="str">
        <f t="shared" si="49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50"/>
        <v xml:space="preserve"> </v>
      </c>
      <c r="S58" s="110"/>
      <c r="T58" s="111" t="str">
        <f>IF(M58=" "," ",IF(M58=0," ",Admin!I35))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51"/>
        <v>0</v>
      </c>
      <c r="Y58" s="59">
        <f t="shared" si="52"/>
        <v>0</v>
      </c>
      <c r="Z58" s="59">
        <f t="shared" si="53"/>
        <v>0</v>
      </c>
      <c r="AA58" s="59">
        <f t="shared" si="54"/>
        <v>0</v>
      </c>
      <c r="AC58" s="59">
        <f t="shared" si="55"/>
        <v>0</v>
      </c>
      <c r="AD58" s="91">
        <f t="shared" si="61"/>
        <v>0</v>
      </c>
      <c r="AE58" s="91">
        <f t="shared" si="62"/>
        <v>0</v>
      </c>
      <c r="AF58" s="91">
        <f t="shared" si="63"/>
        <v>0</v>
      </c>
      <c r="AG58" s="91">
        <f t="shared" si="64"/>
        <v>0</v>
      </c>
      <c r="AH58" s="61"/>
    </row>
    <row r="59" spans="1:34" ht="18" customHeight="1" x14ac:dyDescent="0.25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56"/>
        <v>0</v>
      </c>
      <c r="I59" s="108">
        <f t="shared" si="57"/>
        <v>0</v>
      </c>
      <c r="J59" s="108">
        <f t="shared" si="58"/>
        <v>0</v>
      </c>
      <c r="K59" s="108">
        <f t="shared" si="59"/>
        <v>0</v>
      </c>
      <c r="L59" s="151">
        <f t="shared" si="60"/>
        <v>0</v>
      </c>
      <c r="M59" s="118" t="str">
        <f t="shared" si="49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50"/>
        <v xml:space="preserve"> </v>
      </c>
      <c r="S59" s="110"/>
      <c r="T59" s="111" t="str">
        <f>IF(M59=" "," ",IF(M59=0," ",Admin!I36))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51"/>
        <v>0</v>
      </c>
      <c r="Y59" s="59">
        <f t="shared" si="52"/>
        <v>0</v>
      </c>
      <c r="Z59" s="59">
        <f t="shared" si="53"/>
        <v>0</v>
      </c>
      <c r="AA59" s="59">
        <f t="shared" si="54"/>
        <v>0</v>
      </c>
      <c r="AC59" s="59">
        <f t="shared" si="55"/>
        <v>0</v>
      </c>
      <c r="AD59" s="91">
        <f t="shared" si="61"/>
        <v>0</v>
      </c>
      <c r="AE59" s="91">
        <f t="shared" si="62"/>
        <v>0</v>
      </c>
      <c r="AF59" s="91">
        <f t="shared" si="63"/>
        <v>0</v>
      </c>
      <c r="AG59" s="91">
        <f t="shared" si="64"/>
        <v>0</v>
      </c>
      <c r="AH59" s="61"/>
    </row>
    <row r="60" spans="1:34" ht="18" customHeight="1" x14ac:dyDescent="0.25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56"/>
        <v>0</v>
      </c>
      <c r="I60" s="108">
        <f t="shared" si="57"/>
        <v>0</v>
      </c>
      <c r="J60" s="108">
        <f t="shared" si="58"/>
        <v>0</v>
      </c>
      <c r="K60" s="108">
        <f t="shared" si="59"/>
        <v>0</v>
      </c>
      <c r="L60" s="151">
        <f t="shared" si="60"/>
        <v>0</v>
      </c>
      <c r="M60" s="118" t="str">
        <f t="shared" si="49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50"/>
        <v xml:space="preserve"> </v>
      </c>
      <c r="S60" s="110"/>
      <c r="T60" s="111" t="str">
        <f>IF(M60=" "," ",IF(M60=0," ",Admin!I37))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51"/>
        <v>0</v>
      </c>
      <c r="Y60" s="59">
        <f t="shared" si="52"/>
        <v>0</v>
      </c>
      <c r="Z60" s="59">
        <f t="shared" si="53"/>
        <v>0</v>
      </c>
      <c r="AA60" s="59">
        <f t="shared" si="54"/>
        <v>0</v>
      </c>
      <c r="AC60" s="59">
        <f t="shared" si="55"/>
        <v>0</v>
      </c>
      <c r="AD60" s="91">
        <f t="shared" si="61"/>
        <v>0</v>
      </c>
      <c r="AE60" s="91">
        <f t="shared" si="62"/>
        <v>0</v>
      </c>
      <c r="AF60" s="91">
        <f t="shared" si="63"/>
        <v>0</v>
      </c>
      <c r="AG60" s="91">
        <f t="shared" si="64"/>
        <v>0</v>
      </c>
      <c r="AH60" s="61"/>
    </row>
    <row r="61" spans="1:34" ht="18" customHeight="1" x14ac:dyDescent="0.25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56"/>
        <v>0</v>
      </c>
      <c r="I61" s="108">
        <f t="shared" si="57"/>
        <v>0</v>
      </c>
      <c r="J61" s="108">
        <f t="shared" si="58"/>
        <v>0</v>
      </c>
      <c r="K61" s="108">
        <f t="shared" si="59"/>
        <v>0</v>
      </c>
      <c r="L61" s="151">
        <f t="shared" si="60"/>
        <v>0</v>
      </c>
      <c r="M61" s="118" t="str">
        <f t="shared" si="49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50"/>
        <v xml:space="preserve"> </v>
      </c>
      <c r="S61" s="110"/>
      <c r="T61" s="111" t="str">
        <f>IF(M61=" "," ",IF(M61=0," ",Admin!I38))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51"/>
        <v>0</v>
      </c>
      <c r="Y61" s="59">
        <f t="shared" si="52"/>
        <v>0</v>
      </c>
      <c r="Z61" s="59">
        <f t="shared" si="53"/>
        <v>0</v>
      </c>
      <c r="AA61" s="59">
        <f t="shared" si="54"/>
        <v>0</v>
      </c>
      <c r="AC61" s="59">
        <f t="shared" si="55"/>
        <v>0</v>
      </c>
      <c r="AD61" s="91">
        <f t="shared" si="61"/>
        <v>0</v>
      </c>
      <c r="AE61" s="91">
        <f t="shared" si="62"/>
        <v>0</v>
      </c>
      <c r="AF61" s="91">
        <f t="shared" si="63"/>
        <v>0</v>
      </c>
      <c r="AG61" s="91">
        <f t="shared" si="64"/>
        <v>0</v>
      </c>
      <c r="AH61" s="61"/>
    </row>
    <row r="62" spans="1:34" ht="18" customHeight="1" x14ac:dyDescent="0.25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56"/>
        <v>0</v>
      </c>
      <c r="I62" s="108">
        <f t="shared" si="57"/>
        <v>0</v>
      </c>
      <c r="J62" s="108">
        <f t="shared" si="58"/>
        <v>0</v>
      </c>
      <c r="K62" s="108">
        <f t="shared" si="59"/>
        <v>0</v>
      </c>
      <c r="L62" s="151">
        <f t="shared" si="60"/>
        <v>0</v>
      </c>
      <c r="M62" s="118" t="str">
        <f t="shared" si="49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50"/>
        <v xml:space="preserve"> </v>
      </c>
      <c r="S62" s="110"/>
      <c r="T62" s="111" t="str">
        <f>IF(M62=" "," ",IF(M62=0," ",Admin!I39))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51"/>
        <v>0</v>
      </c>
      <c r="Y62" s="59">
        <f t="shared" si="52"/>
        <v>0</v>
      </c>
      <c r="Z62" s="59">
        <f t="shared" si="53"/>
        <v>0</v>
      </c>
      <c r="AA62" s="59">
        <f t="shared" si="54"/>
        <v>0</v>
      </c>
      <c r="AC62" s="59">
        <f t="shared" si="55"/>
        <v>0</v>
      </c>
      <c r="AD62" s="91">
        <f t="shared" si="61"/>
        <v>0</v>
      </c>
      <c r="AE62" s="91">
        <f t="shared" si="62"/>
        <v>0</v>
      </c>
      <c r="AF62" s="91">
        <f t="shared" si="63"/>
        <v>0</v>
      </c>
      <c r="AG62" s="91">
        <f t="shared" si="64"/>
        <v>0</v>
      </c>
      <c r="AH62" s="61"/>
    </row>
    <row r="63" spans="1:34" ht="18" customHeight="1" x14ac:dyDescent="0.25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56"/>
        <v>0</v>
      </c>
      <c r="I63" s="108">
        <f t="shared" si="57"/>
        <v>0</v>
      </c>
      <c r="J63" s="108">
        <f t="shared" si="58"/>
        <v>0</v>
      </c>
      <c r="K63" s="108">
        <f t="shared" si="59"/>
        <v>0</v>
      </c>
      <c r="L63" s="151">
        <f t="shared" si="60"/>
        <v>0</v>
      </c>
      <c r="M63" s="118" t="str">
        <f t="shared" si="49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50"/>
        <v xml:space="preserve"> </v>
      </c>
      <c r="S63" s="110"/>
      <c r="T63" s="111" t="str">
        <f>IF(M63=" "," ",IF(M63=0," ",Admin!I40))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51"/>
        <v>0</v>
      </c>
      <c r="Y63" s="59">
        <f t="shared" si="52"/>
        <v>0</v>
      </c>
      <c r="Z63" s="59">
        <f t="shared" si="53"/>
        <v>0</v>
      </c>
      <c r="AA63" s="59">
        <f t="shared" si="54"/>
        <v>0</v>
      </c>
      <c r="AC63" s="59">
        <f t="shared" si="55"/>
        <v>0</v>
      </c>
      <c r="AD63" s="91">
        <f t="shared" si="61"/>
        <v>0</v>
      </c>
      <c r="AE63" s="91">
        <f t="shared" si="62"/>
        <v>0</v>
      </c>
      <c r="AF63" s="91">
        <f t="shared" si="63"/>
        <v>0</v>
      </c>
      <c r="AG63" s="91">
        <f t="shared" si="64"/>
        <v>0</v>
      </c>
      <c r="AH63" s="61"/>
    </row>
    <row r="64" spans="1:34" ht="18" customHeight="1" x14ac:dyDescent="0.25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56"/>
        <v>0</v>
      </c>
      <c r="I64" s="108">
        <f t="shared" si="57"/>
        <v>0</v>
      </c>
      <c r="J64" s="108">
        <f t="shared" si="58"/>
        <v>0</v>
      </c>
      <c r="K64" s="108">
        <f t="shared" si="59"/>
        <v>0</v>
      </c>
      <c r="L64" s="151">
        <f t="shared" si="60"/>
        <v>0</v>
      </c>
      <c r="M64" s="118" t="str">
        <f t="shared" si="49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50"/>
        <v xml:space="preserve"> </v>
      </c>
      <c r="S64" s="110"/>
      <c r="T64" s="111" t="str">
        <f>IF(M64=" "," ",IF(M64=0," ",Admin!I41))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51"/>
        <v>0</v>
      </c>
      <c r="Y64" s="59">
        <f t="shared" si="52"/>
        <v>0</v>
      </c>
      <c r="Z64" s="59">
        <f t="shared" si="53"/>
        <v>0</v>
      </c>
      <c r="AA64" s="59">
        <f t="shared" si="54"/>
        <v>0</v>
      </c>
      <c r="AC64" s="59">
        <f t="shared" si="55"/>
        <v>0</v>
      </c>
      <c r="AD64" s="91">
        <f t="shared" si="61"/>
        <v>0</v>
      </c>
      <c r="AE64" s="91">
        <f t="shared" si="62"/>
        <v>0</v>
      </c>
      <c r="AF64" s="91">
        <f t="shared" si="63"/>
        <v>0</v>
      </c>
      <c r="AG64" s="91">
        <f t="shared" si="64"/>
        <v>0</v>
      </c>
      <c r="AH64" s="61"/>
    </row>
    <row r="65" spans="1:34" ht="18" customHeight="1" thickBot="1" x14ac:dyDescent="0.3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56"/>
        <v>0</v>
      </c>
      <c r="I65" s="133">
        <f t="shared" si="57"/>
        <v>0</v>
      </c>
      <c r="J65" s="133">
        <f t="shared" si="58"/>
        <v>0</v>
      </c>
      <c r="K65" s="133">
        <f t="shared" si="59"/>
        <v>0</v>
      </c>
      <c r="L65" s="152">
        <f t="shared" si="60"/>
        <v>0</v>
      </c>
      <c r="M65" s="119" t="str">
        <f t="shared" si="49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50"/>
        <v xml:space="preserve"> </v>
      </c>
      <c r="S65" s="110"/>
      <c r="T65" s="111" t="str">
        <f>IF(M65=" "," ",IF(M65=0," ",Admin!I42))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51"/>
        <v>0</v>
      </c>
      <c r="Y65" s="59">
        <f t="shared" si="52"/>
        <v>0</v>
      </c>
      <c r="Z65" s="59">
        <f t="shared" si="53"/>
        <v>0</v>
      </c>
      <c r="AA65" s="59">
        <f t="shared" si="54"/>
        <v>0</v>
      </c>
      <c r="AC65" s="59">
        <f t="shared" si="55"/>
        <v>0</v>
      </c>
      <c r="AD65" s="91">
        <f t="shared" si="61"/>
        <v>0</v>
      </c>
      <c r="AE65" s="91">
        <f t="shared" si="62"/>
        <v>0</v>
      </c>
      <c r="AF65" s="91">
        <f t="shared" si="63"/>
        <v>0</v>
      </c>
      <c r="AG65" s="91">
        <f t="shared" si="64"/>
        <v>0</v>
      </c>
      <c r="AH65" s="61"/>
    </row>
    <row r="66" spans="1:34" ht="18" customHeight="1" thickTop="1" thickBot="1" x14ac:dyDescent="0.3">
      <c r="A66" s="47"/>
      <c r="B66" s="149"/>
      <c r="C66" s="147"/>
      <c r="D66" s="147"/>
      <c r="E66" s="148"/>
      <c r="F66" s="432" t="s">
        <v>7</v>
      </c>
      <c r="G66" s="397"/>
      <c r="H66" s="153"/>
      <c r="I66" s="154"/>
      <c r="J66" s="154"/>
      <c r="K66" s="155"/>
      <c r="L66" s="155"/>
      <c r="M66" s="156">
        <f t="shared" ref="M66:R66" si="65">SUM(M56:M65)</f>
        <v>0</v>
      </c>
      <c r="N66" s="156">
        <f t="shared" si="65"/>
        <v>0</v>
      </c>
      <c r="O66" s="156">
        <f t="shared" si="65"/>
        <v>0</v>
      </c>
      <c r="P66" s="156">
        <f t="shared" si="65"/>
        <v>0</v>
      </c>
      <c r="Q66" s="156">
        <f t="shared" si="65"/>
        <v>0</v>
      </c>
      <c r="R66" s="156">
        <f t="shared" si="6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3">
      <c r="A67" s="127"/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3">
      <c r="A68" s="39"/>
      <c r="B68" s="395" t="s">
        <v>24</v>
      </c>
      <c r="C68" s="396"/>
      <c r="D68" s="396"/>
      <c r="E68" s="397"/>
      <c r="F68" s="40"/>
      <c r="G68" s="40"/>
      <c r="H68" s="53"/>
      <c r="I68" s="53"/>
      <c r="J68" s="53"/>
      <c r="K68" s="56"/>
      <c r="L68" s="56"/>
      <c r="M68" s="53"/>
      <c r="N68" s="41"/>
      <c r="O68" s="387" t="s">
        <v>28</v>
      </c>
      <c r="P68" s="388"/>
      <c r="Q68" s="389"/>
      <c r="R68" s="436"/>
      <c r="S68" s="437"/>
      <c r="T68" s="437"/>
      <c r="U68" s="42"/>
      <c r="AH68" s="61"/>
    </row>
    <row r="69" spans="1:34" ht="18" customHeight="1" thickTop="1" thickBot="1" x14ac:dyDescent="0.3">
      <c r="A69" s="43"/>
      <c r="B69" s="398" t="s">
        <v>10</v>
      </c>
      <c r="C69" s="396"/>
      <c r="D69" s="397"/>
      <c r="E69" s="188">
        <v>1</v>
      </c>
      <c r="F69" s="61"/>
      <c r="G69" s="61"/>
      <c r="H69" s="398" t="s">
        <v>28</v>
      </c>
      <c r="I69" s="396"/>
      <c r="J69" s="397"/>
      <c r="K69" s="238">
        <f>Admin!B2</f>
        <v>42466</v>
      </c>
      <c r="L69" s="239" t="s">
        <v>84</v>
      </c>
      <c r="M69" s="240">
        <f>Admin!B31</f>
        <v>42495</v>
      </c>
      <c r="N69" s="27"/>
      <c r="O69" s="433" t="s">
        <v>57</v>
      </c>
      <c r="P69" s="434"/>
      <c r="Q69" s="434"/>
      <c r="R69" s="435"/>
      <c r="S69" s="44"/>
      <c r="T69" s="115" t="s">
        <v>33</v>
      </c>
      <c r="U69" s="46"/>
      <c r="AH69" s="61"/>
    </row>
    <row r="70" spans="1:34" ht="18" customHeight="1" thickTop="1" x14ac:dyDescent="0.25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IF(Employee!D$28="w","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58"/>
      <c r="H71" s="113">
        <v>0</v>
      </c>
      <c r="I71" s="105">
        <v>0</v>
      </c>
      <c r="J71" s="105">
        <v>0</v>
      </c>
      <c r="K71" s="106">
        <f>I71*J71</f>
        <v>0</v>
      </c>
      <c r="L71" s="150">
        <v>0</v>
      </c>
      <c r="M71" s="207" t="str">
        <f t="shared" ref="M71:M80" si="66">IF(E71=" "," ",IF((H71+K71+L71)&gt;0,H71+K71+L71," "))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122" t="str">
        <f>IF(M71=" "," ",IF(M71=0," ",M71-SUM(N71:Q71)))</f>
        <v xml:space="preserve"> </v>
      </c>
      <c r="S71" s="110"/>
      <c r="T71" s="107" t="str">
        <f>IF(M71=" "," ",IF(M71=0," ",Admin!I3))</f>
        <v xml:space="preserve"> </v>
      </c>
      <c r="U71" s="48"/>
      <c r="V71" s="59">
        <f>IF(Employee!H$35=E$69,Employee!D$34+SUM(M71)+0,SUM(M71)+0)</f>
        <v>0</v>
      </c>
      <c r="W71" s="59">
        <f>IF(Employee!H$35=E$69,Employee!D$35+SUM(N71)+0,SUM(N71)+0)</f>
        <v>0</v>
      </c>
      <c r="X71" s="59">
        <f t="shared" ref="X71:X80" si="67">IF(O71=" ",0,O71)</f>
        <v>0</v>
      </c>
      <c r="Y71" s="59">
        <f>IF(P71=" ",0,P71)</f>
        <v>0</v>
      </c>
      <c r="Z71" s="59">
        <f t="shared" ref="Z71:Z80" si="68">IF(Q71=" ",0,Q71)</f>
        <v>0</v>
      </c>
      <c r="AA71" s="59">
        <f t="shared" ref="AA71:AA80" si="69">IF(R71=" ",0,R71)</f>
        <v>0</v>
      </c>
      <c r="AB71" s="60"/>
      <c r="AC71" s="59">
        <f t="shared" ref="AC71:AC80" si="70">IF(T71=" ",0,T71)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5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IF(Employee!D$54="w","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58"/>
      <c r="H72" s="114">
        <v>0</v>
      </c>
      <c r="I72" s="108">
        <v>0</v>
      </c>
      <c r="J72" s="108">
        <v>0</v>
      </c>
      <c r="K72" s="109">
        <f t="shared" ref="K72:K80" si="71">I72*J72</f>
        <v>0</v>
      </c>
      <c r="L72" s="151">
        <v>0</v>
      </c>
      <c r="M72" s="208" t="str">
        <f t="shared" si="66"/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123" t="str">
        <f t="shared" ref="R72:R80" si="72">IF(M72=" "," ",IF(M72=0," ",M72-SUM(N72:Q72)))</f>
        <v xml:space="preserve"> </v>
      </c>
      <c r="S72" s="110"/>
      <c r="T72" s="111" t="str">
        <f>IF(M72=" "," ",IF(M72=0," ",Admin!I4))</f>
        <v xml:space="preserve"> </v>
      </c>
      <c r="U72" s="48"/>
      <c r="V72" s="59">
        <f>IF(Employee!H$61=E$69,Employee!D$60+SUM(M72)+0,SUM(M72)+0)</f>
        <v>0</v>
      </c>
      <c r="W72" s="59">
        <f>IF(Employee!H$61=E$69,Employee!D$61+SUM(N72)+0,SUM(N72)+0)</f>
        <v>0</v>
      </c>
      <c r="X72" s="59">
        <f t="shared" si="67"/>
        <v>0</v>
      </c>
      <c r="Y72" s="59">
        <f>IF(P72=" ",0,P72)</f>
        <v>0</v>
      </c>
      <c r="Z72" s="59">
        <f t="shared" si="68"/>
        <v>0</v>
      </c>
      <c r="AA72" s="59">
        <f t="shared" si="69"/>
        <v>0</v>
      </c>
      <c r="AB72" s="60"/>
      <c r="AC72" s="59">
        <f t="shared" si="70"/>
        <v>0</v>
      </c>
      <c r="AD72" s="91">
        <f t="shared" ref="AD72:AD80" si="73">IF(G72="SSP",H72,0)</f>
        <v>0</v>
      </c>
      <c r="AE72" s="91">
        <f t="shared" ref="AE72:AE80" si="74">IF(G72="SMP",H72,0)</f>
        <v>0</v>
      </c>
      <c r="AF72" s="91">
        <f t="shared" ref="AF72:AF80" si="75">IF(G72="SPP",H72,0)</f>
        <v>0</v>
      </c>
      <c r="AG72" s="91">
        <f t="shared" ref="AG72:AG80" si="76">IF(G72="SAP",H72,0)</f>
        <v>0</v>
      </c>
      <c r="AH72" s="61"/>
    </row>
    <row r="73" spans="1:34" ht="18" customHeight="1" x14ac:dyDescent="0.25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IF(Employee!D$80="w","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58"/>
      <c r="H73" s="114">
        <v>0</v>
      </c>
      <c r="I73" s="108">
        <v>0</v>
      </c>
      <c r="J73" s="108">
        <v>0</v>
      </c>
      <c r="K73" s="109">
        <f t="shared" si="71"/>
        <v>0</v>
      </c>
      <c r="L73" s="151">
        <v>0</v>
      </c>
      <c r="M73" s="208" t="str">
        <f t="shared" si="66"/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123" t="str">
        <f t="shared" si="72"/>
        <v xml:space="preserve"> </v>
      </c>
      <c r="S73" s="110"/>
      <c r="T73" s="111" t="str">
        <f>IF(M73=" "," ",IF(M73=0," ",Admin!I5))</f>
        <v xml:space="preserve"> </v>
      </c>
      <c r="U73" s="48"/>
      <c r="V73" s="59">
        <f>IF(Employee!H$87=E$69,Employee!D$86+SUM(M73)+0,SUM(M73)+0)</f>
        <v>0</v>
      </c>
      <c r="W73" s="59">
        <f>IF(Employee!H$87=E$69,Employee!D$87+SUM(N73)+0,SUM(N73)+0)</f>
        <v>0</v>
      </c>
      <c r="X73" s="59">
        <f t="shared" si="67"/>
        <v>0</v>
      </c>
      <c r="Y73" s="59">
        <f>IF(P73=" ",0,P73)</f>
        <v>0</v>
      </c>
      <c r="Z73" s="59">
        <f t="shared" si="68"/>
        <v>0</v>
      </c>
      <c r="AA73" s="59">
        <f t="shared" si="69"/>
        <v>0</v>
      </c>
      <c r="AB73" s="60"/>
      <c r="AC73" s="59">
        <f t="shared" si="70"/>
        <v>0</v>
      </c>
      <c r="AD73" s="91">
        <f t="shared" si="73"/>
        <v>0</v>
      </c>
      <c r="AE73" s="91">
        <f t="shared" si="74"/>
        <v>0</v>
      </c>
      <c r="AF73" s="91">
        <f t="shared" si="75"/>
        <v>0</v>
      </c>
      <c r="AG73" s="91">
        <f t="shared" si="76"/>
        <v>0</v>
      </c>
      <c r="AH73" s="61"/>
    </row>
    <row r="74" spans="1:34" ht="18" customHeight="1" x14ac:dyDescent="0.25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IF(Employee!D$106="w","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58"/>
      <c r="H74" s="114">
        <v>0</v>
      </c>
      <c r="I74" s="108">
        <v>0</v>
      </c>
      <c r="J74" s="108">
        <v>0</v>
      </c>
      <c r="K74" s="109">
        <f t="shared" si="71"/>
        <v>0</v>
      </c>
      <c r="L74" s="151">
        <v>0</v>
      </c>
      <c r="M74" s="208" t="str">
        <f t="shared" si="66"/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123" t="str">
        <f t="shared" si="72"/>
        <v xml:space="preserve"> </v>
      </c>
      <c r="S74" s="110"/>
      <c r="T74" s="111" t="str">
        <f>IF(M74=" "," ",IF(M74=0," ",Admin!I6))</f>
        <v xml:space="preserve"> </v>
      </c>
      <c r="U74" s="48"/>
      <c r="V74" s="59">
        <f>IF(Employee!H$113=E$69,Employee!D$112+SUM(M74)+0,SUM(M74)+0)</f>
        <v>0</v>
      </c>
      <c r="W74" s="59">
        <f>IF(Employee!H$113=E$69,Employee!D$113+SUM(N74)+0,SUM(N74)+0)</f>
        <v>0</v>
      </c>
      <c r="X74" s="59">
        <f t="shared" si="67"/>
        <v>0</v>
      </c>
      <c r="Y74" s="59">
        <f t="shared" ref="Y74:Y80" si="77">IF(P74=" ",0,P74)</f>
        <v>0</v>
      </c>
      <c r="Z74" s="59">
        <f t="shared" si="68"/>
        <v>0</v>
      </c>
      <c r="AA74" s="59">
        <f t="shared" si="69"/>
        <v>0</v>
      </c>
      <c r="AB74" s="60"/>
      <c r="AC74" s="59">
        <f t="shared" si="70"/>
        <v>0</v>
      </c>
      <c r="AD74" s="91">
        <f t="shared" si="73"/>
        <v>0</v>
      </c>
      <c r="AE74" s="91">
        <f t="shared" si="74"/>
        <v>0</v>
      </c>
      <c r="AF74" s="91">
        <f t="shared" si="75"/>
        <v>0</v>
      </c>
      <c r="AG74" s="91">
        <f t="shared" si="76"/>
        <v>0</v>
      </c>
      <c r="AH74" s="61"/>
    </row>
    <row r="75" spans="1:34" ht="18" customHeight="1" x14ac:dyDescent="0.25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IF(Employee!D$132="w","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58"/>
      <c r="H75" s="114">
        <v>0</v>
      </c>
      <c r="I75" s="108">
        <v>0</v>
      </c>
      <c r="J75" s="108">
        <v>0</v>
      </c>
      <c r="K75" s="109">
        <f t="shared" si="71"/>
        <v>0</v>
      </c>
      <c r="L75" s="151">
        <v>0</v>
      </c>
      <c r="M75" s="208" t="str">
        <f t="shared" si="66"/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123" t="str">
        <f t="shared" si="72"/>
        <v xml:space="preserve"> </v>
      </c>
      <c r="S75" s="110"/>
      <c r="T75" s="111" t="str">
        <f>IF(M75=" "," ",IF(M75=0," ",Admin!I7))</f>
        <v xml:space="preserve"> </v>
      </c>
      <c r="U75" s="48"/>
      <c r="V75" s="59">
        <f>IF(Employee!H$139=E$69,Employee!D$138+SUM(M75)+0,SUM(M75)+0)</f>
        <v>0</v>
      </c>
      <c r="W75" s="59">
        <f>IF(Employee!H$139=E$69,Employee!D$139+SUM(N75)+0,SUM(N75)+0)</f>
        <v>0</v>
      </c>
      <c r="X75" s="59">
        <f t="shared" si="67"/>
        <v>0</v>
      </c>
      <c r="Y75" s="59">
        <f t="shared" si="77"/>
        <v>0</v>
      </c>
      <c r="Z75" s="59">
        <f t="shared" si="68"/>
        <v>0</v>
      </c>
      <c r="AA75" s="59">
        <f t="shared" si="69"/>
        <v>0</v>
      </c>
      <c r="AB75" s="60"/>
      <c r="AC75" s="59">
        <f t="shared" si="70"/>
        <v>0</v>
      </c>
      <c r="AD75" s="91">
        <f t="shared" si="73"/>
        <v>0</v>
      </c>
      <c r="AE75" s="91">
        <f t="shared" si="74"/>
        <v>0</v>
      </c>
      <c r="AF75" s="91">
        <f t="shared" si="75"/>
        <v>0</v>
      </c>
      <c r="AG75" s="91">
        <f t="shared" si="76"/>
        <v>0</v>
      </c>
      <c r="AH75" s="61"/>
    </row>
    <row r="76" spans="1:34" ht="18" customHeight="1" x14ac:dyDescent="0.25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IF(Employee!D$158="w","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58"/>
      <c r="H76" s="114">
        <v>0</v>
      </c>
      <c r="I76" s="108">
        <v>0</v>
      </c>
      <c r="J76" s="108">
        <v>0</v>
      </c>
      <c r="K76" s="109">
        <f t="shared" si="71"/>
        <v>0</v>
      </c>
      <c r="L76" s="151">
        <v>0</v>
      </c>
      <c r="M76" s="208" t="str">
        <f t="shared" si="66"/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123" t="str">
        <f t="shared" si="72"/>
        <v xml:space="preserve"> </v>
      </c>
      <c r="S76" s="110"/>
      <c r="T76" s="111" t="str">
        <f>IF(M76=" "," ",IF(M76=0," ",Admin!I8))</f>
        <v xml:space="preserve"> </v>
      </c>
      <c r="U76" s="48"/>
      <c r="V76" s="59">
        <f>IF(Employee!H$165=E$69,Employee!D$164+SUM(M76)+0,SUM(M76)+0)</f>
        <v>0</v>
      </c>
      <c r="W76" s="59">
        <f>IF(Employee!H$165=E$69,Employee!D$165+SUM(N76)+0,SUM(N76)+0)</f>
        <v>0</v>
      </c>
      <c r="X76" s="59">
        <f t="shared" si="67"/>
        <v>0</v>
      </c>
      <c r="Y76" s="59">
        <f t="shared" si="77"/>
        <v>0</v>
      </c>
      <c r="Z76" s="59">
        <f t="shared" si="68"/>
        <v>0</v>
      </c>
      <c r="AA76" s="59">
        <f t="shared" si="69"/>
        <v>0</v>
      </c>
      <c r="AB76" s="60"/>
      <c r="AC76" s="59">
        <f t="shared" si="70"/>
        <v>0</v>
      </c>
      <c r="AD76" s="91">
        <f t="shared" si="73"/>
        <v>0</v>
      </c>
      <c r="AE76" s="91">
        <f t="shared" si="74"/>
        <v>0</v>
      </c>
      <c r="AF76" s="91">
        <f t="shared" si="75"/>
        <v>0</v>
      </c>
      <c r="AG76" s="91">
        <f t="shared" si="76"/>
        <v>0</v>
      </c>
      <c r="AH76" s="61"/>
    </row>
    <row r="77" spans="1:34" ht="18" customHeight="1" x14ac:dyDescent="0.25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IF(Employee!D$184="w","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58"/>
      <c r="H77" s="114">
        <v>0</v>
      </c>
      <c r="I77" s="108">
        <v>0</v>
      </c>
      <c r="J77" s="108">
        <v>0</v>
      </c>
      <c r="K77" s="109">
        <f t="shared" si="71"/>
        <v>0</v>
      </c>
      <c r="L77" s="151">
        <v>0</v>
      </c>
      <c r="M77" s="208" t="str">
        <f t="shared" si="66"/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123" t="str">
        <f t="shared" si="72"/>
        <v xml:space="preserve"> </v>
      </c>
      <c r="S77" s="110"/>
      <c r="T77" s="111" t="str">
        <f>IF(M77=" "," ",IF(M77=0," ",Admin!I9))</f>
        <v xml:space="preserve"> </v>
      </c>
      <c r="U77" s="48"/>
      <c r="V77" s="59">
        <f>IF(Employee!H$191=E$69,Employee!D$190+SUM(M77)+0,SUM(M77)+0)</f>
        <v>0</v>
      </c>
      <c r="W77" s="59">
        <f>IF(Employee!H$191=E$69,Employee!D$191+SUM(N77)+0,SUM(N77)+0)</f>
        <v>0</v>
      </c>
      <c r="X77" s="59">
        <f t="shared" si="67"/>
        <v>0</v>
      </c>
      <c r="Y77" s="59">
        <f t="shared" si="77"/>
        <v>0</v>
      </c>
      <c r="Z77" s="59">
        <f t="shared" si="68"/>
        <v>0</v>
      </c>
      <c r="AA77" s="59">
        <f t="shared" si="69"/>
        <v>0</v>
      </c>
      <c r="AB77" s="60"/>
      <c r="AC77" s="59">
        <f t="shared" si="70"/>
        <v>0</v>
      </c>
      <c r="AD77" s="91">
        <f t="shared" si="73"/>
        <v>0</v>
      </c>
      <c r="AE77" s="91">
        <f t="shared" si="74"/>
        <v>0</v>
      </c>
      <c r="AF77" s="91">
        <f t="shared" si="75"/>
        <v>0</v>
      </c>
      <c r="AG77" s="91">
        <f t="shared" si="76"/>
        <v>0</v>
      </c>
      <c r="AH77" s="61"/>
    </row>
    <row r="78" spans="1:34" ht="18" customHeight="1" x14ac:dyDescent="0.25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IF(Employee!D$210="w","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58"/>
      <c r="H78" s="114">
        <v>0</v>
      </c>
      <c r="I78" s="108">
        <v>0</v>
      </c>
      <c r="J78" s="108">
        <v>0</v>
      </c>
      <c r="K78" s="109">
        <f t="shared" si="71"/>
        <v>0</v>
      </c>
      <c r="L78" s="151">
        <v>0</v>
      </c>
      <c r="M78" s="208" t="str">
        <f t="shared" si="66"/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123" t="str">
        <f t="shared" si="72"/>
        <v xml:space="preserve"> </v>
      </c>
      <c r="S78" s="110"/>
      <c r="T78" s="111" t="str">
        <f>IF(M78=" "," ",IF(M78=0," ",Admin!I10))</f>
        <v xml:space="preserve"> </v>
      </c>
      <c r="U78" s="48"/>
      <c r="V78" s="59">
        <f>IF(Employee!H$217=E$69,Employee!D$216+SUM(M78)+0,SUM(M78)+0)</f>
        <v>0</v>
      </c>
      <c r="W78" s="59">
        <f>IF(Employee!H$217=E$69,Employee!D$217+SUM(N78)+0,SUM(N78)+0)</f>
        <v>0</v>
      </c>
      <c r="X78" s="59">
        <f t="shared" si="67"/>
        <v>0</v>
      </c>
      <c r="Y78" s="59">
        <f t="shared" si="77"/>
        <v>0</v>
      </c>
      <c r="Z78" s="59">
        <f t="shared" si="68"/>
        <v>0</v>
      </c>
      <c r="AA78" s="59">
        <f t="shared" si="69"/>
        <v>0</v>
      </c>
      <c r="AB78" s="60"/>
      <c r="AC78" s="59">
        <f t="shared" si="70"/>
        <v>0</v>
      </c>
      <c r="AD78" s="91">
        <f t="shared" si="73"/>
        <v>0</v>
      </c>
      <c r="AE78" s="91">
        <f t="shared" si="74"/>
        <v>0</v>
      </c>
      <c r="AF78" s="91">
        <f t="shared" si="75"/>
        <v>0</v>
      </c>
      <c r="AG78" s="91">
        <f t="shared" si="76"/>
        <v>0</v>
      </c>
      <c r="AH78" s="61"/>
    </row>
    <row r="79" spans="1:34" ht="18" customHeight="1" x14ac:dyDescent="0.25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IF(Employee!D$236="w","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58"/>
      <c r="H79" s="114">
        <v>0</v>
      </c>
      <c r="I79" s="108">
        <v>0</v>
      </c>
      <c r="J79" s="108">
        <v>0</v>
      </c>
      <c r="K79" s="109">
        <f t="shared" si="71"/>
        <v>0</v>
      </c>
      <c r="L79" s="151">
        <v>0</v>
      </c>
      <c r="M79" s="208" t="str">
        <f t="shared" si="66"/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123" t="str">
        <f t="shared" si="72"/>
        <v xml:space="preserve"> </v>
      </c>
      <c r="S79" s="110"/>
      <c r="T79" s="111" t="str">
        <f>IF(M79=" "," ",IF(M79=0," ",Admin!I11))</f>
        <v xml:space="preserve"> </v>
      </c>
      <c r="U79" s="48"/>
      <c r="V79" s="59">
        <f>IF(Employee!H$243=E$69,Employee!D$242+SUM(M79)+0,SUM(M79)+0)</f>
        <v>0</v>
      </c>
      <c r="W79" s="59">
        <f>IF(Employee!H$243=E$69,Employee!D$243+SUM(N79)+0,SUM(N79)+0)</f>
        <v>0</v>
      </c>
      <c r="X79" s="59">
        <f t="shared" si="67"/>
        <v>0</v>
      </c>
      <c r="Y79" s="59">
        <f t="shared" si="77"/>
        <v>0</v>
      </c>
      <c r="Z79" s="59">
        <f t="shared" si="68"/>
        <v>0</v>
      </c>
      <c r="AA79" s="59">
        <f t="shared" si="69"/>
        <v>0</v>
      </c>
      <c r="AB79" s="60"/>
      <c r="AC79" s="59">
        <f t="shared" si="70"/>
        <v>0</v>
      </c>
      <c r="AD79" s="91">
        <f t="shared" si="73"/>
        <v>0</v>
      </c>
      <c r="AE79" s="91">
        <f t="shared" si="74"/>
        <v>0</v>
      </c>
      <c r="AF79" s="91">
        <f t="shared" si="75"/>
        <v>0</v>
      </c>
      <c r="AG79" s="91">
        <f t="shared" si="76"/>
        <v>0</v>
      </c>
      <c r="AH79" s="61"/>
    </row>
    <row r="80" spans="1:34" ht="18" customHeight="1" thickBot="1" x14ac:dyDescent="0.3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IF(Employee!D$262="w","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59"/>
      <c r="H80" s="132">
        <v>0</v>
      </c>
      <c r="I80" s="133">
        <v>0</v>
      </c>
      <c r="J80" s="133">
        <v>0</v>
      </c>
      <c r="K80" s="134">
        <f t="shared" si="71"/>
        <v>0</v>
      </c>
      <c r="L80" s="152">
        <v>0</v>
      </c>
      <c r="M80" s="209" t="str">
        <f t="shared" si="66"/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123" t="str">
        <f t="shared" si="72"/>
        <v xml:space="preserve"> </v>
      </c>
      <c r="S80" s="110"/>
      <c r="T80" s="111" t="str">
        <f>IF(M80=" "," ",IF(M80=0," ",Admin!I12))</f>
        <v xml:space="preserve"> </v>
      </c>
      <c r="U80" s="48"/>
      <c r="V80" s="59">
        <f>IF(Employee!H$269=E$69,Employee!D$268+SUM(M80)+0,SUM(M80)+0)</f>
        <v>0</v>
      </c>
      <c r="W80" s="59">
        <f>IF(Employee!H$269=E$69,Employee!D$269+SUM(N80)+0,SUM(N80)+0)</f>
        <v>0</v>
      </c>
      <c r="X80" s="59">
        <f t="shared" si="67"/>
        <v>0</v>
      </c>
      <c r="Y80" s="59">
        <f t="shared" si="77"/>
        <v>0</v>
      </c>
      <c r="Z80" s="59">
        <f t="shared" si="68"/>
        <v>0</v>
      </c>
      <c r="AA80" s="59">
        <f t="shared" si="69"/>
        <v>0</v>
      </c>
      <c r="AB80" s="60"/>
      <c r="AC80" s="59">
        <f t="shared" si="70"/>
        <v>0</v>
      </c>
      <c r="AD80" s="91">
        <f t="shared" si="73"/>
        <v>0</v>
      </c>
      <c r="AE80" s="91">
        <f t="shared" si="74"/>
        <v>0</v>
      </c>
      <c r="AF80" s="91">
        <f t="shared" si="75"/>
        <v>0</v>
      </c>
      <c r="AG80" s="91">
        <f t="shared" si="76"/>
        <v>0</v>
      </c>
      <c r="AH80" s="61"/>
    </row>
    <row r="81" spans="1:34" ht="18" customHeight="1" thickTop="1" thickBot="1" x14ac:dyDescent="0.3">
      <c r="A81" s="47"/>
      <c r="B81" s="149"/>
      <c r="C81" s="147"/>
      <c r="D81" s="147"/>
      <c r="E81" s="148"/>
      <c r="F81" s="432" t="s">
        <v>7</v>
      </c>
      <c r="G81" s="397"/>
      <c r="H81" s="153"/>
      <c r="I81" s="154"/>
      <c r="J81" s="154"/>
      <c r="K81" s="155"/>
      <c r="L81" s="155"/>
      <c r="M81" s="156">
        <f t="shared" ref="M81:R81" si="78">SUM(M71:M80)</f>
        <v>0</v>
      </c>
      <c r="N81" s="156">
        <f t="shared" si="78"/>
        <v>0</v>
      </c>
      <c r="O81" s="156">
        <f t="shared" si="78"/>
        <v>0</v>
      </c>
      <c r="P81" s="156">
        <f t="shared" si="78"/>
        <v>0</v>
      </c>
      <c r="Q81" s="156">
        <f t="shared" si="78"/>
        <v>0</v>
      </c>
      <c r="R81" s="156">
        <f t="shared" si="78"/>
        <v>0</v>
      </c>
      <c r="S81" s="110"/>
      <c r="T81" s="156">
        <f>SUM(T71:T80)</f>
        <v>0</v>
      </c>
      <c r="U81" s="49"/>
      <c r="V81" s="59"/>
      <c r="AH81" s="61"/>
    </row>
    <row r="82" spans="1:34" ht="24" customHeight="1" x14ac:dyDescent="0.25">
      <c r="A82" s="61"/>
      <c r="B82" s="386"/>
      <c r="C82" s="386"/>
      <c r="D82" s="386"/>
      <c r="E82" s="386"/>
      <c r="F82" s="386"/>
      <c r="G82" s="386"/>
      <c r="H82" s="386"/>
      <c r="I82" s="386"/>
      <c r="J82" s="386"/>
      <c r="K82" s="386"/>
      <c r="L82" s="386"/>
      <c r="M82" s="386"/>
      <c r="N82" s="386"/>
      <c r="O82" s="386"/>
      <c r="P82" s="386"/>
      <c r="Q82" s="386"/>
      <c r="R82" s="386"/>
      <c r="S82" s="386"/>
      <c r="T82" s="386"/>
      <c r="U82" s="44"/>
    </row>
    <row r="83" spans="1:34" ht="12.75" customHeight="1" x14ac:dyDescent="0.25">
      <c r="AD83" s="189">
        <f>SUM(AD11:AD81)</f>
        <v>0</v>
      </c>
      <c r="AE83" s="189">
        <f>SUM(AE11:AE81)</f>
        <v>0</v>
      </c>
      <c r="AF83" s="189">
        <f>SUM(AF11:AF81)</f>
        <v>0</v>
      </c>
      <c r="AG83" s="189">
        <f>SUM(AG11:AG81)</f>
        <v>0</v>
      </c>
    </row>
    <row r="84" spans="1:34" ht="13.8" thickBot="1" x14ac:dyDescent="0.3">
      <c r="F84" s="220" t="s">
        <v>80</v>
      </c>
      <c r="M84" s="438" t="s">
        <v>81</v>
      </c>
      <c r="N84" s="439"/>
      <c r="O84" s="439"/>
      <c r="P84" s="439"/>
      <c r="Q84" s="439"/>
      <c r="R84" s="439"/>
      <c r="T84" s="216"/>
    </row>
    <row r="85" spans="1:34" ht="12.75" customHeight="1" x14ac:dyDescent="0.25">
      <c r="F85" s="217" t="str">
        <f>IF(B71="D",Employee!D15," ")</f>
        <v xml:space="preserve"> </v>
      </c>
      <c r="M85" s="222" t="str">
        <f t="shared" ref="M85:M94" si="79">IF(B71="D",M71," ")</f>
        <v xml:space="preserve"> </v>
      </c>
      <c r="N85" s="223" t="str">
        <f t="shared" ref="N85:N94" si="80">IF(B71="D",N71," ")</f>
        <v xml:space="preserve"> </v>
      </c>
      <c r="O85" s="223" t="str">
        <f t="shared" ref="O85:O94" si="81">IF(B71="D",O71," ")</f>
        <v xml:space="preserve"> </v>
      </c>
      <c r="P85" s="223" t="str">
        <f t="shared" ref="P85:P94" si="82">IF(B71="D",P71," ")</f>
        <v xml:space="preserve"> </v>
      </c>
      <c r="Q85" s="223" t="str">
        <f t="shared" ref="Q85:Q94" si="83">IF(B71="D",Q71," ")</f>
        <v xml:space="preserve"> </v>
      </c>
      <c r="R85" s="224" t="str">
        <f t="shared" ref="R85:R94" si="84">IF(B71="D",R71," ")</f>
        <v xml:space="preserve"> </v>
      </c>
      <c r="S85" s="225"/>
      <c r="T85" s="226" t="str">
        <f t="shared" ref="T85:T94" si="85">IF(B71="D",T71," ")</f>
        <v xml:space="preserve"> </v>
      </c>
      <c r="AD85" s="191">
        <f>IF((AD83-(O1+T1)*0.13)&gt;0,AD83-(Q1+T1)*0.13,0)</f>
        <v>0</v>
      </c>
      <c r="AE85" s="191">
        <f>AE83</f>
        <v>0</v>
      </c>
      <c r="AF85" s="191">
        <f>AF83</f>
        <v>0</v>
      </c>
      <c r="AG85" s="191">
        <f>AG83</f>
        <v>0</v>
      </c>
    </row>
    <row r="86" spans="1:34" x14ac:dyDescent="0.25">
      <c r="F86" s="218" t="str">
        <f>IF(B72="D",Employee!D41," ")</f>
        <v xml:space="preserve"> </v>
      </c>
      <c r="M86" s="227" t="str">
        <f t="shared" si="79"/>
        <v xml:space="preserve"> </v>
      </c>
      <c r="N86" s="228" t="str">
        <f t="shared" si="80"/>
        <v xml:space="preserve"> </v>
      </c>
      <c r="O86" s="228" t="str">
        <f t="shared" si="81"/>
        <v xml:space="preserve"> </v>
      </c>
      <c r="P86" s="228" t="str">
        <f t="shared" si="82"/>
        <v xml:space="preserve"> </v>
      </c>
      <c r="Q86" s="228" t="str">
        <f t="shared" si="83"/>
        <v xml:space="preserve"> </v>
      </c>
      <c r="R86" s="229" t="str">
        <f t="shared" si="84"/>
        <v xml:space="preserve"> </v>
      </c>
      <c r="S86" s="225"/>
      <c r="T86" s="230" t="str">
        <f t="shared" si="85"/>
        <v xml:space="preserve"> </v>
      </c>
    </row>
    <row r="87" spans="1:34" ht="12.75" customHeight="1" x14ac:dyDescent="0.25">
      <c r="F87" s="218" t="str">
        <f>IF(B73="D",Employee!D67," ")</f>
        <v xml:space="preserve"> </v>
      </c>
      <c r="M87" s="227" t="str">
        <f t="shared" si="79"/>
        <v xml:space="preserve"> </v>
      </c>
      <c r="N87" s="228" t="str">
        <f t="shared" si="80"/>
        <v xml:space="preserve"> </v>
      </c>
      <c r="O87" s="228" t="str">
        <f t="shared" si="81"/>
        <v xml:space="preserve"> </v>
      </c>
      <c r="P87" s="228" t="str">
        <f t="shared" si="82"/>
        <v xml:space="preserve"> </v>
      </c>
      <c r="Q87" s="228" t="str">
        <f t="shared" si="83"/>
        <v xml:space="preserve"> </v>
      </c>
      <c r="R87" s="229" t="str">
        <f t="shared" si="84"/>
        <v xml:space="preserve"> </v>
      </c>
      <c r="S87" s="225"/>
      <c r="T87" s="230" t="str">
        <f t="shared" si="85"/>
        <v xml:space="preserve"> </v>
      </c>
      <c r="AD87" s="197"/>
      <c r="AE87" s="191">
        <f>AE85*0.045</f>
        <v>0</v>
      </c>
      <c r="AF87" s="191">
        <f>AF85*0.045</f>
        <v>0</v>
      </c>
      <c r="AG87" s="191">
        <f>AG85*0.045</f>
        <v>0</v>
      </c>
    </row>
    <row r="88" spans="1:34" x14ac:dyDescent="0.25">
      <c r="F88" s="218" t="str">
        <f>IF(B74="D",Employee!D93," ")</f>
        <v xml:space="preserve"> </v>
      </c>
      <c r="M88" s="227" t="str">
        <f t="shared" si="79"/>
        <v xml:space="preserve"> </v>
      </c>
      <c r="N88" s="228" t="str">
        <f t="shared" si="80"/>
        <v xml:space="preserve"> </v>
      </c>
      <c r="O88" s="228" t="str">
        <f t="shared" si="81"/>
        <v xml:space="preserve"> </v>
      </c>
      <c r="P88" s="228" t="str">
        <f t="shared" si="82"/>
        <v xml:space="preserve"> </v>
      </c>
      <c r="Q88" s="228" t="str">
        <f t="shared" si="83"/>
        <v xml:space="preserve"> </v>
      </c>
      <c r="R88" s="229" t="str">
        <f t="shared" si="84"/>
        <v xml:space="preserve"> </v>
      </c>
      <c r="S88" s="225"/>
      <c r="T88" s="230" t="str">
        <f t="shared" si="85"/>
        <v xml:space="preserve"> </v>
      </c>
    </row>
    <row r="89" spans="1:34" x14ac:dyDescent="0.25">
      <c r="F89" s="218" t="str">
        <f>IF(B75="D",Employee!D119," ")</f>
        <v xml:space="preserve"> </v>
      </c>
      <c r="M89" s="227" t="str">
        <f t="shared" si="79"/>
        <v xml:space="preserve"> </v>
      </c>
      <c r="N89" s="228" t="str">
        <f t="shared" si="80"/>
        <v xml:space="preserve"> </v>
      </c>
      <c r="O89" s="228" t="str">
        <f t="shared" si="81"/>
        <v xml:space="preserve"> </v>
      </c>
      <c r="P89" s="228" t="str">
        <f t="shared" si="82"/>
        <v xml:space="preserve"> </v>
      </c>
      <c r="Q89" s="228" t="str">
        <f t="shared" si="83"/>
        <v xml:space="preserve"> </v>
      </c>
      <c r="R89" s="229" t="str">
        <f t="shared" si="84"/>
        <v xml:space="preserve"> </v>
      </c>
      <c r="S89" s="225"/>
      <c r="T89" s="230" t="str">
        <f t="shared" si="85"/>
        <v xml:space="preserve"> </v>
      </c>
    </row>
    <row r="90" spans="1:34" x14ac:dyDescent="0.25">
      <c r="F90" s="218" t="str">
        <f>IF(B76="D",Employee!D145," ")</f>
        <v xml:space="preserve"> </v>
      </c>
      <c r="M90" s="227" t="str">
        <f t="shared" si="79"/>
        <v xml:space="preserve"> </v>
      </c>
      <c r="N90" s="228" t="str">
        <f t="shared" si="80"/>
        <v xml:space="preserve"> </v>
      </c>
      <c r="O90" s="228" t="str">
        <f t="shared" si="81"/>
        <v xml:space="preserve"> </v>
      </c>
      <c r="P90" s="228" t="str">
        <f t="shared" si="82"/>
        <v xml:space="preserve"> </v>
      </c>
      <c r="Q90" s="228" t="str">
        <f t="shared" si="83"/>
        <v xml:space="preserve"> </v>
      </c>
      <c r="R90" s="229" t="str">
        <f t="shared" si="84"/>
        <v xml:space="preserve"> </v>
      </c>
      <c r="S90" s="225"/>
      <c r="T90" s="230" t="str">
        <f t="shared" si="85"/>
        <v xml:space="preserve"> </v>
      </c>
      <c r="AD90" s="190">
        <f>AD85</f>
        <v>0</v>
      </c>
      <c r="AE90" s="190">
        <f>AE85</f>
        <v>0</v>
      </c>
      <c r="AF90" s="190">
        <f>AF85</f>
        <v>0</v>
      </c>
      <c r="AG90" s="190">
        <f>AG85</f>
        <v>0</v>
      </c>
    </row>
    <row r="91" spans="1:34" x14ac:dyDescent="0.25">
      <c r="F91" s="218" t="str">
        <f>IF(B77="D",Employee!D171," ")</f>
        <v xml:space="preserve"> </v>
      </c>
      <c r="M91" s="227" t="str">
        <f t="shared" si="79"/>
        <v xml:space="preserve"> </v>
      </c>
      <c r="N91" s="228" t="str">
        <f t="shared" si="80"/>
        <v xml:space="preserve"> </v>
      </c>
      <c r="O91" s="228" t="str">
        <f t="shared" si="81"/>
        <v xml:space="preserve"> </v>
      </c>
      <c r="P91" s="228" t="str">
        <f t="shared" si="82"/>
        <v xml:space="preserve"> </v>
      </c>
      <c r="Q91" s="228" t="str">
        <f t="shared" si="83"/>
        <v xml:space="preserve"> </v>
      </c>
      <c r="R91" s="229" t="str">
        <f t="shared" si="84"/>
        <v xml:space="preserve"> </v>
      </c>
      <c r="S91" s="225"/>
      <c r="T91" s="230" t="str">
        <f t="shared" si="85"/>
        <v xml:space="preserve"> </v>
      </c>
    </row>
    <row r="92" spans="1:34" x14ac:dyDescent="0.25">
      <c r="F92" s="218" t="str">
        <f>IF(B78="D",Employee!D197," ")</f>
        <v xml:space="preserve"> </v>
      </c>
      <c r="M92" s="227" t="str">
        <f t="shared" si="79"/>
        <v xml:space="preserve"> </v>
      </c>
      <c r="N92" s="228" t="str">
        <f t="shared" si="80"/>
        <v xml:space="preserve"> </v>
      </c>
      <c r="O92" s="228" t="str">
        <f t="shared" si="81"/>
        <v xml:space="preserve"> </v>
      </c>
      <c r="P92" s="228" t="str">
        <f t="shared" si="82"/>
        <v xml:space="preserve"> </v>
      </c>
      <c r="Q92" s="228" t="str">
        <f t="shared" si="83"/>
        <v xml:space="preserve"> </v>
      </c>
      <c r="R92" s="229" t="str">
        <f t="shared" si="84"/>
        <v xml:space="preserve"> </v>
      </c>
      <c r="S92" s="225"/>
      <c r="T92" s="230" t="str">
        <f t="shared" si="85"/>
        <v xml:space="preserve"> </v>
      </c>
      <c r="AD92" s="197"/>
      <c r="AE92" s="190">
        <f>AE87</f>
        <v>0</v>
      </c>
      <c r="AF92" s="190">
        <f>AF87</f>
        <v>0</v>
      </c>
      <c r="AG92" s="190">
        <f>AG87</f>
        <v>0</v>
      </c>
    </row>
    <row r="93" spans="1:34" x14ac:dyDescent="0.25">
      <c r="F93" s="218" t="str">
        <f>IF(B79="D",Employee!D223," ")</f>
        <v xml:space="preserve"> </v>
      </c>
      <c r="M93" s="227" t="str">
        <f t="shared" si="79"/>
        <v xml:space="preserve"> </v>
      </c>
      <c r="N93" s="228" t="str">
        <f t="shared" si="80"/>
        <v xml:space="preserve"> </v>
      </c>
      <c r="O93" s="228" t="str">
        <f t="shared" si="81"/>
        <v xml:space="preserve"> </v>
      </c>
      <c r="P93" s="228" t="str">
        <f t="shared" si="82"/>
        <v xml:space="preserve"> </v>
      </c>
      <c r="Q93" s="228" t="str">
        <f t="shared" si="83"/>
        <v xml:space="preserve"> </v>
      </c>
      <c r="R93" s="229" t="str">
        <f t="shared" si="84"/>
        <v xml:space="preserve"> </v>
      </c>
      <c r="S93" s="225"/>
      <c r="T93" s="230" t="str">
        <f t="shared" si="85"/>
        <v xml:space="preserve"> </v>
      </c>
    </row>
    <row r="94" spans="1:34" ht="13.8" thickBot="1" x14ac:dyDescent="0.3">
      <c r="F94" s="219" t="str">
        <f>IF(B80="D",Employee!D249," ")</f>
        <v xml:space="preserve"> </v>
      </c>
      <c r="M94" s="231" t="str">
        <f t="shared" si="79"/>
        <v xml:space="preserve"> </v>
      </c>
      <c r="N94" s="232" t="str">
        <f t="shared" si="80"/>
        <v xml:space="preserve"> </v>
      </c>
      <c r="O94" s="232" t="str">
        <f t="shared" si="81"/>
        <v xml:space="preserve"> </v>
      </c>
      <c r="P94" s="232" t="str">
        <f t="shared" si="82"/>
        <v xml:space="preserve"> </v>
      </c>
      <c r="Q94" s="232" t="str">
        <f t="shared" si="83"/>
        <v xml:space="preserve"> </v>
      </c>
      <c r="R94" s="233" t="str">
        <f t="shared" si="84"/>
        <v xml:space="preserve"> </v>
      </c>
      <c r="S94" s="225"/>
      <c r="T94" s="234" t="str">
        <f t="shared" si="85"/>
        <v xml:space="preserve"> </v>
      </c>
    </row>
    <row r="95" spans="1:34" x14ac:dyDescent="0.25">
      <c r="F95" s="221" t="s">
        <v>82</v>
      </c>
      <c r="M95" s="235">
        <f t="shared" ref="M95:R95" si="86">SUM(M85:M94)</f>
        <v>0</v>
      </c>
      <c r="N95" s="235">
        <f t="shared" si="86"/>
        <v>0</v>
      </c>
      <c r="O95" s="235">
        <f t="shared" si="86"/>
        <v>0</v>
      </c>
      <c r="P95" s="235">
        <f t="shared" si="86"/>
        <v>0</v>
      </c>
      <c r="Q95" s="235">
        <f t="shared" si="86"/>
        <v>0</v>
      </c>
      <c r="R95" s="235">
        <f t="shared" si="86"/>
        <v>0</v>
      </c>
      <c r="S95" s="236"/>
      <c r="T95" s="235">
        <f>SUM(T85:T94)</f>
        <v>0</v>
      </c>
    </row>
  </sheetData>
  <mergeCells count="78">
    <mergeCell ref="AD1:AG2"/>
    <mergeCell ref="G2:H2"/>
    <mergeCell ref="I2:L2"/>
    <mergeCell ref="U1:U6"/>
    <mergeCell ref="W3:W6"/>
    <mergeCell ref="Y3:Y6"/>
    <mergeCell ref="M3:M6"/>
    <mergeCell ref="N3:N6"/>
    <mergeCell ref="O3:O6"/>
    <mergeCell ref="AG3:AG6"/>
    <mergeCell ref="AD3:AD6"/>
    <mergeCell ref="AE3:AE6"/>
    <mergeCell ref="AF3:AF6"/>
    <mergeCell ref="V1:AC2"/>
    <mergeCell ref="AC3:AC6"/>
    <mergeCell ref="AA3:AA6"/>
    <mergeCell ref="O53:Q53"/>
    <mergeCell ref="R53:T53"/>
    <mergeCell ref="O68:Q68"/>
    <mergeCell ref="R68:T68"/>
    <mergeCell ref="B82:T82"/>
    <mergeCell ref="B69:D69"/>
    <mergeCell ref="B53:E53"/>
    <mergeCell ref="B68:E68"/>
    <mergeCell ref="F66:G66"/>
    <mergeCell ref="H54:J54"/>
    <mergeCell ref="M84:R84"/>
    <mergeCell ref="O38:Q38"/>
    <mergeCell ref="R38:T38"/>
    <mergeCell ref="B37:T37"/>
    <mergeCell ref="B38:E38"/>
    <mergeCell ref="O39:R39"/>
    <mergeCell ref="O54:R54"/>
    <mergeCell ref="F81:G81"/>
    <mergeCell ref="H39:J39"/>
    <mergeCell ref="H69:J69"/>
    <mergeCell ref="B52:T52"/>
    <mergeCell ref="B67:T67"/>
    <mergeCell ref="B39:D39"/>
    <mergeCell ref="F51:G51"/>
    <mergeCell ref="B54:D54"/>
    <mergeCell ref="O69:R69"/>
    <mergeCell ref="B23:E23"/>
    <mergeCell ref="F36:G36"/>
    <mergeCell ref="B24:D24"/>
    <mergeCell ref="O24:R24"/>
    <mergeCell ref="H24:J24"/>
    <mergeCell ref="O23:Q23"/>
    <mergeCell ref="R23:T23"/>
    <mergeCell ref="A1:A6"/>
    <mergeCell ref="L3:L6"/>
    <mergeCell ref="I3:I6"/>
    <mergeCell ref="I1:L1"/>
    <mergeCell ref="G1:H1"/>
    <mergeCell ref="B3:B6"/>
    <mergeCell ref="C3:C6"/>
    <mergeCell ref="D3:D6"/>
    <mergeCell ref="J3:J6"/>
    <mergeCell ref="F3:F6"/>
    <mergeCell ref="B1:F2"/>
    <mergeCell ref="E3:E6"/>
    <mergeCell ref="K3:K6"/>
    <mergeCell ref="H3:H6"/>
    <mergeCell ref="B22:T22"/>
    <mergeCell ref="O8:Q8"/>
    <mergeCell ref="R8:T8"/>
    <mergeCell ref="B7:T7"/>
    <mergeCell ref="Z3:Z6"/>
    <mergeCell ref="B8:E8"/>
    <mergeCell ref="B9:D9"/>
    <mergeCell ref="F21:G21"/>
    <mergeCell ref="H9:J9"/>
    <mergeCell ref="P3:P6"/>
    <mergeCell ref="V3:V6"/>
    <mergeCell ref="Q3:Q6"/>
    <mergeCell ref="R3:R6"/>
    <mergeCell ref="T3:T6"/>
    <mergeCell ref="X3:X6"/>
  </mergeCells>
  <phoneticPr fontId="5" type="noConversion"/>
  <dataValidations disablePrompts="1" count="1">
    <dataValidation type="list" allowBlank="1" showInputMessage="1" showErrorMessage="1" sqref="G11:G20 G26:G35 G41:G50 G56:G65 G71:G80">
      <formula1>$G$3:$G$6</formula1>
    </dataValidation>
  </dataValidations>
  <hyperlinks>
    <hyperlink ref="B1" r:id="rId1"/>
  </hyperlinks>
  <printOptions horizontalCentered="1" verticalCentered="1" gridLines="1"/>
  <pageMargins left="0.19685039370078741" right="0.19685039370078741" top="0.78740157480314965" bottom="0.78740157480314965" header="0.51181102362204722" footer="0.51181102362204722"/>
  <pageSetup paperSize="9" orientation="landscape" r:id="rId2"/>
  <headerFooter alignWithMargins="0">
    <oddHeader>&amp;C&amp;"Arial,Bold"&amp;11Payroll</oddHeader>
    <oddFooter>&amp;L&amp;D  &amp;T&amp;C&amp;P  of  &amp;N&amp;R&amp;F  &amp;A</oddFooter>
  </headerFooter>
  <rowBreaks count="5" manualBreakCount="5">
    <brk id="21" max="16383" man="1"/>
    <brk id="36" max="16383" man="1"/>
    <brk id="51" max="16383" man="1"/>
    <brk id="66" max="16383" man="1"/>
    <brk id="8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5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8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8" width="7" style="55" customWidth="1"/>
    <col min="9" max="10" width="7.6640625" style="55" customWidth="1"/>
    <col min="11" max="11" width="8.6640625" style="58" customWidth="1"/>
    <col min="12" max="12" width="7.6640625" style="58" customWidth="1"/>
    <col min="13" max="13" width="9" style="55" customWidth="1"/>
    <col min="14" max="14" width="8" style="2" customWidth="1"/>
    <col min="15" max="15" width="8" style="55" customWidth="1"/>
    <col min="16" max="16" width="7.109375" style="55" customWidth="1"/>
    <col min="17" max="17" width="8" style="55" customWidth="1"/>
    <col min="18" max="18" width="9" style="55" customWidth="1"/>
    <col min="19" max="19" width="0.88671875" style="1" customWidth="1"/>
    <col min="20" max="20" width="9.109375" style="55"/>
    <col min="21" max="21" width="1.6640625" style="4" customWidth="1"/>
    <col min="22" max="22" width="10.6640625" style="55" customWidth="1"/>
    <col min="23" max="27" width="9.6640625" style="55" customWidth="1"/>
    <col min="28" max="28" width="1.109375" style="55" customWidth="1"/>
    <col min="29" max="29" width="9.6640625" style="55" customWidth="1"/>
    <col min="30" max="33" width="10.5546875" style="91" customWidth="1"/>
    <col min="34" max="34" width="0.88671875" style="1" customWidth="1"/>
    <col min="35" max="16384" width="9.109375" style="1"/>
  </cols>
  <sheetData>
    <row r="1" spans="1:34" s="7" customFormat="1" ht="14.25" customHeight="1" thickTop="1" x14ac:dyDescent="0.25">
      <c r="A1" s="1"/>
      <c r="B1" s="423" t="s">
        <v>74</v>
      </c>
      <c r="C1" s="424"/>
      <c r="D1" s="424"/>
      <c r="E1" s="424"/>
      <c r="F1" s="425"/>
      <c r="G1" s="417">
        <f>SUM(AD84:AG84)+SUM(AE86:AG86)</f>
        <v>0</v>
      </c>
      <c r="H1" s="418"/>
      <c r="I1" s="414" t="s">
        <v>4</v>
      </c>
      <c r="J1" s="415"/>
      <c r="K1" s="415"/>
      <c r="L1" s="416"/>
      <c r="M1" s="103">
        <f t="shared" ref="M1:R1" si="0">M21+M36+M51+M66+M81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</f>
        <v>0</v>
      </c>
      <c r="U1" s="4"/>
      <c r="V1" s="453" t="s">
        <v>25</v>
      </c>
      <c r="W1" s="454"/>
      <c r="X1" s="454"/>
      <c r="Y1" s="454"/>
      <c r="Z1" s="454"/>
      <c r="AA1" s="454"/>
      <c r="AB1" s="454"/>
      <c r="AC1" s="455"/>
      <c r="AD1" s="440" t="s">
        <v>70</v>
      </c>
      <c r="AE1" s="440"/>
      <c r="AF1" s="440"/>
      <c r="AG1" s="440"/>
      <c r="AH1" s="192"/>
    </row>
    <row r="2" spans="1:34" s="7" customFormat="1" ht="14.25" customHeight="1" thickBot="1" x14ac:dyDescent="0.3">
      <c r="A2" s="458"/>
      <c r="B2" s="426"/>
      <c r="C2" s="427"/>
      <c r="D2" s="427"/>
      <c r="E2" s="427"/>
      <c r="F2" s="428"/>
      <c r="G2" s="417"/>
      <c r="H2" s="418"/>
      <c r="I2" s="442" t="s">
        <v>78</v>
      </c>
      <c r="J2" s="443"/>
      <c r="K2" s="443"/>
      <c r="L2" s="444"/>
      <c r="M2" s="103">
        <f t="shared" ref="M2:R2" si="1">M95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T95</f>
        <v>0</v>
      </c>
      <c r="U2" s="445"/>
      <c r="V2" s="456"/>
      <c r="W2" s="441"/>
      <c r="X2" s="441"/>
      <c r="Y2" s="441"/>
      <c r="Z2" s="441"/>
      <c r="AA2" s="441"/>
      <c r="AB2" s="441"/>
      <c r="AC2" s="457"/>
      <c r="AD2" s="441"/>
      <c r="AE2" s="441"/>
      <c r="AF2" s="441"/>
      <c r="AG2" s="441"/>
      <c r="AH2" s="192"/>
    </row>
    <row r="3" spans="1:34" s="12" customFormat="1" ht="15" customHeight="1" thickTop="1" x14ac:dyDescent="0.25">
      <c r="A3" s="408"/>
      <c r="B3" s="419" t="s">
        <v>79</v>
      </c>
      <c r="C3" s="419" t="s">
        <v>51</v>
      </c>
      <c r="D3" s="419" t="s">
        <v>6</v>
      </c>
      <c r="E3" s="429" t="s">
        <v>44</v>
      </c>
      <c r="F3" s="422" t="s">
        <v>0</v>
      </c>
      <c r="G3" s="124" t="s">
        <v>45</v>
      </c>
      <c r="H3" s="401" t="s">
        <v>55</v>
      </c>
      <c r="I3" s="401" t="s">
        <v>49</v>
      </c>
      <c r="J3" s="401" t="s">
        <v>50</v>
      </c>
      <c r="K3" s="409" t="s">
        <v>54</v>
      </c>
      <c r="L3" s="409" t="s">
        <v>32</v>
      </c>
      <c r="M3" s="405" t="s">
        <v>52</v>
      </c>
      <c r="N3" s="401" t="s">
        <v>1</v>
      </c>
      <c r="O3" s="404" t="s">
        <v>26</v>
      </c>
      <c r="P3" s="401" t="s">
        <v>56</v>
      </c>
      <c r="Q3" s="404" t="s">
        <v>2</v>
      </c>
      <c r="R3" s="405" t="s">
        <v>53</v>
      </c>
      <c r="S3" s="51"/>
      <c r="T3" s="404" t="s">
        <v>27</v>
      </c>
      <c r="U3" s="446"/>
      <c r="V3" s="393" t="s">
        <v>5</v>
      </c>
      <c r="W3" s="393" t="s">
        <v>1</v>
      </c>
      <c r="X3" s="393" t="s">
        <v>26</v>
      </c>
      <c r="Y3" s="447" t="s">
        <v>22</v>
      </c>
      <c r="Z3" s="393" t="s">
        <v>2</v>
      </c>
      <c r="AA3" s="393" t="s">
        <v>3</v>
      </c>
      <c r="AB3" s="51"/>
      <c r="AC3" s="393" t="s">
        <v>27</v>
      </c>
      <c r="AD3" s="450" t="s">
        <v>66</v>
      </c>
      <c r="AE3" s="450" t="s">
        <v>67</v>
      </c>
      <c r="AF3" s="450" t="s">
        <v>68</v>
      </c>
      <c r="AG3" s="450" t="s">
        <v>69</v>
      </c>
      <c r="AH3" s="193"/>
    </row>
    <row r="4" spans="1:34" s="13" customFormat="1" ht="15" customHeight="1" x14ac:dyDescent="0.25">
      <c r="A4" s="408"/>
      <c r="B4" s="420"/>
      <c r="C4" s="420"/>
      <c r="D4" s="420"/>
      <c r="E4" s="430"/>
      <c r="F4" s="394"/>
      <c r="G4" s="125" t="s">
        <v>46</v>
      </c>
      <c r="H4" s="402"/>
      <c r="I4" s="412"/>
      <c r="J4" s="412"/>
      <c r="K4" s="410"/>
      <c r="L4" s="410"/>
      <c r="M4" s="406"/>
      <c r="N4" s="402"/>
      <c r="O4" s="394"/>
      <c r="P4" s="402"/>
      <c r="Q4" s="394"/>
      <c r="R4" s="406"/>
      <c r="S4" s="51"/>
      <c r="T4" s="394"/>
      <c r="U4" s="446"/>
      <c r="V4" s="394"/>
      <c r="W4" s="394"/>
      <c r="X4" s="394"/>
      <c r="Y4" s="448"/>
      <c r="Z4" s="394"/>
      <c r="AA4" s="394"/>
      <c r="AB4" s="51"/>
      <c r="AC4" s="394"/>
      <c r="AD4" s="451"/>
      <c r="AE4" s="451"/>
      <c r="AF4" s="451"/>
      <c r="AG4" s="451"/>
      <c r="AH4" s="193"/>
    </row>
    <row r="5" spans="1:34" s="13" customFormat="1" ht="15" customHeight="1" x14ac:dyDescent="0.25">
      <c r="A5" s="408"/>
      <c r="B5" s="420"/>
      <c r="C5" s="420"/>
      <c r="D5" s="420"/>
      <c r="E5" s="430"/>
      <c r="F5" s="394"/>
      <c r="G5" s="125" t="s">
        <v>47</v>
      </c>
      <c r="H5" s="402"/>
      <c r="I5" s="412"/>
      <c r="J5" s="412"/>
      <c r="K5" s="410"/>
      <c r="L5" s="410"/>
      <c r="M5" s="406"/>
      <c r="N5" s="402"/>
      <c r="O5" s="394"/>
      <c r="P5" s="402"/>
      <c r="Q5" s="394"/>
      <c r="R5" s="406"/>
      <c r="S5" s="51"/>
      <c r="T5" s="394"/>
      <c r="U5" s="446"/>
      <c r="V5" s="394"/>
      <c r="W5" s="394"/>
      <c r="X5" s="394"/>
      <c r="Y5" s="448"/>
      <c r="Z5" s="394"/>
      <c r="AA5" s="394"/>
      <c r="AB5" s="51"/>
      <c r="AC5" s="394"/>
      <c r="AD5" s="451"/>
      <c r="AE5" s="451"/>
      <c r="AF5" s="451"/>
      <c r="AG5" s="451"/>
      <c r="AH5" s="193"/>
    </row>
    <row r="6" spans="1:34" s="14" customFormat="1" ht="15" customHeight="1" x14ac:dyDescent="0.2">
      <c r="A6" s="408"/>
      <c r="B6" s="421"/>
      <c r="C6" s="421"/>
      <c r="D6" s="421"/>
      <c r="E6" s="431"/>
      <c r="F6" s="394"/>
      <c r="G6" s="126" t="s">
        <v>48</v>
      </c>
      <c r="H6" s="403"/>
      <c r="I6" s="413"/>
      <c r="J6" s="413"/>
      <c r="K6" s="411"/>
      <c r="L6" s="411"/>
      <c r="M6" s="406"/>
      <c r="N6" s="403"/>
      <c r="O6" s="394"/>
      <c r="P6" s="403"/>
      <c r="Q6" s="394"/>
      <c r="R6" s="406"/>
      <c r="S6" s="50"/>
      <c r="T6" s="394"/>
      <c r="U6" s="446"/>
      <c r="V6" s="394"/>
      <c r="W6" s="394"/>
      <c r="X6" s="394"/>
      <c r="Y6" s="449"/>
      <c r="Z6" s="394"/>
      <c r="AA6" s="394"/>
      <c r="AB6" s="50"/>
      <c r="AC6" s="394"/>
      <c r="AD6" s="452"/>
      <c r="AE6" s="452"/>
      <c r="AF6" s="452"/>
      <c r="AG6" s="452"/>
      <c r="AH6" s="194"/>
    </row>
    <row r="7" spans="1:34" s="52" customFormat="1" ht="24" customHeight="1" thickBot="1" x14ac:dyDescent="0.3">
      <c r="A7" s="157"/>
      <c r="B7" s="386"/>
      <c r="C7" s="386"/>
      <c r="D7" s="386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3">
      <c r="A8" s="39"/>
      <c r="B8" s="395" t="s">
        <v>23</v>
      </c>
      <c r="C8" s="396"/>
      <c r="D8" s="396"/>
      <c r="E8" s="397"/>
      <c r="F8" s="40"/>
      <c r="G8" s="101"/>
      <c r="H8" s="102"/>
      <c r="I8" s="102"/>
      <c r="J8" s="102"/>
      <c r="K8" s="56"/>
      <c r="L8" s="56"/>
      <c r="M8" s="53"/>
      <c r="N8" s="41"/>
      <c r="O8" s="387" t="s">
        <v>28</v>
      </c>
      <c r="P8" s="388"/>
      <c r="Q8" s="389"/>
      <c r="R8" s="436"/>
      <c r="S8" s="437"/>
      <c r="T8" s="437"/>
      <c r="U8" s="42"/>
      <c r="AH8" s="61"/>
    </row>
    <row r="9" spans="1:34" ht="18" customHeight="1" thickTop="1" thickBot="1" x14ac:dyDescent="0.3">
      <c r="A9" s="43"/>
      <c r="B9" s="398" t="s">
        <v>9</v>
      </c>
      <c r="C9" s="396"/>
      <c r="D9" s="397"/>
      <c r="E9" s="188">
        <v>5</v>
      </c>
      <c r="F9" s="61"/>
      <c r="G9" s="61"/>
      <c r="H9" s="398" t="s">
        <v>28</v>
      </c>
      <c r="I9" s="396"/>
      <c r="J9" s="397"/>
      <c r="K9" s="238">
        <f>'Apr16'!M54+1</f>
        <v>42492</v>
      </c>
      <c r="L9" s="239" t="s">
        <v>84</v>
      </c>
      <c r="M9" s="240">
        <f>K9+6</f>
        <v>42498</v>
      </c>
      <c r="N9" s="27"/>
      <c r="O9" s="433" t="s">
        <v>71</v>
      </c>
      <c r="P9" s="434"/>
      <c r="Q9" s="434"/>
      <c r="R9" s="435"/>
      <c r="S9" s="44"/>
      <c r="T9" s="199"/>
      <c r="U9" s="46"/>
      <c r="AH9" s="61"/>
    </row>
    <row r="10" spans="1:34" ht="18" customHeight="1" thickTop="1" x14ac:dyDescent="0.25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IF(T$9="Y",'Apr16'!H56,0)</f>
        <v>0</v>
      </c>
      <c r="I11" s="105">
        <f>IF(T$9="Y",'Apr16'!I56,0)</f>
        <v>0</v>
      </c>
      <c r="J11" s="105">
        <f>IF(T$9="Y",'Apr16'!J56,0)</f>
        <v>0</v>
      </c>
      <c r="K11" s="105">
        <f>IF(T$9="Y",'Apr16'!K56,I11*J11)</f>
        <v>0</v>
      </c>
      <c r="L11" s="150">
        <f>IF(T$9="Y",'Apr16'!L56,0)</f>
        <v>0</v>
      </c>
      <c r="M11" s="129" t="str">
        <f>IF(E11=" "," ",IF(T$9="Y",'Apr16'!M56,IF((H11+K11+L11)&gt;0,H11+K11+L11,"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",Admin!I43))</f>
        <v xml:space="preserve"> </v>
      </c>
      <c r="U11" s="48"/>
      <c r="V11" s="59">
        <f>IF(Employee!H$34=E$9,Employee!D$34+SUM(M11)+'Apr16'!V56,SUM(M11)+'Apr16'!V56)</f>
        <v>0</v>
      </c>
      <c r="W11" s="59">
        <f>IF(Employee!H$34=E$9,Employee!D$35+SUM(N11)+'Apr16'!W56,SUM(N11)+'Apr16'!W56)</f>
        <v>0</v>
      </c>
      <c r="X11" s="59">
        <f>IF(O11=" ",'Apr16'!X56,O11+'Apr16'!X56)</f>
        <v>0</v>
      </c>
      <c r="Y11" s="59">
        <f>IF(P11=" ",'Apr16'!Y56,P11+'Apr16'!Y56)</f>
        <v>0</v>
      </c>
      <c r="Z11" s="59">
        <f>IF(Q11=" ",'Apr16'!Z56,Q11+'Apr16'!Z56)</f>
        <v>0</v>
      </c>
      <c r="AA11" s="59">
        <f>IF(R11=" ",'Apr16'!AA56,R11+'Apr16'!AA56)</f>
        <v>0</v>
      </c>
      <c r="AB11" s="60"/>
      <c r="AC11" s="59">
        <f>IF(T11=" ",'Apr16'!AC56,T11+'Apr16'!AC56)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5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IF(T$9="Y",'Apr16'!H57,0)</f>
        <v>0</v>
      </c>
      <c r="I12" s="108">
        <f>IF(T$9="Y",'Apr16'!I57,0)</f>
        <v>0</v>
      </c>
      <c r="J12" s="108">
        <f>IF(T$9="Y",'Apr16'!J57,0)</f>
        <v>0</v>
      </c>
      <c r="K12" s="108">
        <f>IF(T$9="Y",'Apr16'!K57,I12*J12)</f>
        <v>0</v>
      </c>
      <c r="L12" s="151">
        <f>IF(T$9="Y",'Apr16'!L57,0)</f>
        <v>0</v>
      </c>
      <c r="M12" s="130" t="str">
        <f>IF(E12=" "," ",IF(T$9="Y",'Apr16'!M57,IF((H12+K12+L12)&gt;0,H12+K12+L12,"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",Admin!I44))</f>
        <v xml:space="preserve"> </v>
      </c>
      <c r="U12" s="48"/>
      <c r="V12" s="59">
        <f>IF(Employee!H$60=E$9,Employee!D$60+SUM(M12)+'Apr16'!V57,SUM(M12)+'Apr16'!V57)</f>
        <v>0</v>
      </c>
      <c r="W12" s="59">
        <f>IF(Employee!H$60=E$9,Employee!D$61+SUM(N12)+'Apr16'!W57,SUM(N12)+'Apr16'!W57)</f>
        <v>0</v>
      </c>
      <c r="X12" s="59">
        <f>IF(O12=" ",'Apr16'!X57,O12+'Apr16'!X57)</f>
        <v>0</v>
      </c>
      <c r="Y12" s="59">
        <f>IF(P12=" ",'Apr16'!Y57,P12+'Apr16'!Y57)</f>
        <v>0</v>
      </c>
      <c r="Z12" s="59">
        <f>IF(Q12=" ",'Apr16'!Z57,Q12+'Apr16'!Z57)</f>
        <v>0</v>
      </c>
      <c r="AA12" s="59">
        <f>IF(R12=" ",'Apr16'!AA57,R12+'Apr16'!AA57)</f>
        <v>0</v>
      </c>
      <c r="AB12" s="60"/>
      <c r="AC12" s="59">
        <f>IF(T12=" ",'Apr16'!AC57,T12+'Apr16'!AC57)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5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IF(T$9="Y",'Apr16'!H58,0)</f>
        <v>0</v>
      </c>
      <c r="I13" s="108">
        <f>IF(T$9="Y",'Apr16'!I58,0)</f>
        <v>0</v>
      </c>
      <c r="J13" s="108">
        <f>IF(T$9="Y",'Apr16'!J58,0)</f>
        <v>0</v>
      </c>
      <c r="K13" s="108">
        <f>IF(T$9="Y",'Apr16'!K58,I13*J13)</f>
        <v>0</v>
      </c>
      <c r="L13" s="151">
        <f>IF(T$9="Y",'Apr16'!L58,0)</f>
        <v>0</v>
      </c>
      <c r="M13" s="130" t="str">
        <f>IF(E13=" "," ",IF(T$9="Y",'Apr16'!M58,IF((H13+K13+L13)&gt;0,H13+K13+L13,"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",Admin!I45))</f>
        <v xml:space="preserve"> </v>
      </c>
      <c r="U13" s="48"/>
      <c r="V13" s="59">
        <f>IF(Employee!H$86=E$9,Employee!D$86+SUM(M13)+'Apr16'!V58,SUM(M13)+'Apr16'!V58)</f>
        <v>0</v>
      </c>
      <c r="W13" s="59">
        <f>IF(Employee!H$86=E$9,Employee!D$87+SUM(N13)+'Apr16'!W58,SUM(N13)+'Apr16'!W58)</f>
        <v>0</v>
      </c>
      <c r="X13" s="59">
        <f>IF(O13=" ",'Apr16'!X58,O13+'Apr16'!X58)</f>
        <v>0</v>
      </c>
      <c r="Y13" s="59">
        <f>IF(P13=" ",'Apr16'!Y58,P13+'Apr16'!Y58)</f>
        <v>0</v>
      </c>
      <c r="Z13" s="59">
        <f>IF(Q13=" ",'Apr16'!Z58,Q13+'Apr16'!Z58)</f>
        <v>0</v>
      </c>
      <c r="AA13" s="59">
        <f>IF(R13=" ",'Apr16'!AA58,R13+'Apr16'!AA58)</f>
        <v>0</v>
      </c>
      <c r="AB13" s="60"/>
      <c r="AC13" s="59">
        <f>IF(T13=" ",'Apr16'!AC58,T13+'Apr16'!AC58)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5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IF(T$9="Y",'Apr16'!H59,0)</f>
        <v>0</v>
      </c>
      <c r="I14" s="108">
        <f>IF(T$9="Y",'Apr16'!I59,0)</f>
        <v>0</v>
      </c>
      <c r="J14" s="108">
        <f>IF(T$9="Y",'Apr16'!J59,0)</f>
        <v>0</v>
      </c>
      <c r="K14" s="108">
        <f>IF(T$9="Y",'Apr16'!K59,I14*J14)</f>
        <v>0</v>
      </c>
      <c r="L14" s="151">
        <f>IF(T$9="Y",'Apr16'!L59,0)</f>
        <v>0</v>
      </c>
      <c r="M14" s="130" t="str">
        <f>IF(E14=" "," ",IF(T$9="Y",'Apr16'!M59,IF((H14+K14+L14)&gt;0,H14+K14+L14,"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",Admin!I46))</f>
        <v xml:space="preserve"> </v>
      </c>
      <c r="U14" s="48"/>
      <c r="V14" s="59">
        <f>IF(Employee!H$112=E$9,Employee!D$112+SUM(M14)+'Apr16'!V59,SUM(M14)+'Apr16'!V59)</f>
        <v>0</v>
      </c>
      <c r="W14" s="59">
        <f>IF(Employee!H$112=E$9,Employee!D$113+SUM(N14)+'Apr16'!W59,SUM(N14)+'Apr16'!W59)</f>
        <v>0</v>
      </c>
      <c r="X14" s="59">
        <f>IF(O14=" ",'Apr16'!X59,O14+'Apr16'!X59)</f>
        <v>0</v>
      </c>
      <c r="Y14" s="59">
        <f>IF(P14=" ",'Apr16'!Y59,P14+'Apr16'!Y59)</f>
        <v>0</v>
      </c>
      <c r="Z14" s="59">
        <f>IF(Q14=" ",'Apr16'!Z59,Q14+'Apr16'!Z59)</f>
        <v>0</v>
      </c>
      <c r="AA14" s="59">
        <f>IF(R14=" ",'Apr16'!AA59,R14+'Apr16'!AA59)</f>
        <v>0</v>
      </c>
      <c r="AB14" s="60"/>
      <c r="AC14" s="59">
        <f>IF(T14=" ",'Apr16'!AC59,T14+'Apr16'!AC59)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5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IF(T$9="Y",'Apr16'!H60,0)</f>
        <v>0</v>
      </c>
      <c r="I15" s="108">
        <f>IF(T$9="Y",'Apr16'!I60,0)</f>
        <v>0</v>
      </c>
      <c r="J15" s="108">
        <f>IF(T$9="Y",'Apr16'!J60,0)</f>
        <v>0</v>
      </c>
      <c r="K15" s="108">
        <f>IF(T$9="Y",'Apr16'!K60,I15*J15)</f>
        <v>0</v>
      </c>
      <c r="L15" s="151">
        <f>IF(T$9="Y",'Apr16'!L60,0)</f>
        <v>0</v>
      </c>
      <c r="M15" s="130" t="str">
        <f>IF(E15=" "," ",IF(T$9="Y",'Apr16'!M60,IF((H15+K15+L15)&gt;0,H15+K15+L15,"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",Admin!I47))</f>
        <v xml:space="preserve"> </v>
      </c>
      <c r="U15" s="48"/>
      <c r="V15" s="59">
        <f>IF(Employee!H$138=E$9,Employee!D$138+SUM(M15)+'Apr16'!V60,SUM(M15)+'Apr16'!V60)</f>
        <v>0</v>
      </c>
      <c r="W15" s="59">
        <f>IF(Employee!H$138=E$9,Employee!D$139+SUM(N15)+'Apr16'!W60,SUM(N15)+'Apr16'!W60)</f>
        <v>0</v>
      </c>
      <c r="X15" s="59">
        <f>IF(O15=" ",'Apr16'!X60,O15+'Apr16'!X60)</f>
        <v>0</v>
      </c>
      <c r="Y15" s="59">
        <f>IF(P15=" ",'Apr16'!Y60,P15+'Apr16'!Y60)</f>
        <v>0</v>
      </c>
      <c r="Z15" s="59">
        <f>IF(Q15=" ",'Apr16'!Z60,Q15+'Apr16'!Z60)</f>
        <v>0</v>
      </c>
      <c r="AA15" s="59">
        <f>IF(R15=" ",'Apr16'!AA60,R15+'Apr16'!AA60)</f>
        <v>0</v>
      </c>
      <c r="AB15" s="60"/>
      <c r="AC15" s="59">
        <f>IF(T15=" ",'Apr16'!AC60,T15+'Apr16'!AC60)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5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IF(T$9="Y",'Apr16'!H61,0)</f>
        <v>0</v>
      </c>
      <c r="I16" s="108">
        <f>IF(T$9="Y",'Apr16'!I61,0)</f>
        <v>0</v>
      </c>
      <c r="J16" s="108">
        <f>IF(T$9="Y",'Apr16'!J61,0)</f>
        <v>0</v>
      </c>
      <c r="K16" s="108">
        <f>IF(T$9="Y",'Apr16'!K61,I16*J16)</f>
        <v>0</v>
      </c>
      <c r="L16" s="151">
        <f>IF(T$9="Y",'Apr16'!L61,0)</f>
        <v>0</v>
      </c>
      <c r="M16" s="130" t="str">
        <f>IF(E16=" "," ",IF(T$9="Y",'Apr16'!M61,IF((H16+K16+L16)&gt;0,H16+K16+L16,"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",Admin!I48))</f>
        <v xml:space="preserve"> </v>
      </c>
      <c r="U16" s="48"/>
      <c r="V16" s="59">
        <f>IF(Employee!H$164=E$9,Employee!D$164+SUM(M16)+'Apr16'!V61,SUM(M16)+'Apr16'!V61)</f>
        <v>0</v>
      </c>
      <c r="W16" s="59">
        <f>IF(Employee!H$164=E$9,Employee!D$165+SUM(N16)+'Apr16'!W61,SUM(N16)+'Apr16'!W61)</f>
        <v>0</v>
      </c>
      <c r="X16" s="59">
        <f>IF(O16=" ",'Apr16'!X61,O16+'Apr16'!X61)</f>
        <v>0</v>
      </c>
      <c r="Y16" s="59">
        <f>IF(P16=" ",'Apr16'!Y61,P16+'Apr16'!Y61)</f>
        <v>0</v>
      </c>
      <c r="Z16" s="59">
        <f>IF(Q16=" ",'Apr16'!Z61,Q16+'Apr16'!Z61)</f>
        <v>0</v>
      </c>
      <c r="AA16" s="59">
        <f>IF(R16=" ",'Apr16'!AA61,R16+'Apr16'!AA61)</f>
        <v>0</v>
      </c>
      <c r="AB16" s="60"/>
      <c r="AC16" s="59">
        <f>IF(T16=" ",'Apr16'!AC61,T16+'Apr16'!AC61)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5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IF(T$9="Y",'Apr16'!H62,0)</f>
        <v>0</v>
      </c>
      <c r="I17" s="108">
        <f>IF(T$9="Y",'Apr16'!I62,0)</f>
        <v>0</v>
      </c>
      <c r="J17" s="108">
        <f>IF(T$9="Y",'Apr16'!J62,0)</f>
        <v>0</v>
      </c>
      <c r="K17" s="108">
        <f>IF(T$9="Y",'Apr16'!K62,I17*J17)</f>
        <v>0</v>
      </c>
      <c r="L17" s="151">
        <f>IF(T$9="Y",'Apr16'!L62,0)</f>
        <v>0</v>
      </c>
      <c r="M17" s="130" t="str">
        <f>IF(E17=" "," ",IF(T$9="Y",'Apr16'!M62,IF((H17+K17+L17)&gt;0,H17+K17+L17,"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",Admin!I49))</f>
        <v xml:space="preserve"> </v>
      </c>
      <c r="U17" s="48"/>
      <c r="V17" s="59">
        <f>IF(Employee!H$190=E$9,Employee!D$190+SUM(M17)+'Apr16'!V62,SUM(M17)+'Apr16'!V62)</f>
        <v>0</v>
      </c>
      <c r="W17" s="59">
        <f>IF(Employee!H$190=E$9,Employee!D$191+SUM(N17)+'Apr16'!W62,SUM(N17)+'Apr16'!W62)</f>
        <v>0</v>
      </c>
      <c r="X17" s="59">
        <f>IF(O17=" ",'Apr16'!X62,O17+'Apr16'!X62)</f>
        <v>0</v>
      </c>
      <c r="Y17" s="59">
        <f>IF(P17=" ",'Apr16'!Y62,P17+'Apr16'!Y62)</f>
        <v>0</v>
      </c>
      <c r="Z17" s="59">
        <f>IF(Q17=" ",'Apr16'!Z62,Q17+'Apr16'!Z62)</f>
        <v>0</v>
      </c>
      <c r="AA17" s="59">
        <f>IF(R17=" ",'Apr16'!AA62,R17+'Apr16'!AA62)</f>
        <v>0</v>
      </c>
      <c r="AB17" s="60"/>
      <c r="AC17" s="59">
        <f>IF(T17=" ",'Apr16'!AC62,T17+'Apr16'!AC62)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5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IF(T$9="Y",'Apr16'!H63,0)</f>
        <v>0</v>
      </c>
      <c r="I18" s="108">
        <f>IF(T$9="Y",'Apr16'!I63,0)</f>
        <v>0</v>
      </c>
      <c r="J18" s="108">
        <f>IF(T$9="Y",'Apr16'!J63,0)</f>
        <v>0</v>
      </c>
      <c r="K18" s="108">
        <f>IF(T$9="Y",'Apr16'!K63,I18*J18)</f>
        <v>0</v>
      </c>
      <c r="L18" s="151">
        <f>IF(T$9="Y",'Apr16'!L63,0)</f>
        <v>0</v>
      </c>
      <c r="M18" s="130" t="str">
        <f>IF(E18=" "," ",IF(T$9="Y",'Apr16'!M63,IF((H18+K18+L18)&gt;0,H18+K18+L18,"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",Admin!I50))</f>
        <v xml:space="preserve"> </v>
      </c>
      <c r="U18" s="48"/>
      <c r="V18" s="59">
        <f>IF(Employee!H$216=E$9,Employee!D$216+SUM(M18)+'Apr16'!V63,SUM(M18)+'Apr16'!V63)</f>
        <v>0</v>
      </c>
      <c r="W18" s="59">
        <f>IF(Employee!H$216=E$9,Employee!D$217+SUM(N18)+'Apr16'!W63,SUM(N18)+'Apr16'!W63)</f>
        <v>0</v>
      </c>
      <c r="X18" s="59">
        <f>IF(O18=" ",'Apr16'!X63,O18+'Apr16'!X63)</f>
        <v>0</v>
      </c>
      <c r="Y18" s="59">
        <f>IF(P18=" ",'Apr16'!Y63,P18+'Apr16'!Y63)</f>
        <v>0</v>
      </c>
      <c r="Z18" s="59">
        <f>IF(Q18=" ",'Apr16'!Z63,Q18+'Apr16'!Z63)</f>
        <v>0</v>
      </c>
      <c r="AA18" s="59">
        <f>IF(R18=" ",'Apr16'!AA63,R18+'Apr16'!AA63)</f>
        <v>0</v>
      </c>
      <c r="AB18" s="60"/>
      <c r="AC18" s="59">
        <f>IF(T18=" ",'Apr16'!AC63,T18+'Apr16'!AC63)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5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IF(T$9="Y",'Apr16'!H64,0)</f>
        <v>0</v>
      </c>
      <c r="I19" s="108">
        <f>IF(T$9="Y",'Apr16'!I64,0)</f>
        <v>0</v>
      </c>
      <c r="J19" s="108">
        <f>IF(T$9="Y",'Apr16'!J64,0)</f>
        <v>0</v>
      </c>
      <c r="K19" s="108">
        <f>IF(T$9="Y",'Apr16'!K64,I19*J19)</f>
        <v>0</v>
      </c>
      <c r="L19" s="151">
        <f>IF(T$9="Y",'Apr16'!L64,0)</f>
        <v>0</v>
      </c>
      <c r="M19" s="130" t="str">
        <f>IF(E19=" "," ",IF(T$9="Y",'Apr16'!M64,IF((H19+K19+L19)&gt;0,H19+K19+L19,"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",Admin!I51))</f>
        <v xml:space="preserve"> </v>
      </c>
      <c r="U19" s="48"/>
      <c r="V19" s="59">
        <f>IF(Employee!H$242=E$9,Employee!D$242+SUM(M19)+'Apr16'!V64,SUM(M19)+'Apr16'!V64)</f>
        <v>0</v>
      </c>
      <c r="W19" s="59">
        <f>IF(Employee!H$242=E$9,Employee!D$243+SUM(N19)+'Apr16'!W64,SUM(N19)+'Apr16'!W64)</f>
        <v>0</v>
      </c>
      <c r="X19" s="59">
        <f>IF(O19=" ",'Apr16'!X64,O19+'Apr16'!X64)</f>
        <v>0</v>
      </c>
      <c r="Y19" s="59">
        <f>IF(P19=" ",'Apr16'!Y64,P19+'Apr16'!Y64)</f>
        <v>0</v>
      </c>
      <c r="Z19" s="59">
        <f>IF(Q19=" ",'Apr16'!Z64,Q19+'Apr16'!Z64)</f>
        <v>0</v>
      </c>
      <c r="AA19" s="59">
        <f>IF(R19=" ",'Apr16'!AA64,R19+'Apr16'!AA64)</f>
        <v>0</v>
      </c>
      <c r="AB19" s="60"/>
      <c r="AC19" s="59">
        <f>IF(T19=" ",'Apr16'!AC64,T19+'Apr16'!AC64)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3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IF(T$9="Y",'Apr16'!H65,0)</f>
        <v>0</v>
      </c>
      <c r="I20" s="133">
        <f>IF(T$9="Y",'Apr16'!I65,0)</f>
        <v>0</v>
      </c>
      <c r="J20" s="133">
        <f>IF(T$9="Y",'Apr16'!J65,0)</f>
        <v>0</v>
      </c>
      <c r="K20" s="133">
        <f>IF(T$9="Y",'Apr16'!K65,I20*J20)</f>
        <v>0</v>
      </c>
      <c r="L20" s="152">
        <f>IF(T$9="Y",'Apr16'!L65,0)</f>
        <v>0</v>
      </c>
      <c r="M20" s="131" t="str">
        <f>IF(E20=" "," ",IF(T$9="Y",'Apr16'!M65,IF((H20+K20+L20)&gt;0,H20+K20+L20,"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",Admin!I52))</f>
        <v xml:space="preserve"> </v>
      </c>
      <c r="U20" s="48"/>
      <c r="V20" s="59">
        <f>IF(Employee!H$268=E$9,Employee!D$268+SUM(M20)+'Apr16'!V65,SUM(M20)+'Apr16'!V65)</f>
        <v>0</v>
      </c>
      <c r="W20" s="59">
        <f>IF(Employee!H$268=E$9,Employee!D$269+SUM(N20)+'Apr16'!W65,SUM(N20)+'Apr16'!W65)</f>
        <v>0</v>
      </c>
      <c r="X20" s="59">
        <f>IF(O20=" ",'Apr16'!X65,O20+'Apr16'!X65)</f>
        <v>0</v>
      </c>
      <c r="Y20" s="59">
        <f>IF(P20=" ",'Apr16'!Y65,P20+'Apr16'!Y65)</f>
        <v>0</v>
      </c>
      <c r="Z20" s="59">
        <f>IF(Q20=" ",'Apr16'!Z65,Q20+'Apr16'!Z65)</f>
        <v>0</v>
      </c>
      <c r="AA20" s="59">
        <f>IF(R20=" ",'Apr16'!AA65,R20+'Apr16'!AA65)</f>
        <v>0</v>
      </c>
      <c r="AB20" s="60"/>
      <c r="AC20" s="59">
        <f>IF(T20=" ",'Apr16'!AC65,T20+'Apr16'!AC65)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3">
      <c r="A21" s="47"/>
      <c r="B21" s="149"/>
      <c r="C21" s="147"/>
      <c r="D21" s="147"/>
      <c r="E21" s="148"/>
      <c r="F21" s="432" t="s">
        <v>7</v>
      </c>
      <c r="G21" s="396"/>
      <c r="H21" s="120"/>
      <c r="I21" s="121"/>
      <c r="J21" s="121"/>
      <c r="K21" s="165"/>
      <c r="L21" s="165"/>
      <c r="M21" s="164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3">
      <c r="A22" s="127"/>
      <c r="B22" s="386"/>
      <c r="C22" s="386"/>
      <c r="D22" s="386"/>
      <c r="E22" s="386"/>
      <c r="F22" s="386"/>
      <c r="G22" s="386"/>
      <c r="H22" s="386"/>
      <c r="I22" s="386"/>
      <c r="J22" s="386"/>
      <c r="K22" s="386"/>
      <c r="L22" s="386"/>
      <c r="M22" s="386"/>
      <c r="N22" s="386"/>
      <c r="O22" s="386"/>
      <c r="P22" s="386"/>
      <c r="Q22" s="386"/>
      <c r="R22" s="386"/>
      <c r="S22" s="386"/>
      <c r="T22" s="386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3">
      <c r="A23" s="39"/>
      <c r="B23" s="395" t="s">
        <v>23</v>
      </c>
      <c r="C23" s="396"/>
      <c r="D23" s="396"/>
      <c r="E23" s="397"/>
      <c r="F23" s="40"/>
      <c r="G23" s="40"/>
      <c r="H23" s="53"/>
      <c r="I23" s="53"/>
      <c r="J23" s="53"/>
      <c r="K23" s="56"/>
      <c r="L23" s="56"/>
      <c r="M23" s="53"/>
      <c r="N23" s="41"/>
      <c r="O23" s="387" t="s">
        <v>28</v>
      </c>
      <c r="P23" s="388"/>
      <c r="Q23" s="389"/>
      <c r="R23" s="436"/>
      <c r="S23" s="437"/>
      <c r="T23" s="437"/>
      <c r="U23" s="42"/>
      <c r="AH23" s="61"/>
    </row>
    <row r="24" spans="1:34" ht="18" customHeight="1" thickTop="1" thickBot="1" x14ac:dyDescent="0.3">
      <c r="A24" s="43"/>
      <c r="B24" s="398" t="s">
        <v>9</v>
      </c>
      <c r="C24" s="396"/>
      <c r="D24" s="397"/>
      <c r="E24" s="188">
        <v>6</v>
      </c>
      <c r="F24" s="61"/>
      <c r="G24" s="61"/>
      <c r="H24" s="398" t="s">
        <v>28</v>
      </c>
      <c r="I24" s="396"/>
      <c r="J24" s="397"/>
      <c r="K24" s="238">
        <f>M9+1</f>
        <v>42499</v>
      </c>
      <c r="L24" s="239" t="s">
        <v>84</v>
      </c>
      <c r="M24" s="240">
        <f>K24+6</f>
        <v>42505</v>
      </c>
      <c r="N24" s="27"/>
      <c r="O24" s="433" t="s">
        <v>71</v>
      </c>
      <c r="P24" s="434"/>
      <c r="Q24" s="434"/>
      <c r="R24" s="435"/>
      <c r="S24" s="44"/>
      <c r="T24" s="199"/>
      <c r="U24" s="46"/>
      <c r="AH24" s="61"/>
    </row>
    <row r="25" spans="1:34" ht="18" customHeight="1" thickTop="1" x14ac:dyDescent="0.25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5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",Admin!I53))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5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",Admin!I54))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5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",Admin!I55))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5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",Admin!I56))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5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",Admin!I57))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5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",Admin!I58))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5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",Admin!I59))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5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",Admin!I60))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5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",Admin!I61))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3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",Admin!I62))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3">
      <c r="A36" s="47"/>
      <c r="B36" s="149"/>
      <c r="C36" s="147"/>
      <c r="D36" s="147"/>
      <c r="E36" s="148"/>
      <c r="F36" s="432" t="s">
        <v>7</v>
      </c>
      <c r="G36" s="397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3">
      <c r="A37" s="127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6"/>
      <c r="P37" s="386"/>
      <c r="Q37" s="386"/>
      <c r="R37" s="386"/>
      <c r="S37" s="386"/>
      <c r="T37" s="386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3">
      <c r="A38" s="39"/>
      <c r="B38" s="395" t="s">
        <v>23</v>
      </c>
      <c r="C38" s="396"/>
      <c r="D38" s="396"/>
      <c r="E38" s="397"/>
      <c r="F38" s="40"/>
      <c r="G38" s="40"/>
      <c r="H38" s="53"/>
      <c r="I38" s="53"/>
      <c r="J38" s="53"/>
      <c r="K38" s="56"/>
      <c r="L38" s="56"/>
      <c r="M38" s="53"/>
      <c r="N38" s="41"/>
      <c r="O38" s="387" t="s">
        <v>28</v>
      </c>
      <c r="P38" s="388"/>
      <c r="Q38" s="389"/>
      <c r="R38" s="436"/>
      <c r="S38" s="437"/>
      <c r="T38" s="437"/>
      <c r="U38" s="42"/>
      <c r="AH38" s="61"/>
    </row>
    <row r="39" spans="1:34" ht="18" customHeight="1" thickTop="1" thickBot="1" x14ac:dyDescent="0.3">
      <c r="A39" s="43"/>
      <c r="B39" s="398" t="s">
        <v>9</v>
      </c>
      <c r="C39" s="396"/>
      <c r="D39" s="397"/>
      <c r="E39" s="188">
        <v>7</v>
      </c>
      <c r="F39" s="61"/>
      <c r="G39" s="61"/>
      <c r="H39" s="398" t="s">
        <v>28</v>
      </c>
      <c r="I39" s="396"/>
      <c r="J39" s="397"/>
      <c r="K39" s="238">
        <f>M24+1</f>
        <v>42506</v>
      </c>
      <c r="L39" s="239" t="s">
        <v>84</v>
      </c>
      <c r="M39" s="240">
        <f>K39+6</f>
        <v>42512</v>
      </c>
      <c r="N39" s="27"/>
      <c r="O39" s="433" t="s">
        <v>71</v>
      </c>
      <c r="P39" s="434"/>
      <c r="Q39" s="434"/>
      <c r="R39" s="435"/>
      <c r="S39" s="44"/>
      <c r="T39" s="199"/>
      <c r="U39" s="46"/>
      <c r="AH39" s="61"/>
    </row>
    <row r="40" spans="1:34" ht="18" customHeight="1" thickTop="1" x14ac:dyDescent="0.25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",Admin!I63))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5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",Admin!I64))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5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",Admin!I65))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5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",Admin!I66))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5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",Admin!I67))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5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",Admin!I68))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5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",Admin!I69))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5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",Admin!I70))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5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",Admin!I71))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3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",Admin!I72))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3">
      <c r="A51" s="47"/>
      <c r="B51" s="149"/>
      <c r="C51" s="147"/>
      <c r="D51" s="147"/>
      <c r="E51" s="148"/>
      <c r="F51" s="432" t="s">
        <v>7</v>
      </c>
      <c r="G51" s="397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3">
      <c r="A52" s="127"/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3">
      <c r="A53" s="39"/>
      <c r="B53" s="395" t="s">
        <v>23</v>
      </c>
      <c r="C53" s="396"/>
      <c r="D53" s="396"/>
      <c r="E53" s="397"/>
      <c r="F53" s="40"/>
      <c r="G53" s="40"/>
      <c r="H53" s="41"/>
      <c r="I53" s="41"/>
      <c r="J53" s="41"/>
      <c r="K53" s="56"/>
      <c r="L53" s="56"/>
      <c r="M53" s="53"/>
      <c r="N53" s="41"/>
      <c r="O53" s="387" t="s">
        <v>28</v>
      </c>
      <c r="P53" s="388"/>
      <c r="Q53" s="389"/>
      <c r="R53" s="436"/>
      <c r="S53" s="437"/>
      <c r="T53" s="437"/>
      <c r="U53" s="42"/>
      <c r="AH53" s="61"/>
    </row>
    <row r="54" spans="1:34" ht="18" customHeight="1" thickTop="1" thickBot="1" x14ac:dyDescent="0.3">
      <c r="A54" s="43"/>
      <c r="B54" s="398" t="s">
        <v>9</v>
      </c>
      <c r="C54" s="396"/>
      <c r="D54" s="397"/>
      <c r="E54" s="188">
        <v>8</v>
      </c>
      <c r="F54" s="61"/>
      <c r="G54" s="61"/>
      <c r="H54" s="398" t="s">
        <v>28</v>
      </c>
      <c r="I54" s="396"/>
      <c r="J54" s="397"/>
      <c r="K54" s="238">
        <f>M39+1</f>
        <v>42513</v>
      </c>
      <c r="L54" s="239" t="s">
        <v>84</v>
      </c>
      <c r="M54" s="240">
        <f>K54+6</f>
        <v>42519</v>
      </c>
      <c r="N54" s="27"/>
      <c r="O54" s="433" t="s">
        <v>71</v>
      </c>
      <c r="P54" s="434"/>
      <c r="Q54" s="434"/>
      <c r="R54" s="435"/>
      <c r="S54" s="44"/>
      <c r="T54" s="199"/>
      <c r="U54" s="46"/>
      <c r="AH54" s="61"/>
    </row>
    <row r="55" spans="1:34" ht="18" customHeight="1" thickTop="1" x14ac:dyDescent="0.25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5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",Admin!I73))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5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",Admin!I74))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5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",Admin!I75))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5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",Admin!I76))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5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",Admin!I77))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5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",Admin!I78))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5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",Admin!I79))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5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",Admin!I80))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5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",Admin!I81))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3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",Admin!I82))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3">
      <c r="A66" s="47"/>
      <c r="B66" s="149"/>
      <c r="C66" s="147"/>
      <c r="D66" s="147"/>
      <c r="E66" s="148"/>
      <c r="F66" s="432" t="s">
        <v>7</v>
      </c>
      <c r="G66" s="397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3">
      <c r="A67" s="127"/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3">
      <c r="A68" s="39"/>
      <c r="B68" s="395" t="s">
        <v>24</v>
      </c>
      <c r="C68" s="396"/>
      <c r="D68" s="396"/>
      <c r="E68" s="397"/>
      <c r="F68" s="40"/>
      <c r="G68" s="40"/>
      <c r="H68" s="53"/>
      <c r="I68" s="53"/>
      <c r="J68" s="53"/>
      <c r="K68" s="56"/>
      <c r="L68" s="56"/>
      <c r="M68" s="53"/>
      <c r="N68" s="41"/>
      <c r="O68" s="387" t="s">
        <v>28</v>
      </c>
      <c r="P68" s="388"/>
      <c r="Q68" s="389"/>
      <c r="R68" s="436"/>
      <c r="S68" s="437"/>
      <c r="T68" s="437"/>
      <c r="U68" s="42"/>
      <c r="AH68" s="61"/>
    </row>
    <row r="69" spans="1:34" ht="18" customHeight="1" thickTop="1" thickBot="1" x14ac:dyDescent="0.3">
      <c r="A69" s="43"/>
      <c r="B69" s="398" t="s">
        <v>10</v>
      </c>
      <c r="C69" s="396"/>
      <c r="D69" s="397"/>
      <c r="E69" s="188">
        <v>2</v>
      </c>
      <c r="F69" s="61"/>
      <c r="G69" s="61"/>
      <c r="H69" s="398" t="s">
        <v>28</v>
      </c>
      <c r="I69" s="396"/>
      <c r="J69" s="397"/>
      <c r="K69" s="238">
        <f>Admin!B32</f>
        <v>42496</v>
      </c>
      <c r="L69" s="239" t="s">
        <v>84</v>
      </c>
      <c r="M69" s="240">
        <f>Admin!B62</f>
        <v>42526</v>
      </c>
      <c r="N69" s="27"/>
      <c r="O69" s="433" t="s">
        <v>72</v>
      </c>
      <c r="P69" s="434"/>
      <c r="Q69" s="434"/>
      <c r="R69" s="435"/>
      <c r="S69" s="44"/>
      <c r="T69" s="163"/>
      <c r="U69" s="46"/>
      <c r="AH69" s="61"/>
    </row>
    <row r="70" spans="1:34" ht="18" customHeight="1" thickTop="1" x14ac:dyDescent="0.25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IF(Employee!D$28="w","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IF(T$69="Y",'Apr16'!H71,0)</f>
        <v>0</v>
      </c>
      <c r="I71" s="105">
        <f>IF(T$69="Y",'Apr16'!I71,0)</f>
        <v>0</v>
      </c>
      <c r="J71" s="105">
        <f>IF(T$69="Y",'Apr16'!J71,0)</f>
        <v>0</v>
      </c>
      <c r="K71" s="105">
        <f>IF(T$69="Y",'Apr16'!K71,I71*J71)</f>
        <v>0</v>
      </c>
      <c r="L71" s="150">
        <f>IF(T$69="Y",'Apr16'!L71,0)</f>
        <v>0</v>
      </c>
      <c r="M71" s="117" t="str">
        <f>IF(E71=" "," ",IF(T$69="Y",'Apr16'!M71,IF((H71+K71+L71)&gt;0,H71+K71+L71,"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122" t="str">
        <f>IF(M71=" "," ",IF(M71=0," ",M71-SUM(N71:Q71)))</f>
        <v xml:space="preserve"> </v>
      </c>
      <c r="S71" s="110"/>
      <c r="T71" s="107" t="str">
        <f>IF(M71=" "," ",IF(M71=0," ",Admin!I13))</f>
        <v xml:space="preserve"> </v>
      </c>
      <c r="U71" s="48"/>
      <c r="V71" s="59">
        <f>IF(Employee!H$35=E$69,Employee!D$34+SUM(M71)+'Apr16'!V71,SUM(M71)+'Apr16'!V71)</f>
        <v>0</v>
      </c>
      <c r="W71" s="59">
        <f>IF(Employee!H$35=E$69,Employee!D$35+SUM(N71)+'Apr16'!W71,SUM(N71)+'Apr16'!W71)</f>
        <v>0</v>
      </c>
      <c r="X71" s="59">
        <f>IF(O71=" ",'Apr16'!X71,O71+'Apr16'!X71)</f>
        <v>0</v>
      </c>
      <c r="Y71" s="59">
        <f>IF(P71=" ",'Apr16'!Y71,P71+'Apr16'!Y71)</f>
        <v>0</v>
      </c>
      <c r="Z71" s="59">
        <f>IF(Q71=" ",'Apr16'!Z71,Q71+'Apr16'!Z71)</f>
        <v>0</v>
      </c>
      <c r="AA71" s="59">
        <f>IF(R71=" ",'Apr16'!AA71,R71+'Apr16'!AA71)</f>
        <v>0</v>
      </c>
      <c r="AB71" s="60"/>
      <c r="AC71" s="59">
        <f>IF(T71=" ",'Apr16'!AC71,T71+'Apr16'!AC71)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5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IF(Employee!D$54="w","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>IF(T$69="Y",'Apr16'!H72,0)</f>
        <v>0</v>
      </c>
      <c r="I72" s="108">
        <f>IF(T$69="Y",'Apr16'!I72,0)</f>
        <v>0</v>
      </c>
      <c r="J72" s="108">
        <f>IF(T$69="Y",'Apr16'!J72,0)</f>
        <v>0</v>
      </c>
      <c r="K72" s="108">
        <f>IF(T$69="Y",'Apr16'!K72,I72*J72)</f>
        <v>0</v>
      </c>
      <c r="L72" s="151">
        <f>IF(T$69="Y",'Apr16'!L72,0)</f>
        <v>0</v>
      </c>
      <c r="M72" s="118" t="str">
        <f>IF(E72=" "," ",IF(T$69="Y",'Apr16'!M72,IF((H72+K72+L72)&gt;0,H72+K72+L72," ")))</f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123" t="str">
        <f t="shared" ref="R72:R80" si="56">IF(M72=" "," ",IF(M72=0," ",M72-SUM(N72:Q72)))</f>
        <v xml:space="preserve"> </v>
      </c>
      <c r="S72" s="110"/>
      <c r="T72" s="111" t="str">
        <f>IF(M72=" "," ",IF(M72=0," ",Admin!I14))</f>
        <v xml:space="preserve"> </v>
      </c>
      <c r="U72" s="48"/>
      <c r="V72" s="59">
        <f>IF(Employee!H$61=E$69,Employee!D$60+SUM(M72)+'Apr16'!V72,SUM(M72)+'Apr16'!V72)</f>
        <v>0</v>
      </c>
      <c r="W72" s="59">
        <f>IF(Employee!H$61=E$69,Employee!D$61+SUM(N72)+'Apr16'!W72,SUM(N72)+'Apr16'!W72)</f>
        <v>0</v>
      </c>
      <c r="X72" s="59">
        <f>IF(O72=" ",'Apr16'!X72,O72+'Apr16'!X72)</f>
        <v>0</v>
      </c>
      <c r="Y72" s="59">
        <f>IF(P72=" ",'Apr16'!Y72,P72+'Apr16'!Y72)</f>
        <v>0</v>
      </c>
      <c r="Z72" s="59">
        <f>IF(Q72=" ",'Apr16'!Z72,Q72+'Apr16'!Z72)</f>
        <v>0</v>
      </c>
      <c r="AA72" s="59">
        <f>IF(R72=" ",'Apr16'!AA72,R72+'Apr16'!AA72)</f>
        <v>0</v>
      </c>
      <c r="AB72" s="60"/>
      <c r="AC72" s="59">
        <f>IF(T72=" ",'Apr16'!AC72,T72+'Apr16'!AC72)</f>
        <v>0</v>
      </c>
      <c r="AD72" s="91">
        <f t="shared" ref="AD72:AD80" si="57">IF(G72="SSP",H72,0)</f>
        <v>0</v>
      </c>
      <c r="AE72" s="91">
        <f t="shared" ref="AE72:AE80" si="58">IF(G72="SMP",H72,0)</f>
        <v>0</v>
      </c>
      <c r="AF72" s="91">
        <f t="shared" ref="AF72:AF80" si="59">IF(G72="SPP",H72,0)</f>
        <v>0</v>
      </c>
      <c r="AG72" s="91">
        <f t="shared" ref="AG72:AG80" si="60">IF(G72="SAP",H72,0)</f>
        <v>0</v>
      </c>
      <c r="AH72" s="61"/>
    </row>
    <row r="73" spans="1:34" ht="18" customHeight="1" x14ac:dyDescent="0.25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IF(Employee!D$80="w","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>IF(T$69="Y",'Apr16'!H73,0)</f>
        <v>0</v>
      </c>
      <c r="I73" s="108">
        <f>IF(T$69="Y",'Apr16'!I73,0)</f>
        <v>0</v>
      </c>
      <c r="J73" s="108">
        <f>IF(T$69="Y",'Apr16'!J73,0)</f>
        <v>0</v>
      </c>
      <c r="K73" s="108">
        <f>IF(T$69="Y",'Apr16'!K73,I73*J73)</f>
        <v>0</v>
      </c>
      <c r="L73" s="151">
        <f>IF(T$69="Y",'Apr16'!L73,0)</f>
        <v>0</v>
      </c>
      <c r="M73" s="118" t="str">
        <f>IF(E73=" "," ",IF(T$69="Y",'Apr16'!M73,IF((H73+K73+L73)&gt;0,H73+K73+L73," ")))</f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123" t="str">
        <f t="shared" si="56"/>
        <v xml:space="preserve"> </v>
      </c>
      <c r="S73" s="110"/>
      <c r="T73" s="111" t="str">
        <f>IF(M73=" "," ",IF(M73=0," ",Admin!I15))</f>
        <v xml:space="preserve"> </v>
      </c>
      <c r="U73" s="48"/>
      <c r="V73" s="59">
        <f>IF(Employee!H$87=E$69,Employee!D$86+SUM(M73)+'Apr16'!V73,SUM(M73)+'Apr16'!V73)</f>
        <v>0</v>
      </c>
      <c r="W73" s="59">
        <f>IF(Employee!H$87=E$69,Employee!D$7+SUM(N73)+'Apr16'!W73,SUM(N73)+'Apr16'!W73)</f>
        <v>0</v>
      </c>
      <c r="X73" s="59">
        <f>IF(O73=" ",'Apr16'!X73,O73+'Apr16'!X73)</f>
        <v>0</v>
      </c>
      <c r="Y73" s="59">
        <f>IF(P73=" ",'Apr16'!Y73,P73+'Apr16'!Y73)</f>
        <v>0</v>
      </c>
      <c r="Z73" s="59">
        <f>IF(Q73=" ",'Apr16'!Z73,Q73+'Apr16'!Z73)</f>
        <v>0</v>
      </c>
      <c r="AA73" s="59">
        <f>IF(R73=" ",'Apr16'!AA73,R73+'Apr16'!AA73)</f>
        <v>0</v>
      </c>
      <c r="AB73" s="60"/>
      <c r="AC73" s="59">
        <f>IF(T73=" ",'Apr16'!AC73,T73+'Apr16'!AC73)</f>
        <v>0</v>
      </c>
      <c r="AD73" s="91">
        <f t="shared" si="57"/>
        <v>0</v>
      </c>
      <c r="AE73" s="91">
        <f t="shared" si="58"/>
        <v>0</v>
      </c>
      <c r="AF73" s="91">
        <f t="shared" si="59"/>
        <v>0</v>
      </c>
      <c r="AG73" s="91">
        <f t="shared" si="60"/>
        <v>0</v>
      </c>
      <c r="AH73" s="61"/>
    </row>
    <row r="74" spans="1:34" ht="18" customHeight="1" x14ac:dyDescent="0.25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IF(Employee!D$106="w","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>IF(T$69="Y",'Apr16'!H74,0)</f>
        <v>0</v>
      </c>
      <c r="I74" s="108">
        <f>IF(T$69="Y",'Apr16'!I74,0)</f>
        <v>0</v>
      </c>
      <c r="J74" s="108">
        <f>IF(T$69="Y",'Apr16'!J74,0)</f>
        <v>0</v>
      </c>
      <c r="K74" s="108">
        <f>IF(T$69="Y",'Apr16'!K74,I74*J74)</f>
        <v>0</v>
      </c>
      <c r="L74" s="151">
        <f>IF(T$69="Y",'Apr16'!L74,0)</f>
        <v>0</v>
      </c>
      <c r="M74" s="118" t="str">
        <f>IF(E74=" "," ",IF(T$69="Y",'Apr16'!M74,IF((H74+K74+L74)&gt;0,H74+K74+L74," ")))</f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123" t="str">
        <f t="shared" si="56"/>
        <v xml:space="preserve"> </v>
      </c>
      <c r="S74" s="110"/>
      <c r="T74" s="111" t="str">
        <f>IF(M74=" "," ",IF(M74=0," ",Admin!I16))</f>
        <v xml:space="preserve"> </v>
      </c>
      <c r="U74" s="48"/>
      <c r="V74" s="59">
        <f>IF(Employee!H$113=E$69,Employee!D$112+SUM(M74)+'Apr16'!V74,SUM(M74)+'Apr16'!V74)</f>
        <v>0</v>
      </c>
      <c r="W74" s="59">
        <f>IF(Employee!H$113=E$69,Employee!D$113+SUM(N74)+'Apr16'!W74,SUM(N74)+'Apr16'!W74)</f>
        <v>0</v>
      </c>
      <c r="X74" s="59">
        <f>IF(O74=" ",'Apr16'!X74,O74+'Apr16'!X74)</f>
        <v>0</v>
      </c>
      <c r="Y74" s="59">
        <f>IF(P74=" ",'Apr16'!Y74,P74+'Apr16'!Y74)</f>
        <v>0</v>
      </c>
      <c r="Z74" s="59">
        <f>IF(Q74=" ",'Apr16'!Z74,Q74+'Apr16'!Z74)</f>
        <v>0</v>
      </c>
      <c r="AA74" s="59">
        <f>IF(R74=" ",'Apr16'!AA74,R74+'Apr16'!AA74)</f>
        <v>0</v>
      </c>
      <c r="AB74" s="60"/>
      <c r="AC74" s="59">
        <f>IF(T74=" ",'Apr16'!AC74,T74+'Apr16'!AC74)</f>
        <v>0</v>
      </c>
      <c r="AD74" s="91">
        <f t="shared" si="57"/>
        <v>0</v>
      </c>
      <c r="AE74" s="91">
        <f t="shared" si="58"/>
        <v>0</v>
      </c>
      <c r="AF74" s="91">
        <f t="shared" si="59"/>
        <v>0</v>
      </c>
      <c r="AG74" s="91">
        <f t="shared" si="60"/>
        <v>0</v>
      </c>
      <c r="AH74" s="61"/>
    </row>
    <row r="75" spans="1:34" ht="18" customHeight="1" x14ac:dyDescent="0.25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IF(Employee!D$132="w","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>IF(T$69="Y",'Apr16'!H75,0)</f>
        <v>0</v>
      </c>
      <c r="I75" s="108">
        <f>IF(T$69="Y",'Apr16'!I75,0)</f>
        <v>0</v>
      </c>
      <c r="J75" s="108">
        <f>IF(T$69="Y",'Apr16'!J75,0)</f>
        <v>0</v>
      </c>
      <c r="K75" s="108">
        <f>IF(T$69="Y",'Apr16'!K75,I75*J75)</f>
        <v>0</v>
      </c>
      <c r="L75" s="151">
        <f>IF(T$69="Y",'Apr16'!L75,0)</f>
        <v>0</v>
      </c>
      <c r="M75" s="118" t="str">
        <f>IF(E75=" "," ",IF(T$69="Y",'Apr16'!M75,IF((H75+K75+L75)&gt;0,H75+K75+L75," ")))</f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123" t="str">
        <f t="shared" si="56"/>
        <v xml:space="preserve"> </v>
      </c>
      <c r="S75" s="110"/>
      <c r="T75" s="111" t="str">
        <f>IF(M75=" "," ",IF(M75=0," ",Admin!I17))</f>
        <v xml:space="preserve"> </v>
      </c>
      <c r="U75" s="48"/>
      <c r="V75" s="59">
        <f>IF(Employee!H$139=E$69,Employee!D$138+SUM(M75)+'Apr16'!V75,SUM(M75)+'Apr16'!V75)</f>
        <v>0</v>
      </c>
      <c r="W75" s="59">
        <f>IF(Employee!H$139=E$69,Employee!D$139+SUM(N75)+'Apr16'!W75,SUM(N75)+'Apr16'!W75)</f>
        <v>0</v>
      </c>
      <c r="X75" s="59">
        <f>IF(O75=" ",'Apr16'!X75,O75+'Apr16'!X75)</f>
        <v>0</v>
      </c>
      <c r="Y75" s="59">
        <f>IF(P75=" ",'Apr16'!Y75,P75+'Apr16'!Y75)</f>
        <v>0</v>
      </c>
      <c r="Z75" s="59">
        <f>IF(Q75=" ",'Apr16'!Z75,Q75+'Apr16'!Z75)</f>
        <v>0</v>
      </c>
      <c r="AA75" s="59">
        <f>IF(R75=" ",'Apr16'!AA75,R75+'Apr16'!AA75)</f>
        <v>0</v>
      </c>
      <c r="AB75" s="60"/>
      <c r="AC75" s="59">
        <f>IF(T75=" ",'Apr16'!AC75,T75+'Apr16'!AC75)</f>
        <v>0</v>
      </c>
      <c r="AD75" s="91">
        <f t="shared" si="57"/>
        <v>0</v>
      </c>
      <c r="AE75" s="91">
        <f t="shared" si="58"/>
        <v>0</v>
      </c>
      <c r="AF75" s="91">
        <f t="shared" si="59"/>
        <v>0</v>
      </c>
      <c r="AG75" s="91">
        <f t="shared" si="60"/>
        <v>0</v>
      </c>
      <c r="AH75" s="61"/>
    </row>
    <row r="76" spans="1:34" ht="18" customHeight="1" x14ac:dyDescent="0.25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IF(Employee!D$158="w","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>IF(T$69="Y",'Apr16'!H76,0)</f>
        <v>0</v>
      </c>
      <c r="I76" s="108">
        <f>IF(T$69="Y",'Apr16'!I76,0)</f>
        <v>0</v>
      </c>
      <c r="J76" s="108">
        <f>IF(T$69="Y",'Apr16'!J76,0)</f>
        <v>0</v>
      </c>
      <c r="K76" s="108">
        <f>IF(T$69="Y",'Apr16'!K76,I76*J76)</f>
        <v>0</v>
      </c>
      <c r="L76" s="151">
        <f>IF(T$69="Y",'Apr16'!L76,0)</f>
        <v>0</v>
      </c>
      <c r="M76" s="118" t="str">
        <f>IF(E76=" "," ",IF(T$69="Y",'Apr16'!M76,IF((H76+K76+L76)&gt;0,H76+K76+L76," ")))</f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123" t="str">
        <f t="shared" si="56"/>
        <v xml:space="preserve"> </v>
      </c>
      <c r="S76" s="110"/>
      <c r="T76" s="111" t="str">
        <f>IF(M76=" "," ",IF(M76=0," ",Admin!I18))</f>
        <v xml:space="preserve"> </v>
      </c>
      <c r="U76" s="48"/>
      <c r="V76" s="59">
        <f>IF(Employee!H$165=E$69,Employee!D$164+SUM(M76)+'Apr16'!V76,SUM(M76)+'Apr16'!V76)</f>
        <v>0</v>
      </c>
      <c r="W76" s="59">
        <f>IF(Employee!H$165=E$69,Employee!D$165+SUM(N76)+'Apr16'!W76,SUM(N76)+'Apr16'!W76)</f>
        <v>0</v>
      </c>
      <c r="X76" s="59">
        <f>IF(O76=" ",'Apr16'!X76,O76+'Apr16'!X76)</f>
        <v>0</v>
      </c>
      <c r="Y76" s="59">
        <f>IF(P76=" ",'Apr16'!Y76,P76+'Apr16'!Y76)</f>
        <v>0</v>
      </c>
      <c r="Z76" s="59">
        <f>IF(Q76=" ",'Apr16'!Z76,Q76+'Apr16'!Z76)</f>
        <v>0</v>
      </c>
      <c r="AA76" s="59">
        <f>IF(R76=" ",'Apr16'!AA76,R76+'Apr16'!AA76)</f>
        <v>0</v>
      </c>
      <c r="AB76" s="60"/>
      <c r="AC76" s="59">
        <f>IF(T76=" ",'Apr16'!AC76,T76+'Apr16'!AC76)</f>
        <v>0</v>
      </c>
      <c r="AD76" s="91">
        <f t="shared" si="57"/>
        <v>0</v>
      </c>
      <c r="AE76" s="91">
        <f t="shared" si="58"/>
        <v>0</v>
      </c>
      <c r="AF76" s="91">
        <f t="shared" si="59"/>
        <v>0</v>
      </c>
      <c r="AG76" s="91">
        <f t="shared" si="60"/>
        <v>0</v>
      </c>
      <c r="AH76" s="61"/>
    </row>
    <row r="77" spans="1:34" ht="18" customHeight="1" x14ac:dyDescent="0.25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IF(Employee!D$184="w","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>IF(T$69="Y",'Apr16'!H77,0)</f>
        <v>0</v>
      </c>
      <c r="I77" s="108">
        <f>IF(T$69="Y",'Apr16'!I77,0)</f>
        <v>0</v>
      </c>
      <c r="J77" s="108">
        <f>IF(T$69="Y",'Apr16'!J77,0)</f>
        <v>0</v>
      </c>
      <c r="K77" s="108">
        <f>IF(T$69="Y",'Apr16'!K77,I77*J77)</f>
        <v>0</v>
      </c>
      <c r="L77" s="151">
        <f>IF(T$69="Y",'Apr16'!L77,0)</f>
        <v>0</v>
      </c>
      <c r="M77" s="118" t="str">
        <f>IF(E77=" "," ",IF(T$69="Y",'Apr16'!M77,IF((H77+K77+L77)&gt;0,H77+K77+L77," ")))</f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123" t="str">
        <f t="shared" si="56"/>
        <v xml:space="preserve"> </v>
      </c>
      <c r="S77" s="110"/>
      <c r="T77" s="111" t="str">
        <f>IF(M77=" "," ",IF(M77=0," ",Admin!I19))</f>
        <v xml:space="preserve"> </v>
      </c>
      <c r="U77" s="48"/>
      <c r="V77" s="59">
        <f>IF(Employee!H$191=E$69,Employee!D$190+SUM(M77)+'Apr16'!V77,SUM(M77)+'Apr16'!V77)</f>
        <v>0</v>
      </c>
      <c r="W77" s="59">
        <f>IF(Employee!H$191=E$69,Employee!D$191+SUM(N77)+'Apr16'!W77,SUM(N77)+'Apr16'!W77)</f>
        <v>0</v>
      </c>
      <c r="X77" s="59">
        <f>IF(O77=" ",'Apr16'!X77,O77+'Apr16'!X77)</f>
        <v>0</v>
      </c>
      <c r="Y77" s="59">
        <f>IF(P77=" ",'Apr16'!Y77,P77+'Apr16'!Y77)</f>
        <v>0</v>
      </c>
      <c r="Z77" s="59">
        <f>IF(Q77=" ",'Apr16'!Z77,Q77+'Apr16'!Z77)</f>
        <v>0</v>
      </c>
      <c r="AA77" s="59">
        <f>IF(R77=" ",'Apr16'!AA77,R77+'Apr16'!AA77)</f>
        <v>0</v>
      </c>
      <c r="AB77" s="60"/>
      <c r="AC77" s="59">
        <f>IF(T77=" ",'Apr16'!AC77,T77+'Apr16'!AC77)</f>
        <v>0</v>
      </c>
      <c r="AD77" s="91">
        <f t="shared" si="57"/>
        <v>0</v>
      </c>
      <c r="AE77" s="91">
        <f t="shared" si="58"/>
        <v>0</v>
      </c>
      <c r="AF77" s="91">
        <f t="shared" si="59"/>
        <v>0</v>
      </c>
      <c r="AG77" s="91">
        <f t="shared" si="60"/>
        <v>0</v>
      </c>
      <c r="AH77" s="61"/>
    </row>
    <row r="78" spans="1:34" ht="18" customHeight="1" x14ac:dyDescent="0.25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IF(Employee!D$210="w","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>IF(T$69="Y",'Apr16'!H78,0)</f>
        <v>0</v>
      </c>
      <c r="I78" s="108">
        <f>IF(T$69="Y",'Apr16'!I78,0)</f>
        <v>0</v>
      </c>
      <c r="J78" s="108">
        <f>IF(T$69="Y",'Apr16'!J78,0)</f>
        <v>0</v>
      </c>
      <c r="K78" s="108">
        <f>IF(T$69="Y",'Apr16'!K78,I78*J78)</f>
        <v>0</v>
      </c>
      <c r="L78" s="151">
        <f>IF(T$69="Y",'Apr16'!L78,0)</f>
        <v>0</v>
      </c>
      <c r="M78" s="118" t="str">
        <f>IF(E78=" "," ",IF(T$69="Y",'Apr16'!M78,IF((H78+K78+L78)&gt;0,H78+K78+L78," ")))</f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123" t="str">
        <f t="shared" si="56"/>
        <v xml:space="preserve"> </v>
      </c>
      <c r="S78" s="110"/>
      <c r="T78" s="111" t="str">
        <f>IF(M78=" "," ",IF(M78=0," ",Admin!I20))</f>
        <v xml:space="preserve"> </v>
      </c>
      <c r="U78" s="48"/>
      <c r="V78" s="59">
        <f>IF(Employee!H$217=E$69,Employee!D$216+SUM(M78)+'Apr16'!V78,SUM(M78)+'Apr16'!V78)</f>
        <v>0</v>
      </c>
      <c r="W78" s="59">
        <f>IF(Employee!H$217=E$69,Employee!D$217+SUM(N78)+'Apr16'!W78,SUM(N78)+'Apr16'!W78)</f>
        <v>0</v>
      </c>
      <c r="X78" s="59">
        <f>IF(O78=" ",'Apr16'!X78,O78+'Apr16'!X78)</f>
        <v>0</v>
      </c>
      <c r="Y78" s="59">
        <f>IF(P78=" ",'Apr16'!Y78,P78+'Apr16'!Y78)</f>
        <v>0</v>
      </c>
      <c r="Z78" s="59">
        <f>IF(Q78=" ",'Apr16'!Z78,Q78+'Apr16'!Z78)</f>
        <v>0</v>
      </c>
      <c r="AA78" s="59">
        <f>IF(R78=" ",'Apr16'!AA78,R78+'Apr16'!AA78)</f>
        <v>0</v>
      </c>
      <c r="AB78" s="60"/>
      <c r="AC78" s="59">
        <f>IF(T78=" ",'Apr16'!AC78,T78+'Apr16'!AC78)</f>
        <v>0</v>
      </c>
      <c r="AD78" s="91">
        <f t="shared" si="57"/>
        <v>0</v>
      </c>
      <c r="AE78" s="91">
        <f t="shared" si="58"/>
        <v>0</v>
      </c>
      <c r="AF78" s="91">
        <f t="shared" si="59"/>
        <v>0</v>
      </c>
      <c r="AG78" s="91">
        <f t="shared" si="60"/>
        <v>0</v>
      </c>
      <c r="AH78" s="61"/>
    </row>
    <row r="79" spans="1:34" ht="18" customHeight="1" x14ac:dyDescent="0.25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IF(Employee!D$236="w","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>IF(T$69="Y",'Apr16'!H79,0)</f>
        <v>0</v>
      </c>
      <c r="I79" s="108">
        <f>IF(T$69="Y",'Apr16'!I79,0)</f>
        <v>0</v>
      </c>
      <c r="J79" s="108">
        <f>IF(T$69="Y",'Apr16'!J79,0)</f>
        <v>0</v>
      </c>
      <c r="K79" s="108">
        <f>IF(T$69="Y",'Apr16'!K79,I79*J79)</f>
        <v>0</v>
      </c>
      <c r="L79" s="151">
        <f>IF(T$69="Y",'Apr16'!L79,0)</f>
        <v>0</v>
      </c>
      <c r="M79" s="118" t="str">
        <f>IF(E79=" "," ",IF(T$69="Y",'Apr16'!M79,IF((H79+K79+L79)&gt;0,H79+K79+L79," ")))</f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123" t="str">
        <f t="shared" si="56"/>
        <v xml:space="preserve"> </v>
      </c>
      <c r="S79" s="110"/>
      <c r="T79" s="111" t="str">
        <f>IF(M79=" "," ",IF(M79=0," ",Admin!I21))</f>
        <v xml:space="preserve"> </v>
      </c>
      <c r="U79" s="48"/>
      <c r="V79" s="59">
        <f>IF(Employee!H$243=E$69,Employee!D$242+SUM(M79)+'Apr16'!V79,SUM(M79)+'Apr16'!V79)</f>
        <v>0</v>
      </c>
      <c r="W79" s="59">
        <f>IF(Employee!H$243=E$69,Employee!D$243+SUM(N79)+'Apr16'!W79,SUM(N79)+'Apr16'!W79)</f>
        <v>0</v>
      </c>
      <c r="X79" s="59">
        <f>IF(O79=" ",'Apr16'!X79,O79+'Apr16'!X79)</f>
        <v>0</v>
      </c>
      <c r="Y79" s="59">
        <f>IF(P79=" ",'Apr16'!Y79,P79+'Apr16'!Y79)</f>
        <v>0</v>
      </c>
      <c r="Z79" s="59">
        <f>IF(Q79=" ",'Apr16'!Z79,Q79+'Apr16'!Z79)</f>
        <v>0</v>
      </c>
      <c r="AA79" s="59">
        <f>IF(R79=" ",'Apr16'!AA79,R79+'Apr16'!AA79)</f>
        <v>0</v>
      </c>
      <c r="AB79" s="60"/>
      <c r="AC79" s="59">
        <f>IF(T79=" ",'Apr16'!AC79,T79+'Apr16'!AC79)</f>
        <v>0</v>
      </c>
      <c r="AD79" s="91">
        <f t="shared" si="57"/>
        <v>0</v>
      </c>
      <c r="AE79" s="91">
        <f t="shared" si="58"/>
        <v>0</v>
      </c>
      <c r="AF79" s="91">
        <f t="shared" si="59"/>
        <v>0</v>
      </c>
      <c r="AG79" s="91">
        <f t="shared" si="60"/>
        <v>0</v>
      </c>
      <c r="AH79" s="61"/>
    </row>
    <row r="80" spans="1:34" ht="18" customHeight="1" thickBot="1" x14ac:dyDescent="0.3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IF(Employee!D$262="w","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>IF(T$69="Y",'Apr16'!H80,0)</f>
        <v>0</v>
      </c>
      <c r="I80" s="133">
        <f>IF(T$69="Y",'Apr16'!I80,0)</f>
        <v>0</v>
      </c>
      <c r="J80" s="133">
        <f>IF(T$69="Y",'Apr16'!J80,0)</f>
        <v>0</v>
      </c>
      <c r="K80" s="133">
        <f>IF(T$69="Y",'Apr16'!K80,I80*J80)</f>
        <v>0</v>
      </c>
      <c r="L80" s="152">
        <f>IF(T$69="Y",'Apr16'!L80,0)</f>
        <v>0</v>
      </c>
      <c r="M80" s="118" t="str">
        <f>IF(E80=" "," ",IF(T$69="Y",'Apr16'!M80,IF((H80+K80+L80)&gt;0,H80+K80+L80," ")))</f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123" t="str">
        <f t="shared" si="56"/>
        <v xml:space="preserve"> </v>
      </c>
      <c r="S80" s="110"/>
      <c r="T80" s="111" t="str">
        <f>IF(M80=" "," ",IF(M80=0," ",Admin!I22))</f>
        <v xml:space="preserve"> </v>
      </c>
      <c r="U80" s="48"/>
      <c r="V80" s="59">
        <f>IF(Employee!H$269=E$69,Employee!D$268+SUM(M80)+'Apr16'!V80,SUM(M80)+'Apr16'!V80)</f>
        <v>0</v>
      </c>
      <c r="W80" s="59">
        <f>IF(Employee!H$269=E$69,Employee!D$269+SUM(N80)+'Apr16'!W80,SUM(N80)+'Apr16'!W80)</f>
        <v>0</v>
      </c>
      <c r="X80" s="59">
        <f>IF(O80=" ",'Apr16'!X80,O80+'Apr16'!X80)</f>
        <v>0</v>
      </c>
      <c r="Y80" s="59">
        <f>IF(P80=" ",'Apr16'!Y80,P80+'Apr16'!Y80)</f>
        <v>0</v>
      </c>
      <c r="Z80" s="59">
        <f>IF(Q80=" ",'Apr16'!Z80,Q80+'Apr16'!Z80)</f>
        <v>0</v>
      </c>
      <c r="AA80" s="59">
        <f>IF(R80=" ",'Apr16'!AA80,R80+'Apr16'!AA80)</f>
        <v>0</v>
      </c>
      <c r="AB80" s="60"/>
      <c r="AC80" s="59">
        <f>IF(T80=" ",'Apr16'!AC80,T80+'Apr16'!AC80)</f>
        <v>0</v>
      </c>
      <c r="AD80" s="91">
        <f t="shared" si="57"/>
        <v>0</v>
      </c>
      <c r="AE80" s="91">
        <f t="shared" si="58"/>
        <v>0</v>
      </c>
      <c r="AF80" s="91">
        <f t="shared" si="59"/>
        <v>0</v>
      </c>
      <c r="AG80" s="91">
        <f t="shared" si="60"/>
        <v>0</v>
      </c>
      <c r="AH80" s="61"/>
    </row>
    <row r="81" spans="1:34" ht="18" customHeight="1" thickTop="1" thickBot="1" x14ac:dyDescent="0.3">
      <c r="A81" s="47"/>
      <c r="B81" s="149"/>
      <c r="C81" s="147"/>
      <c r="D81" s="147"/>
      <c r="E81" s="148"/>
      <c r="F81" s="432" t="s">
        <v>7</v>
      </c>
      <c r="G81" s="397"/>
      <c r="H81" s="120"/>
      <c r="I81" s="121"/>
      <c r="J81" s="121"/>
      <c r="K81" s="165"/>
      <c r="L81" s="165"/>
      <c r="M81" s="156">
        <f t="shared" ref="M81:R81" si="61">SUM(M71:M80)</f>
        <v>0</v>
      </c>
      <c r="N81" s="156">
        <f t="shared" si="61"/>
        <v>0</v>
      </c>
      <c r="O81" s="156">
        <f t="shared" si="61"/>
        <v>0</v>
      </c>
      <c r="P81" s="156">
        <f t="shared" si="61"/>
        <v>0</v>
      </c>
      <c r="Q81" s="156">
        <f t="shared" si="61"/>
        <v>0</v>
      </c>
      <c r="R81" s="156">
        <f t="shared" si="61"/>
        <v>0</v>
      </c>
      <c r="S81" s="110"/>
      <c r="T81" s="156">
        <f>SUM(T71:T80)</f>
        <v>0</v>
      </c>
      <c r="U81" s="49"/>
      <c r="V81" s="59"/>
      <c r="AH81" s="61"/>
    </row>
    <row r="82" spans="1:34" ht="24" customHeight="1" x14ac:dyDescent="0.25">
      <c r="A82" s="61"/>
      <c r="B82" s="386"/>
      <c r="C82" s="386"/>
      <c r="D82" s="386"/>
      <c r="E82" s="386"/>
      <c r="F82" s="386"/>
      <c r="G82" s="386"/>
      <c r="H82" s="386"/>
      <c r="I82" s="386"/>
      <c r="J82" s="386"/>
      <c r="K82" s="386"/>
      <c r="L82" s="386"/>
      <c r="M82" s="386"/>
      <c r="N82" s="386"/>
      <c r="O82" s="386"/>
      <c r="P82" s="386"/>
      <c r="Q82" s="386"/>
      <c r="R82" s="386"/>
      <c r="S82" s="386"/>
      <c r="T82" s="386"/>
      <c r="U82" s="44"/>
    </row>
    <row r="83" spans="1:34" ht="12.75" customHeight="1" x14ac:dyDescent="0.25">
      <c r="AD83" s="189">
        <f>SUM(AD11:AD81)</f>
        <v>0</v>
      </c>
      <c r="AE83" s="189">
        <f>SUM(AE11:AE81)</f>
        <v>0</v>
      </c>
      <c r="AF83" s="189">
        <f>SUM(AF11:AF81)</f>
        <v>0</v>
      </c>
      <c r="AG83" s="189">
        <f>SUM(AG11:AG81)</f>
        <v>0</v>
      </c>
    </row>
    <row r="84" spans="1:34" ht="13.5" customHeight="1" thickBot="1" x14ac:dyDescent="0.3">
      <c r="F84" s="220" t="s">
        <v>80</v>
      </c>
      <c r="M84" s="438" t="s">
        <v>81</v>
      </c>
      <c r="N84" s="439"/>
      <c r="O84" s="439"/>
      <c r="P84" s="439"/>
      <c r="Q84" s="439"/>
      <c r="R84" s="439"/>
      <c r="T84" s="216"/>
    </row>
    <row r="85" spans="1:34" ht="12.75" customHeight="1" x14ac:dyDescent="0.25">
      <c r="F85" s="217" t="str">
        <f>IF(B71="D",Employee!D15," ")</f>
        <v xml:space="preserve"> </v>
      </c>
      <c r="M85" s="222" t="str">
        <f t="shared" ref="M85:M94" si="62">IF(B71="D",M71," ")</f>
        <v xml:space="preserve"> </v>
      </c>
      <c r="N85" s="223" t="str">
        <f t="shared" ref="N85:N94" si="63">IF(B71="D",N71," ")</f>
        <v xml:space="preserve"> </v>
      </c>
      <c r="O85" s="223" t="str">
        <f t="shared" ref="O85:O94" si="64">IF(B71="D",O71," ")</f>
        <v xml:space="preserve"> </v>
      </c>
      <c r="P85" s="223" t="str">
        <f t="shared" ref="P85:P94" si="65">IF(B71="D",P71," ")</f>
        <v xml:space="preserve"> </v>
      </c>
      <c r="Q85" s="223" t="str">
        <f t="shared" ref="Q85:Q94" si="66">IF(B71="D",Q71," ")</f>
        <v xml:space="preserve"> </v>
      </c>
      <c r="R85" s="224" t="str">
        <f t="shared" ref="R85:R94" si="67">IF(B71="D",R71," ")</f>
        <v xml:space="preserve"> </v>
      </c>
      <c r="S85" s="225"/>
      <c r="T85" s="226" t="str">
        <f t="shared" ref="T85:T94" si="68">IF(B71="D",T71," ")</f>
        <v xml:space="preserve"> </v>
      </c>
      <c r="AD85" s="191">
        <f>IF((AD83-(O2+T2)*0.13)&gt;0,AD83-(Q2+T2)*0.13,0)</f>
        <v>0</v>
      </c>
      <c r="AE85" s="191">
        <f>AE83</f>
        <v>0</v>
      </c>
      <c r="AF85" s="191">
        <f>AF83</f>
        <v>0</v>
      </c>
      <c r="AG85" s="191">
        <f>AG83</f>
        <v>0</v>
      </c>
    </row>
    <row r="86" spans="1:34" x14ac:dyDescent="0.25">
      <c r="F86" s="218" t="str">
        <f>IF(B72="D",Employee!D41," ")</f>
        <v xml:space="preserve"> </v>
      </c>
      <c r="M86" s="227" t="str">
        <f t="shared" si="62"/>
        <v xml:space="preserve"> </v>
      </c>
      <c r="N86" s="228" t="str">
        <f t="shared" si="63"/>
        <v xml:space="preserve"> </v>
      </c>
      <c r="O86" s="228" t="str">
        <f t="shared" si="64"/>
        <v xml:space="preserve"> </v>
      </c>
      <c r="P86" s="228" t="str">
        <f t="shared" si="65"/>
        <v xml:space="preserve"> </v>
      </c>
      <c r="Q86" s="228" t="str">
        <f t="shared" si="66"/>
        <v xml:space="preserve"> </v>
      </c>
      <c r="R86" s="229" t="str">
        <f t="shared" si="67"/>
        <v xml:space="preserve"> </v>
      </c>
      <c r="S86" s="225"/>
      <c r="T86" s="230" t="str">
        <f t="shared" si="68"/>
        <v xml:space="preserve"> </v>
      </c>
    </row>
    <row r="87" spans="1:34" ht="12.75" customHeight="1" x14ac:dyDescent="0.25">
      <c r="F87" s="218" t="str">
        <f>IF(B73="D",Employee!D67," ")</f>
        <v xml:space="preserve"> </v>
      </c>
      <c r="M87" s="227" t="str">
        <f t="shared" si="62"/>
        <v xml:space="preserve"> </v>
      </c>
      <c r="N87" s="228" t="str">
        <f t="shared" si="63"/>
        <v xml:space="preserve"> </v>
      </c>
      <c r="O87" s="228" t="str">
        <f t="shared" si="64"/>
        <v xml:space="preserve"> </v>
      </c>
      <c r="P87" s="228" t="str">
        <f t="shared" si="65"/>
        <v xml:space="preserve"> </v>
      </c>
      <c r="Q87" s="228" t="str">
        <f t="shared" si="66"/>
        <v xml:space="preserve"> </v>
      </c>
      <c r="R87" s="229" t="str">
        <f t="shared" si="67"/>
        <v xml:space="preserve"> </v>
      </c>
      <c r="S87" s="225"/>
      <c r="T87" s="230" t="str">
        <f t="shared" si="68"/>
        <v xml:space="preserve"> </v>
      </c>
      <c r="AD87" s="197"/>
      <c r="AE87" s="191">
        <f>AE85*0.045</f>
        <v>0</v>
      </c>
      <c r="AF87" s="191">
        <f>AF85*0.045</f>
        <v>0</v>
      </c>
      <c r="AG87" s="191">
        <f>AG85*0.045</f>
        <v>0</v>
      </c>
    </row>
    <row r="88" spans="1:34" x14ac:dyDescent="0.25">
      <c r="F88" s="218" t="str">
        <f>IF(B74="D",Employee!D93," ")</f>
        <v xml:space="preserve"> </v>
      </c>
      <c r="M88" s="227" t="str">
        <f t="shared" si="62"/>
        <v xml:space="preserve"> </v>
      </c>
      <c r="N88" s="228" t="str">
        <f t="shared" si="63"/>
        <v xml:space="preserve"> </v>
      </c>
      <c r="O88" s="228" t="str">
        <f t="shared" si="64"/>
        <v xml:space="preserve"> </v>
      </c>
      <c r="P88" s="228" t="str">
        <f t="shared" si="65"/>
        <v xml:space="preserve"> </v>
      </c>
      <c r="Q88" s="228" t="str">
        <f t="shared" si="66"/>
        <v xml:space="preserve"> </v>
      </c>
      <c r="R88" s="229" t="str">
        <f t="shared" si="67"/>
        <v xml:space="preserve"> </v>
      </c>
      <c r="S88" s="225"/>
      <c r="T88" s="230" t="str">
        <f t="shared" si="68"/>
        <v xml:space="preserve"> </v>
      </c>
    </row>
    <row r="89" spans="1:34" x14ac:dyDescent="0.25">
      <c r="F89" s="218" t="str">
        <f>IF(B75="D",Employee!D119," ")</f>
        <v xml:space="preserve"> </v>
      </c>
      <c r="M89" s="227" t="str">
        <f t="shared" si="62"/>
        <v xml:space="preserve"> </v>
      </c>
      <c r="N89" s="228" t="str">
        <f t="shared" si="63"/>
        <v xml:space="preserve"> </v>
      </c>
      <c r="O89" s="228" t="str">
        <f t="shared" si="64"/>
        <v xml:space="preserve"> </v>
      </c>
      <c r="P89" s="228" t="str">
        <f t="shared" si="65"/>
        <v xml:space="preserve"> </v>
      </c>
      <c r="Q89" s="228" t="str">
        <f t="shared" si="66"/>
        <v xml:space="preserve"> </v>
      </c>
      <c r="R89" s="229" t="str">
        <f t="shared" si="67"/>
        <v xml:space="preserve"> </v>
      </c>
      <c r="S89" s="225"/>
      <c r="T89" s="230" t="str">
        <f t="shared" si="68"/>
        <v xml:space="preserve"> </v>
      </c>
    </row>
    <row r="90" spans="1:34" x14ac:dyDescent="0.25">
      <c r="F90" s="218" t="str">
        <f>IF(B76="D",Employee!D145," ")</f>
        <v xml:space="preserve"> </v>
      </c>
      <c r="M90" s="227" t="str">
        <f t="shared" si="62"/>
        <v xml:space="preserve"> </v>
      </c>
      <c r="N90" s="228" t="str">
        <f t="shared" si="63"/>
        <v xml:space="preserve"> </v>
      </c>
      <c r="O90" s="228" t="str">
        <f t="shared" si="64"/>
        <v xml:space="preserve"> </v>
      </c>
      <c r="P90" s="228" t="str">
        <f t="shared" si="65"/>
        <v xml:space="preserve"> </v>
      </c>
      <c r="Q90" s="228" t="str">
        <f t="shared" si="66"/>
        <v xml:space="preserve"> </v>
      </c>
      <c r="R90" s="229" t="str">
        <f t="shared" si="67"/>
        <v xml:space="preserve"> </v>
      </c>
      <c r="S90" s="225"/>
      <c r="T90" s="230" t="str">
        <f t="shared" si="68"/>
        <v xml:space="preserve"> </v>
      </c>
      <c r="AD90" s="190">
        <f>AD85+'Apr16'!AD90</f>
        <v>0</v>
      </c>
      <c r="AE90" s="190">
        <f>AE85+'Apr16'!AE90</f>
        <v>0</v>
      </c>
      <c r="AF90" s="190">
        <f>AF85+'Apr16'!AF90</f>
        <v>0</v>
      </c>
      <c r="AG90" s="190">
        <f>AG85+'Apr16'!AG90</f>
        <v>0</v>
      </c>
    </row>
    <row r="91" spans="1:34" x14ac:dyDescent="0.25">
      <c r="F91" s="218" t="str">
        <f>IF(B77="D",Employee!D171," ")</f>
        <v xml:space="preserve"> </v>
      </c>
      <c r="M91" s="227" t="str">
        <f t="shared" si="62"/>
        <v xml:space="preserve"> </v>
      </c>
      <c r="N91" s="228" t="str">
        <f t="shared" si="63"/>
        <v xml:space="preserve"> </v>
      </c>
      <c r="O91" s="228" t="str">
        <f t="shared" si="64"/>
        <v xml:space="preserve"> </v>
      </c>
      <c r="P91" s="228" t="str">
        <f t="shared" si="65"/>
        <v xml:space="preserve"> </v>
      </c>
      <c r="Q91" s="228" t="str">
        <f t="shared" si="66"/>
        <v xml:space="preserve"> </v>
      </c>
      <c r="R91" s="229" t="str">
        <f t="shared" si="67"/>
        <v xml:space="preserve"> </v>
      </c>
      <c r="S91" s="225"/>
      <c r="T91" s="230" t="str">
        <f t="shared" si="68"/>
        <v xml:space="preserve"> </v>
      </c>
    </row>
    <row r="92" spans="1:34" x14ac:dyDescent="0.25">
      <c r="F92" s="218" t="str">
        <f>IF(B78="D",Employee!D197," ")</f>
        <v xml:space="preserve"> </v>
      </c>
      <c r="M92" s="227" t="str">
        <f t="shared" si="62"/>
        <v xml:space="preserve"> </v>
      </c>
      <c r="N92" s="228" t="str">
        <f t="shared" si="63"/>
        <v xml:space="preserve"> </v>
      </c>
      <c r="O92" s="228" t="str">
        <f t="shared" si="64"/>
        <v xml:space="preserve"> </v>
      </c>
      <c r="P92" s="228" t="str">
        <f t="shared" si="65"/>
        <v xml:space="preserve"> </v>
      </c>
      <c r="Q92" s="228" t="str">
        <f t="shared" si="66"/>
        <v xml:space="preserve"> </v>
      </c>
      <c r="R92" s="229" t="str">
        <f t="shared" si="67"/>
        <v xml:space="preserve"> </v>
      </c>
      <c r="S92" s="225"/>
      <c r="T92" s="230" t="str">
        <f t="shared" si="68"/>
        <v xml:space="preserve"> </v>
      </c>
      <c r="AD92" s="197"/>
      <c r="AE92" s="190">
        <f>AE87+'Apr16'!AE92</f>
        <v>0</v>
      </c>
      <c r="AF92" s="190">
        <f>AF87+'Apr16'!AF92</f>
        <v>0</v>
      </c>
      <c r="AG92" s="190">
        <f>AG87+'Apr16'!AG92</f>
        <v>0</v>
      </c>
    </row>
    <row r="93" spans="1:34" x14ac:dyDescent="0.25">
      <c r="F93" s="218" t="str">
        <f>IF(B79="D",Employee!D223," ")</f>
        <v xml:space="preserve"> </v>
      </c>
      <c r="M93" s="227" t="str">
        <f t="shared" si="62"/>
        <v xml:space="preserve"> </v>
      </c>
      <c r="N93" s="228" t="str">
        <f t="shared" si="63"/>
        <v xml:space="preserve"> </v>
      </c>
      <c r="O93" s="228" t="str">
        <f t="shared" si="64"/>
        <v xml:space="preserve"> </v>
      </c>
      <c r="P93" s="228" t="str">
        <f t="shared" si="65"/>
        <v xml:space="preserve"> </v>
      </c>
      <c r="Q93" s="228" t="str">
        <f t="shared" si="66"/>
        <v xml:space="preserve"> </v>
      </c>
      <c r="R93" s="229" t="str">
        <f t="shared" si="67"/>
        <v xml:space="preserve"> </v>
      </c>
      <c r="S93" s="225"/>
      <c r="T93" s="230" t="str">
        <f t="shared" si="68"/>
        <v xml:space="preserve"> </v>
      </c>
    </row>
    <row r="94" spans="1:34" ht="13.8" thickBot="1" x14ac:dyDescent="0.3">
      <c r="F94" s="219" t="str">
        <f>IF(B80="D",Employee!D249," ")</f>
        <v xml:space="preserve"> </v>
      </c>
      <c r="M94" s="231" t="str">
        <f t="shared" si="62"/>
        <v xml:space="preserve"> </v>
      </c>
      <c r="N94" s="232" t="str">
        <f t="shared" si="63"/>
        <v xml:space="preserve"> </v>
      </c>
      <c r="O94" s="232" t="str">
        <f t="shared" si="64"/>
        <v xml:space="preserve"> </v>
      </c>
      <c r="P94" s="232" t="str">
        <f t="shared" si="65"/>
        <v xml:space="preserve"> </v>
      </c>
      <c r="Q94" s="232" t="str">
        <f t="shared" si="66"/>
        <v xml:space="preserve"> </v>
      </c>
      <c r="R94" s="233" t="str">
        <f t="shared" si="67"/>
        <v xml:space="preserve"> </v>
      </c>
      <c r="S94" s="225"/>
      <c r="T94" s="234" t="str">
        <f t="shared" si="68"/>
        <v xml:space="preserve"> </v>
      </c>
    </row>
    <row r="95" spans="1:34" x14ac:dyDescent="0.25">
      <c r="F95" s="221" t="s">
        <v>82</v>
      </c>
      <c r="M95" s="235">
        <f t="shared" ref="M95:R95" si="69">SUM(M85:M94)</f>
        <v>0</v>
      </c>
      <c r="N95" s="235">
        <f t="shared" si="69"/>
        <v>0</v>
      </c>
      <c r="O95" s="235">
        <f t="shared" si="69"/>
        <v>0</v>
      </c>
      <c r="P95" s="235">
        <f t="shared" si="69"/>
        <v>0</v>
      </c>
      <c r="Q95" s="235">
        <f t="shared" si="69"/>
        <v>0</v>
      </c>
      <c r="R95" s="235">
        <f t="shared" si="69"/>
        <v>0</v>
      </c>
      <c r="S95" s="236"/>
      <c r="T95" s="235">
        <f>SUM(T85:T94)</f>
        <v>0</v>
      </c>
    </row>
  </sheetData>
  <mergeCells count="79">
    <mergeCell ref="AD3:AD6"/>
    <mergeCell ref="AE3:AE6"/>
    <mergeCell ref="AD1:AG2"/>
    <mergeCell ref="G1:H1"/>
    <mergeCell ref="I1:L1"/>
    <mergeCell ref="U2:U6"/>
    <mergeCell ref="X3:X6"/>
    <mergeCell ref="Y3:Y6"/>
    <mergeCell ref="Z3:Z6"/>
    <mergeCell ref="AF3:AF6"/>
    <mergeCell ref="V1:AC2"/>
    <mergeCell ref="V3:V6"/>
    <mergeCell ref="W3:W6"/>
    <mergeCell ref="AG3:AG6"/>
    <mergeCell ref="G2:H2"/>
    <mergeCell ref="I2:L2"/>
    <mergeCell ref="O8:Q8"/>
    <mergeCell ref="R8:T8"/>
    <mergeCell ref="AC3:AC6"/>
    <mergeCell ref="R3:R6"/>
    <mergeCell ref="T3:T6"/>
    <mergeCell ref="B7:T7"/>
    <mergeCell ref="B8:E8"/>
    <mergeCell ref="O3:O6"/>
    <mergeCell ref="J3:J6"/>
    <mergeCell ref="AA3:AA6"/>
    <mergeCell ref="K3:K6"/>
    <mergeCell ref="L3:L6"/>
    <mergeCell ref="M3:M6"/>
    <mergeCell ref="P3:P6"/>
    <mergeCell ref="I3:I6"/>
    <mergeCell ref="F81:G81"/>
    <mergeCell ref="B82:T82"/>
    <mergeCell ref="F66:G66"/>
    <mergeCell ref="B67:T67"/>
    <mergeCell ref="B68:E68"/>
    <mergeCell ref="B69:D69"/>
    <mergeCell ref="H69:J69"/>
    <mergeCell ref="O69:R69"/>
    <mergeCell ref="O68:Q68"/>
    <mergeCell ref="R68:T68"/>
    <mergeCell ref="F51:G51"/>
    <mergeCell ref="B52:T52"/>
    <mergeCell ref="B53:E53"/>
    <mergeCell ref="B54:D54"/>
    <mergeCell ref="H54:J54"/>
    <mergeCell ref="O54:R54"/>
    <mergeCell ref="O53:Q53"/>
    <mergeCell ref="R53:T53"/>
    <mergeCell ref="O24:R24"/>
    <mergeCell ref="B37:T37"/>
    <mergeCell ref="B38:E38"/>
    <mergeCell ref="B39:D39"/>
    <mergeCell ref="H39:J39"/>
    <mergeCell ref="O39:R39"/>
    <mergeCell ref="O38:Q38"/>
    <mergeCell ref="R38:T38"/>
    <mergeCell ref="A2:A6"/>
    <mergeCell ref="B3:B6"/>
    <mergeCell ref="C3:C6"/>
    <mergeCell ref="D3:D6"/>
    <mergeCell ref="E3:E6"/>
    <mergeCell ref="B1:F2"/>
    <mergeCell ref="M84:R84"/>
    <mergeCell ref="Q3:Q6"/>
    <mergeCell ref="N3:N6"/>
    <mergeCell ref="O9:R9"/>
    <mergeCell ref="B9:D9"/>
    <mergeCell ref="F3:F6"/>
    <mergeCell ref="H3:H6"/>
    <mergeCell ref="F21:G21"/>
    <mergeCell ref="H9:J9"/>
    <mergeCell ref="O23:Q23"/>
    <mergeCell ref="R23:T23"/>
    <mergeCell ref="B22:T22"/>
    <mergeCell ref="F36:G36"/>
    <mergeCell ref="B23:E23"/>
    <mergeCell ref="B24:D24"/>
    <mergeCell ref="H24:J24"/>
  </mergeCells>
  <phoneticPr fontId="5" type="noConversion"/>
  <dataValidations count="1">
    <dataValidation type="list" allowBlank="1" showInputMessage="1" showErrorMessage="1" sqref="G11:G20 G71:G80 G56:G65 G41:G50 G26:G3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0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8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8" width="7" style="55" customWidth="1"/>
    <col min="9" max="10" width="7.6640625" style="55" customWidth="1"/>
    <col min="11" max="11" width="8.6640625" style="58" customWidth="1"/>
    <col min="12" max="12" width="7.6640625" style="58" customWidth="1"/>
    <col min="13" max="13" width="9" style="55" customWidth="1"/>
    <col min="14" max="14" width="8" style="2" customWidth="1"/>
    <col min="15" max="15" width="8" style="55" customWidth="1"/>
    <col min="16" max="16" width="7.109375" style="55" customWidth="1"/>
    <col min="17" max="17" width="8" style="55" customWidth="1"/>
    <col min="18" max="18" width="9" style="55" customWidth="1"/>
    <col min="19" max="19" width="0.88671875" style="1" customWidth="1"/>
    <col min="20" max="20" width="9.109375" style="55"/>
    <col min="21" max="21" width="1.6640625" style="4" customWidth="1"/>
    <col min="22" max="22" width="10.6640625" style="55" customWidth="1"/>
    <col min="23" max="27" width="9.6640625" style="55" customWidth="1"/>
    <col min="28" max="28" width="1.109375" style="55" customWidth="1"/>
    <col min="29" max="29" width="9.6640625" style="55" customWidth="1"/>
    <col min="30" max="33" width="10.5546875" style="9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5">
      <c r="A1" s="458"/>
      <c r="B1" s="423" t="s">
        <v>74</v>
      </c>
      <c r="C1" s="424"/>
      <c r="D1" s="424"/>
      <c r="E1" s="424"/>
      <c r="F1" s="425"/>
      <c r="G1" s="417">
        <f>SUM(AD100:AG100)+SUM(AE102:AG102)</f>
        <v>0</v>
      </c>
      <c r="H1" s="418"/>
      <c r="I1" s="414" t="s">
        <v>4</v>
      </c>
      <c r="J1" s="415"/>
      <c r="K1" s="415"/>
      <c r="L1" s="416"/>
      <c r="M1" s="103">
        <f t="shared" ref="M1:R1" si="0">M21+M36+M51+M66+M81+M96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T21+T36+T51+T66+T81+T96</f>
        <v>0</v>
      </c>
      <c r="U1" s="445"/>
      <c r="V1" s="453" t="s">
        <v>25</v>
      </c>
      <c r="W1" s="454"/>
      <c r="X1" s="454"/>
      <c r="Y1" s="454"/>
      <c r="Z1" s="454"/>
      <c r="AA1" s="454"/>
      <c r="AB1" s="454"/>
      <c r="AC1" s="455"/>
      <c r="AD1" s="440" t="s">
        <v>70</v>
      </c>
      <c r="AE1" s="440"/>
      <c r="AF1" s="440"/>
      <c r="AG1" s="440"/>
      <c r="AH1" s="192"/>
    </row>
    <row r="2" spans="1:34" s="7" customFormat="1" ht="15" customHeight="1" thickBot="1" x14ac:dyDescent="0.3">
      <c r="A2" s="458"/>
      <c r="B2" s="426"/>
      <c r="C2" s="427"/>
      <c r="D2" s="427"/>
      <c r="E2" s="427"/>
      <c r="F2" s="428"/>
      <c r="G2" s="417"/>
      <c r="H2" s="418"/>
      <c r="I2" s="442" t="s">
        <v>78</v>
      </c>
      <c r="J2" s="443"/>
      <c r="K2" s="443"/>
      <c r="L2" s="444"/>
      <c r="M2" s="103">
        <f t="shared" ref="M2:R2" si="1">M110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T110</f>
        <v>0</v>
      </c>
      <c r="U2" s="445"/>
      <c r="V2" s="456"/>
      <c r="W2" s="441"/>
      <c r="X2" s="441"/>
      <c r="Y2" s="441"/>
      <c r="Z2" s="441"/>
      <c r="AA2" s="441"/>
      <c r="AB2" s="441"/>
      <c r="AC2" s="457"/>
      <c r="AD2" s="441"/>
      <c r="AE2" s="441"/>
      <c r="AF2" s="441"/>
      <c r="AG2" s="441"/>
      <c r="AH2" s="192"/>
    </row>
    <row r="3" spans="1:34" s="12" customFormat="1" ht="15" customHeight="1" thickTop="1" x14ac:dyDescent="0.25">
      <c r="A3" s="408"/>
      <c r="B3" s="419" t="s">
        <v>79</v>
      </c>
      <c r="C3" s="419" t="s">
        <v>51</v>
      </c>
      <c r="D3" s="419" t="s">
        <v>6</v>
      </c>
      <c r="E3" s="429" t="s">
        <v>44</v>
      </c>
      <c r="F3" s="422" t="s">
        <v>0</v>
      </c>
      <c r="G3" s="124" t="s">
        <v>45</v>
      </c>
      <c r="H3" s="401" t="s">
        <v>55</v>
      </c>
      <c r="I3" s="401" t="s">
        <v>49</v>
      </c>
      <c r="J3" s="401" t="s">
        <v>50</v>
      </c>
      <c r="K3" s="409" t="s">
        <v>54</v>
      </c>
      <c r="L3" s="409" t="s">
        <v>32</v>
      </c>
      <c r="M3" s="405" t="s">
        <v>52</v>
      </c>
      <c r="N3" s="401" t="s">
        <v>1</v>
      </c>
      <c r="O3" s="404" t="s">
        <v>26</v>
      </c>
      <c r="P3" s="401" t="s">
        <v>56</v>
      </c>
      <c r="Q3" s="404" t="s">
        <v>2</v>
      </c>
      <c r="R3" s="405" t="s">
        <v>53</v>
      </c>
      <c r="S3" s="51"/>
      <c r="T3" s="404" t="s">
        <v>27</v>
      </c>
      <c r="U3" s="446"/>
      <c r="V3" s="393" t="s">
        <v>5</v>
      </c>
      <c r="W3" s="393" t="s">
        <v>1</v>
      </c>
      <c r="X3" s="393" t="s">
        <v>26</v>
      </c>
      <c r="Y3" s="447" t="s">
        <v>22</v>
      </c>
      <c r="Z3" s="393" t="s">
        <v>2</v>
      </c>
      <c r="AA3" s="393" t="s">
        <v>3</v>
      </c>
      <c r="AB3" s="51"/>
      <c r="AC3" s="393" t="s">
        <v>27</v>
      </c>
      <c r="AD3" s="450" t="s">
        <v>66</v>
      </c>
      <c r="AE3" s="450" t="s">
        <v>67</v>
      </c>
      <c r="AF3" s="450" t="s">
        <v>68</v>
      </c>
      <c r="AG3" s="450" t="s">
        <v>69</v>
      </c>
      <c r="AH3" s="193"/>
    </row>
    <row r="4" spans="1:34" s="13" customFormat="1" ht="15" customHeight="1" x14ac:dyDescent="0.25">
      <c r="A4" s="408"/>
      <c r="B4" s="420"/>
      <c r="C4" s="420"/>
      <c r="D4" s="420"/>
      <c r="E4" s="430"/>
      <c r="F4" s="394"/>
      <c r="G4" s="125" t="s">
        <v>46</v>
      </c>
      <c r="H4" s="402"/>
      <c r="I4" s="412"/>
      <c r="J4" s="412"/>
      <c r="K4" s="410"/>
      <c r="L4" s="410"/>
      <c r="M4" s="406"/>
      <c r="N4" s="402"/>
      <c r="O4" s="394"/>
      <c r="P4" s="402"/>
      <c r="Q4" s="394"/>
      <c r="R4" s="406"/>
      <c r="S4" s="51"/>
      <c r="T4" s="394"/>
      <c r="U4" s="446"/>
      <c r="V4" s="394"/>
      <c r="W4" s="394"/>
      <c r="X4" s="394"/>
      <c r="Y4" s="448"/>
      <c r="Z4" s="394"/>
      <c r="AA4" s="394"/>
      <c r="AB4" s="51"/>
      <c r="AC4" s="394"/>
      <c r="AD4" s="451"/>
      <c r="AE4" s="451"/>
      <c r="AF4" s="451"/>
      <c r="AG4" s="451"/>
      <c r="AH4" s="193"/>
    </row>
    <row r="5" spans="1:34" s="13" customFormat="1" ht="15" customHeight="1" x14ac:dyDescent="0.25">
      <c r="A5" s="408"/>
      <c r="B5" s="420"/>
      <c r="C5" s="420"/>
      <c r="D5" s="420"/>
      <c r="E5" s="430"/>
      <c r="F5" s="394"/>
      <c r="G5" s="125" t="s">
        <v>47</v>
      </c>
      <c r="H5" s="402"/>
      <c r="I5" s="412"/>
      <c r="J5" s="412"/>
      <c r="K5" s="410"/>
      <c r="L5" s="410"/>
      <c r="M5" s="406"/>
      <c r="N5" s="402"/>
      <c r="O5" s="394"/>
      <c r="P5" s="402"/>
      <c r="Q5" s="394"/>
      <c r="R5" s="406"/>
      <c r="S5" s="51"/>
      <c r="T5" s="394"/>
      <c r="U5" s="446"/>
      <c r="V5" s="394"/>
      <c r="W5" s="394"/>
      <c r="X5" s="394"/>
      <c r="Y5" s="448"/>
      <c r="Z5" s="394"/>
      <c r="AA5" s="394"/>
      <c r="AB5" s="51"/>
      <c r="AC5" s="394"/>
      <c r="AD5" s="451"/>
      <c r="AE5" s="451"/>
      <c r="AF5" s="451"/>
      <c r="AG5" s="451"/>
      <c r="AH5" s="193"/>
    </row>
    <row r="6" spans="1:34" s="14" customFormat="1" ht="15" customHeight="1" x14ac:dyDescent="0.2">
      <c r="A6" s="408"/>
      <c r="B6" s="421"/>
      <c r="C6" s="421"/>
      <c r="D6" s="421"/>
      <c r="E6" s="431"/>
      <c r="F6" s="394"/>
      <c r="G6" s="126" t="s">
        <v>48</v>
      </c>
      <c r="H6" s="403"/>
      <c r="I6" s="413"/>
      <c r="J6" s="413"/>
      <c r="K6" s="411"/>
      <c r="L6" s="411"/>
      <c r="M6" s="406"/>
      <c r="N6" s="403"/>
      <c r="O6" s="394"/>
      <c r="P6" s="403"/>
      <c r="Q6" s="394"/>
      <c r="R6" s="406"/>
      <c r="S6" s="50"/>
      <c r="T6" s="394"/>
      <c r="U6" s="446"/>
      <c r="V6" s="394"/>
      <c r="W6" s="394"/>
      <c r="X6" s="394"/>
      <c r="Y6" s="449"/>
      <c r="Z6" s="394"/>
      <c r="AA6" s="394"/>
      <c r="AB6" s="50"/>
      <c r="AC6" s="394"/>
      <c r="AD6" s="452"/>
      <c r="AE6" s="452"/>
      <c r="AF6" s="452"/>
      <c r="AG6" s="452"/>
      <c r="AH6" s="194"/>
    </row>
    <row r="7" spans="1:34" s="52" customFormat="1" ht="24" customHeight="1" thickBot="1" x14ac:dyDescent="0.3">
      <c r="A7" s="157"/>
      <c r="B7" s="386"/>
      <c r="C7" s="386"/>
      <c r="D7" s="386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3">
      <c r="A8" s="39"/>
      <c r="B8" s="395" t="s">
        <v>23</v>
      </c>
      <c r="C8" s="396"/>
      <c r="D8" s="396"/>
      <c r="E8" s="397"/>
      <c r="F8" s="40"/>
      <c r="G8" s="101"/>
      <c r="H8" s="102"/>
      <c r="I8" s="102"/>
      <c r="J8" s="102"/>
      <c r="K8" s="56"/>
      <c r="L8" s="56"/>
      <c r="M8" s="53"/>
      <c r="N8" s="41"/>
      <c r="O8" s="387" t="s">
        <v>28</v>
      </c>
      <c r="P8" s="388"/>
      <c r="Q8" s="389"/>
      <c r="R8" s="436"/>
      <c r="S8" s="437"/>
      <c r="T8" s="437"/>
      <c r="U8" s="42"/>
      <c r="AH8" s="61"/>
    </row>
    <row r="9" spans="1:34" ht="18" customHeight="1" thickTop="1" thickBot="1" x14ac:dyDescent="0.3">
      <c r="A9" s="43"/>
      <c r="B9" s="398" t="s">
        <v>9</v>
      </c>
      <c r="C9" s="396"/>
      <c r="D9" s="397"/>
      <c r="E9" s="188">
        <v>9</v>
      </c>
      <c r="F9" s="61"/>
      <c r="G9" s="61"/>
      <c r="H9" s="398" t="s">
        <v>28</v>
      </c>
      <c r="I9" s="396"/>
      <c r="J9" s="397"/>
      <c r="K9" s="238">
        <f>'May16'!M54+1</f>
        <v>42520</v>
      </c>
      <c r="L9" s="239" t="s">
        <v>84</v>
      </c>
      <c r="M9" s="240">
        <f>K9+6</f>
        <v>42526</v>
      </c>
      <c r="N9" s="27"/>
      <c r="O9" s="433" t="s">
        <v>71</v>
      </c>
      <c r="P9" s="434"/>
      <c r="Q9" s="434"/>
      <c r="R9" s="435"/>
      <c r="S9" s="44"/>
      <c r="T9" s="199"/>
      <c r="U9" s="46"/>
      <c r="AH9" s="61"/>
    </row>
    <row r="10" spans="1:34" ht="18" customHeight="1" thickTop="1" x14ac:dyDescent="0.25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IF(T$9="Y",'May16'!H56,0)</f>
        <v>0</v>
      </c>
      <c r="I11" s="105">
        <f>IF(T$9="Y",'May16'!I56,0)</f>
        <v>0</v>
      </c>
      <c r="J11" s="105">
        <f>IF(T$9="Y",'May16'!J56,0)</f>
        <v>0</v>
      </c>
      <c r="K11" s="105">
        <f>IF(T$9="Y",'May16'!K56,I11*J11)</f>
        <v>0</v>
      </c>
      <c r="L11" s="150">
        <f>IF(T$9="Y",'May16'!L56,0)</f>
        <v>0</v>
      </c>
      <c r="M11" s="129" t="str">
        <f>IF(E11=" "," ",IF(T$9="Y",'May16'!M56,IF((H11+K11+L11)&gt;0,H11+K11+L11,"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",Admin!I83))</f>
        <v xml:space="preserve"> </v>
      </c>
      <c r="U11" s="48"/>
      <c r="V11" s="59">
        <f>IF(Employee!H$34=E$9,Employee!D$34+SUM(M11)+'May16'!V56,SUM(M11)+'May16'!V56)</f>
        <v>0</v>
      </c>
      <c r="W11" s="59">
        <f>IF(Employee!H$34=E$9,Employee!D$35+SUM(N11)+'May16'!W56,SUM(N11)+'May16'!W56)</f>
        <v>0</v>
      </c>
      <c r="X11" s="59">
        <f>IF(O11=" ",'May16'!X56,O11+'May16'!X56)</f>
        <v>0</v>
      </c>
      <c r="Y11" s="59">
        <f>IF(P11=" ",'May16'!Y56,P11+'May16'!Y56)</f>
        <v>0</v>
      </c>
      <c r="Z11" s="59">
        <f>IF(Q11=" ",'May16'!Z56,Q11+'May16'!Z56)</f>
        <v>0</v>
      </c>
      <c r="AA11" s="59">
        <f>IF(R11=" ",'May16'!AA56,R11+'May16'!AA56)</f>
        <v>0</v>
      </c>
      <c r="AB11" s="60"/>
      <c r="AC11" s="59">
        <f>IF(T11=" ",'May16'!AC56,T11+'May16'!AC56)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5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IF(T$9="Y",'May16'!H57,0)</f>
        <v>0</v>
      </c>
      <c r="I12" s="108">
        <f>IF(T$9="Y",'May16'!I57,0)</f>
        <v>0</v>
      </c>
      <c r="J12" s="108">
        <f>IF(T$9="Y",'May16'!J57,0)</f>
        <v>0</v>
      </c>
      <c r="K12" s="108">
        <f>IF(T$9="Y",'May16'!K57,I12*J12)</f>
        <v>0</v>
      </c>
      <c r="L12" s="151">
        <f>IF(T$9="Y",'May16'!L57,0)</f>
        <v>0</v>
      </c>
      <c r="M12" s="130" t="str">
        <f>IF(E12=" "," ",IF(T$9="Y",'May16'!M57,IF((H12+K12+L12)&gt;0,H12+K12+L12,"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",Admin!I84))</f>
        <v xml:space="preserve"> </v>
      </c>
      <c r="U12" s="48"/>
      <c r="V12" s="59">
        <f>IF(Employee!H$60=E$9,Employee!D$60+SUM(M12)+'May16'!V57,SUM(M12)+'May16'!V57)</f>
        <v>0</v>
      </c>
      <c r="W12" s="59">
        <f>IF(Employee!H$60=E$9,Employee!D$61+SUM(N12)+'May16'!W57,SUM(N12)+'May16'!W57)</f>
        <v>0</v>
      </c>
      <c r="X12" s="59">
        <f>IF(O12=" ",'May16'!X57,O12+'May16'!X57)</f>
        <v>0</v>
      </c>
      <c r="Y12" s="59">
        <f>IF(P12=" ",'May16'!Y57,P12+'May16'!Y57)</f>
        <v>0</v>
      </c>
      <c r="Z12" s="59">
        <f>IF(Q12=" ",'May16'!Z57,Q12+'May16'!Z57)</f>
        <v>0</v>
      </c>
      <c r="AA12" s="59">
        <f>IF(R12=" ",'May16'!AA57,R12+'May16'!AA57)</f>
        <v>0</v>
      </c>
      <c r="AB12" s="60"/>
      <c r="AC12" s="59">
        <f>IF(T12=" ",'May16'!AC57,T12+'May16'!AC57)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5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IF(T$9="Y",'May16'!H58,0)</f>
        <v>0</v>
      </c>
      <c r="I13" s="108">
        <f>IF(T$9="Y",'May16'!I58,0)</f>
        <v>0</v>
      </c>
      <c r="J13" s="108">
        <f>IF(T$9="Y",'May16'!J58,0)</f>
        <v>0</v>
      </c>
      <c r="K13" s="108">
        <f>IF(T$9="Y",'May16'!K58,I13*J13)</f>
        <v>0</v>
      </c>
      <c r="L13" s="151">
        <f>IF(T$9="Y",'May16'!L58,0)</f>
        <v>0</v>
      </c>
      <c r="M13" s="130" t="str">
        <f>IF(E13=" "," ",IF(T$9="Y",'May16'!M58,IF((H13+K13+L13)&gt;0,H13+K13+L13,"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",Admin!I85))</f>
        <v xml:space="preserve"> </v>
      </c>
      <c r="U13" s="48"/>
      <c r="V13" s="59">
        <f>IF(Employee!H$86=E$9,Employee!D$86+SUM(M13)+'May16'!V58,SUM(M13)+'May16'!V58)</f>
        <v>0</v>
      </c>
      <c r="W13" s="59">
        <f>IF(Employee!H$86=E$9,Employee!D$87+SUM(N13)+'May16'!W58,SUM(N13)+'May16'!W58)</f>
        <v>0</v>
      </c>
      <c r="X13" s="59">
        <f>IF(O13=" ",'May16'!X58,O13+'May16'!X58)</f>
        <v>0</v>
      </c>
      <c r="Y13" s="59">
        <f>IF(P13=" ",'May16'!Y58,P13+'May16'!Y58)</f>
        <v>0</v>
      </c>
      <c r="Z13" s="59">
        <f>IF(Q13=" ",'May16'!Z58,Q13+'May16'!Z58)</f>
        <v>0</v>
      </c>
      <c r="AA13" s="59">
        <f>IF(R13=" ",'May16'!AA58,R13+'May16'!AA58)</f>
        <v>0</v>
      </c>
      <c r="AB13" s="60"/>
      <c r="AC13" s="59">
        <f>IF(T13=" ",'May16'!AC58,T13+'May16'!AC58)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5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IF(T$9="Y",'May16'!H59,0)</f>
        <v>0</v>
      </c>
      <c r="I14" s="108">
        <f>IF(T$9="Y",'May16'!I59,0)</f>
        <v>0</v>
      </c>
      <c r="J14" s="108">
        <f>IF(T$9="Y",'May16'!J59,0)</f>
        <v>0</v>
      </c>
      <c r="K14" s="108">
        <f>IF(T$9="Y",'May16'!K59,I14*J14)</f>
        <v>0</v>
      </c>
      <c r="L14" s="151">
        <f>IF(T$9="Y",'May16'!L59,0)</f>
        <v>0</v>
      </c>
      <c r="M14" s="130" t="str">
        <f>IF(E14=" "," ",IF(T$9="Y",'May16'!M59,IF((H14+K14+L14)&gt;0,H14+K14+L14,"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",Admin!I86))</f>
        <v xml:space="preserve"> </v>
      </c>
      <c r="U14" s="48"/>
      <c r="V14" s="59">
        <f>IF(Employee!H$112=E$9,Employee!D$112+SUM(M14)+'May16'!V59,SUM(M14)+'May16'!V59)</f>
        <v>0</v>
      </c>
      <c r="W14" s="59">
        <f>IF(Employee!H$112=E$9,Employee!D$113+SUM(N14)+'May16'!W59,SUM(N14)+'May16'!W59)</f>
        <v>0</v>
      </c>
      <c r="X14" s="59">
        <f>IF(O14=" ",'May16'!X59,O14+'May16'!X59)</f>
        <v>0</v>
      </c>
      <c r="Y14" s="59">
        <f>IF(P14=" ",'May16'!Y59,P14+'May16'!Y59)</f>
        <v>0</v>
      </c>
      <c r="Z14" s="59">
        <f>IF(Q14=" ",'May16'!Z59,Q14+'May16'!Z59)</f>
        <v>0</v>
      </c>
      <c r="AA14" s="59">
        <f>IF(R14=" ",'May16'!AA59,R14+'May16'!AA59)</f>
        <v>0</v>
      </c>
      <c r="AB14" s="60"/>
      <c r="AC14" s="59">
        <f>IF(T14=" ",'May16'!AC59,T14+'May16'!AC59)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5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IF(T$9="Y",'May16'!H60,0)</f>
        <v>0</v>
      </c>
      <c r="I15" s="108">
        <f>IF(T$9="Y",'May16'!I60,0)</f>
        <v>0</v>
      </c>
      <c r="J15" s="108">
        <f>IF(T$9="Y",'May16'!J60,0)</f>
        <v>0</v>
      </c>
      <c r="K15" s="108">
        <f>IF(T$9="Y",'May16'!K60,I15*J15)</f>
        <v>0</v>
      </c>
      <c r="L15" s="151">
        <f>IF(T$9="Y",'May16'!L60,0)</f>
        <v>0</v>
      </c>
      <c r="M15" s="130" t="str">
        <f>IF(E15=" "," ",IF(T$9="Y",'May16'!M60,IF((H15+K15+L15)&gt;0,H15+K15+L15,"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",Admin!I87))</f>
        <v xml:space="preserve"> </v>
      </c>
      <c r="U15" s="48"/>
      <c r="V15" s="59">
        <f>IF(Employee!H$138=E$9,Employee!D$138+SUM(M15)+'May16'!V60,SUM(M15)+'May16'!V60)</f>
        <v>0</v>
      </c>
      <c r="W15" s="59">
        <f>IF(Employee!H$138=E$9,Employee!D$139+SUM(N15)+'May16'!W60,SUM(N15)+'May16'!W60)</f>
        <v>0</v>
      </c>
      <c r="X15" s="59">
        <f>IF(O15=" ",'May16'!X60,O15+'May16'!X60)</f>
        <v>0</v>
      </c>
      <c r="Y15" s="59">
        <f>IF(P15=" ",'May16'!Y60,P15+'May16'!Y60)</f>
        <v>0</v>
      </c>
      <c r="Z15" s="59">
        <f>IF(Q15=" ",'May16'!Z60,Q15+'May16'!Z60)</f>
        <v>0</v>
      </c>
      <c r="AA15" s="59">
        <f>IF(R15=" ",'May16'!AA60,R15+'May16'!AA60)</f>
        <v>0</v>
      </c>
      <c r="AB15" s="60"/>
      <c r="AC15" s="59">
        <f>IF(T15=" ",'May16'!AC60,T15+'May16'!AC60)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5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IF(T$9="Y",'May16'!H61,0)</f>
        <v>0</v>
      </c>
      <c r="I16" s="108">
        <f>IF(T$9="Y",'May16'!I61,0)</f>
        <v>0</v>
      </c>
      <c r="J16" s="108">
        <f>IF(T$9="Y",'May16'!J61,0)</f>
        <v>0</v>
      </c>
      <c r="K16" s="108">
        <f>IF(T$9="Y",'May16'!K61,I16*J16)</f>
        <v>0</v>
      </c>
      <c r="L16" s="151">
        <f>IF(T$9="Y",'May16'!L61,0)</f>
        <v>0</v>
      </c>
      <c r="M16" s="130" t="str">
        <f>IF(E16=" "," ",IF(T$9="Y",'May16'!M61,IF((H16+K16+L16)&gt;0,H16+K16+L16,"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",Admin!I88))</f>
        <v xml:space="preserve"> </v>
      </c>
      <c r="U16" s="48"/>
      <c r="V16" s="59">
        <f>IF(Employee!H$164=E$9,Employee!D$164+SUM(M16)+'May16'!V61,SUM(M16)+'May16'!V61)</f>
        <v>0</v>
      </c>
      <c r="W16" s="59">
        <f>IF(Employee!H$164=E$9,Employee!D$165+SUM(N16)+'May16'!W61,SUM(N16)+'May16'!W61)</f>
        <v>0</v>
      </c>
      <c r="X16" s="59">
        <f>IF(O16=" ",'May16'!X61,O16+'May16'!X61)</f>
        <v>0</v>
      </c>
      <c r="Y16" s="59">
        <f>IF(P16=" ",'May16'!Y61,P16+'May16'!Y61)</f>
        <v>0</v>
      </c>
      <c r="Z16" s="59">
        <f>IF(Q16=" ",'May16'!Z61,Q16+'May16'!Z61)</f>
        <v>0</v>
      </c>
      <c r="AA16" s="59">
        <f>IF(R16=" ",'May16'!AA61,R16+'May16'!AA61)</f>
        <v>0</v>
      </c>
      <c r="AB16" s="60"/>
      <c r="AC16" s="59">
        <f>IF(T16=" ",'May16'!AC61,T16+'May16'!AC61)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5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IF(T$9="Y",'May16'!H62,0)</f>
        <v>0</v>
      </c>
      <c r="I17" s="108">
        <f>IF(T$9="Y",'May16'!I62,0)</f>
        <v>0</v>
      </c>
      <c r="J17" s="108">
        <f>IF(T$9="Y",'May16'!J62,0)</f>
        <v>0</v>
      </c>
      <c r="K17" s="108">
        <f>IF(T$9="Y",'May16'!K62,I17*J17)</f>
        <v>0</v>
      </c>
      <c r="L17" s="151">
        <f>IF(T$9="Y",'May16'!L62,0)</f>
        <v>0</v>
      </c>
      <c r="M17" s="130" t="str">
        <f>IF(E17=" "," ",IF(T$9="Y",'May16'!M62,IF((H17+K17+L17)&gt;0,H17+K17+L17,"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",Admin!I89))</f>
        <v xml:space="preserve"> </v>
      </c>
      <c r="U17" s="48"/>
      <c r="V17" s="59">
        <f>IF(Employee!H$190=E$9,Employee!D$190+SUM(M17)+'May16'!V62,SUM(M17)+'May16'!V62)</f>
        <v>0</v>
      </c>
      <c r="W17" s="59">
        <f>IF(Employee!H$190=E$9,Employee!D$191+SUM(N17)+'May16'!W62,SUM(N17)+'May16'!W62)</f>
        <v>0</v>
      </c>
      <c r="X17" s="59">
        <f>IF(O17=" ",'May16'!X62,O17+'May16'!X62)</f>
        <v>0</v>
      </c>
      <c r="Y17" s="59">
        <f>IF(P17=" ",'May16'!Y62,P17+'May16'!Y62)</f>
        <v>0</v>
      </c>
      <c r="Z17" s="59">
        <f>IF(Q17=" ",'May16'!Z62,Q17+'May16'!Z62)</f>
        <v>0</v>
      </c>
      <c r="AA17" s="59">
        <f>IF(R17=" ",'May16'!AA62,R17+'May16'!AA62)</f>
        <v>0</v>
      </c>
      <c r="AB17" s="60"/>
      <c r="AC17" s="59">
        <f>IF(T17=" ",'May16'!AC62,T17+'May16'!AC62)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5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IF(T$9="Y",'May16'!H63,0)</f>
        <v>0</v>
      </c>
      <c r="I18" s="108">
        <f>IF(T$9="Y",'May16'!I63,0)</f>
        <v>0</v>
      </c>
      <c r="J18" s="108">
        <f>IF(T$9="Y",'May16'!J63,0)</f>
        <v>0</v>
      </c>
      <c r="K18" s="108">
        <f>IF(T$9="Y",'May16'!K63,I18*J18)</f>
        <v>0</v>
      </c>
      <c r="L18" s="151">
        <f>IF(T$9="Y",'May16'!L63,0)</f>
        <v>0</v>
      </c>
      <c r="M18" s="130" t="str">
        <f>IF(E18=" "," ",IF(T$9="Y",'May16'!M63,IF((H18+K18+L18)&gt;0,H18+K18+L18,"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",Admin!I90))</f>
        <v xml:space="preserve"> </v>
      </c>
      <c r="U18" s="48"/>
      <c r="V18" s="59">
        <f>IF(Employee!H$216=E$9,Employee!D$216+SUM(M18)+'May16'!V63,SUM(M18)+'May16'!V63)</f>
        <v>0</v>
      </c>
      <c r="W18" s="59">
        <f>IF(Employee!H$216=E$9,Employee!D$217+SUM(N18)+'May16'!W63,SUM(N18)+'May16'!W63)</f>
        <v>0</v>
      </c>
      <c r="X18" s="59">
        <f>IF(O18=" ",'May16'!X63,O18+'May16'!X63)</f>
        <v>0</v>
      </c>
      <c r="Y18" s="59">
        <f>IF(P18=" ",'May16'!Y63,P18+'May16'!Y63)</f>
        <v>0</v>
      </c>
      <c r="Z18" s="59">
        <f>IF(Q18=" ",'May16'!Z63,Q18+'May16'!Z63)</f>
        <v>0</v>
      </c>
      <c r="AA18" s="59">
        <f>IF(R18=" ",'May16'!AA63,R18+'May16'!AA63)</f>
        <v>0</v>
      </c>
      <c r="AB18" s="60"/>
      <c r="AC18" s="59">
        <f>IF(T18=" ",'May16'!AC63,T18+'May16'!AC63)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5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IF(T$9="Y",'May16'!H64,0)</f>
        <v>0</v>
      </c>
      <c r="I19" s="108">
        <f>IF(T$9="Y",'May16'!I64,0)</f>
        <v>0</v>
      </c>
      <c r="J19" s="108">
        <f>IF(T$9="Y",'May16'!J64,0)</f>
        <v>0</v>
      </c>
      <c r="K19" s="108">
        <f>IF(T$9="Y",'May16'!K64,I19*J19)</f>
        <v>0</v>
      </c>
      <c r="L19" s="151">
        <f>IF(T$9="Y",'May16'!L64,0)</f>
        <v>0</v>
      </c>
      <c r="M19" s="130" t="str">
        <f>IF(E19=" "," ",IF(T$9="Y",'May16'!M64,IF((H19+K19+L19)&gt;0,H19+K19+L19,"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",Admin!I91))</f>
        <v xml:space="preserve"> </v>
      </c>
      <c r="U19" s="48"/>
      <c r="V19" s="59">
        <f>IF(Employee!H$242=E$9,Employee!D$242+SUM(M19)+'May16'!V64,SUM(M19)+'May16'!V64)</f>
        <v>0</v>
      </c>
      <c r="W19" s="59">
        <f>IF(Employee!H$242=E$9,Employee!D$243+SUM(N19)+'May16'!W64,SUM(N19)+'May16'!W64)</f>
        <v>0</v>
      </c>
      <c r="X19" s="59">
        <f>IF(O19=" ",'May16'!X64,O19+'May16'!X64)</f>
        <v>0</v>
      </c>
      <c r="Y19" s="59">
        <f>IF(P19=" ",'May16'!Y64,P19+'May16'!Y64)</f>
        <v>0</v>
      </c>
      <c r="Z19" s="59">
        <f>IF(Q19=" ",'May16'!Z64,Q19+'May16'!Z64)</f>
        <v>0</v>
      </c>
      <c r="AA19" s="59">
        <f>IF(R19=" ",'May16'!AA64,R19+'May16'!AA64)</f>
        <v>0</v>
      </c>
      <c r="AB19" s="60"/>
      <c r="AC19" s="59">
        <f>IF(T19=" ",'May16'!AC64,T19+'May16'!AC64)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3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IF(T$9="Y",'May16'!H65,0)</f>
        <v>0</v>
      </c>
      <c r="I20" s="133">
        <f>IF(T$9="Y",'May16'!I65,0)</f>
        <v>0</v>
      </c>
      <c r="J20" s="133">
        <f>IF(T$9="Y",'May16'!J65,0)</f>
        <v>0</v>
      </c>
      <c r="K20" s="133">
        <f>IF(T$9="Y",'May16'!K65,I20*J20)</f>
        <v>0</v>
      </c>
      <c r="L20" s="152">
        <f>IF(T$9="Y",'May16'!L65,0)</f>
        <v>0</v>
      </c>
      <c r="M20" s="131" t="str">
        <f>IF(E20=" "," ",IF(T$9="Y",'May16'!M65,IF((H20+K20+L20)&gt;0,H20+K20+L20,"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",Admin!I92))</f>
        <v xml:space="preserve"> </v>
      </c>
      <c r="U20" s="48"/>
      <c r="V20" s="59">
        <f>IF(Employee!H$268=E$9,Employee!D$268+SUM(M20)+'May16'!V65,SUM(M20)+'May16'!V65)</f>
        <v>0</v>
      </c>
      <c r="W20" s="59">
        <f>IF(Employee!H$268=E$9,Employee!D$269+SUM(N20)+'May16'!W65,SUM(N20)+'May16'!W65)</f>
        <v>0</v>
      </c>
      <c r="X20" s="59">
        <f>IF(O20=" ",'May16'!X65,O20+'May16'!X65)</f>
        <v>0</v>
      </c>
      <c r="Y20" s="59">
        <f>IF(P20=" ",'May16'!Y65,P20+'May16'!Y65)</f>
        <v>0</v>
      </c>
      <c r="Z20" s="59">
        <f>IF(Q20=" ",'May16'!Z65,Q20+'May16'!Z65)</f>
        <v>0</v>
      </c>
      <c r="AA20" s="59">
        <f>IF(R20=" ",'May16'!AA65,R20+'May16'!AA65)</f>
        <v>0</v>
      </c>
      <c r="AB20" s="60"/>
      <c r="AC20" s="59">
        <f>IF(T20=" ",'May16'!AC65,T20+'May16'!AC65)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3">
      <c r="A21" s="47"/>
      <c r="B21" s="149"/>
      <c r="C21" s="147"/>
      <c r="D21" s="147"/>
      <c r="E21" s="148"/>
      <c r="F21" s="432" t="s">
        <v>7</v>
      </c>
      <c r="G21" s="396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3">
      <c r="A22" s="127"/>
      <c r="B22" s="386"/>
      <c r="C22" s="386"/>
      <c r="D22" s="386"/>
      <c r="E22" s="386"/>
      <c r="F22" s="386"/>
      <c r="G22" s="386"/>
      <c r="H22" s="386"/>
      <c r="I22" s="386"/>
      <c r="J22" s="386"/>
      <c r="K22" s="386"/>
      <c r="L22" s="386"/>
      <c r="M22" s="386"/>
      <c r="N22" s="386"/>
      <c r="O22" s="386"/>
      <c r="P22" s="386"/>
      <c r="Q22" s="386"/>
      <c r="R22" s="386"/>
      <c r="S22" s="386"/>
      <c r="T22" s="386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3">
      <c r="A23" s="39"/>
      <c r="B23" s="395" t="s">
        <v>23</v>
      </c>
      <c r="C23" s="396"/>
      <c r="D23" s="396"/>
      <c r="E23" s="397"/>
      <c r="F23" s="40"/>
      <c r="G23" s="40"/>
      <c r="H23" s="53"/>
      <c r="I23" s="53"/>
      <c r="J23" s="53"/>
      <c r="K23" s="56"/>
      <c r="L23" s="56"/>
      <c r="M23" s="53"/>
      <c r="N23" s="41"/>
      <c r="O23" s="387" t="s">
        <v>28</v>
      </c>
      <c r="P23" s="388"/>
      <c r="Q23" s="389"/>
      <c r="R23" s="436"/>
      <c r="S23" s="437"/>
      <c r="T23" s="437"/>
      <c r="U23" s="42"/>
      <c r="AH23" s="61"/>
    </row>
    <row r="24" spans="1:34" ht="18" customHeight="1" thickTop="1" thickBot="1" x14ac:dyDescent="0.3">
      <c r="A24" s="43"/>
      <c r="B24" s="398" t="s">
        <v>9</v>
      </c>
      <c r="C24" s="396"/>
      <c r="D24" s="397"/>
      <c r="E24" s="188">
        <v>10</v>
      </c>
      <c r="F24" s="61"/>
      <c r="G24" s="61"/>
      <c r="H24" s="398" t="s">
        <v>28</v>
      </c>
      <c r="I24" s="396"/>
      <c r="J24" s="397"/>
      <c r="K24" s="238">
        <f>M9+1</f>
        <v>42527</v>
      </c>
      <c r="L24" s="239" t="s">
        <v>84</v>
      </c>
      <c r="M24" s="240">
        <f>K24+6</f>
        <v>42533</v>
      </c>
      <c r="N24" s="27"/>
      <c r="O24" s="433" t="s">
        <v>71</v>
      </c>
      <c r="P24" s="434"/>
      <c r="Q24" s="434"/>
      <c r="R24" s="435"/>
      <c r="S24" s="44"/>
      <c r="T24" s="199"/>
      <c r="U24" s="46"/>
      <c r="AH24" s="61"/>
    </row>
    <row r="25" spans="1:34" ht="18" customHeight="1" thickTop="1" x14ac:dyDescent="0.25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5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",Admin!I93))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5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",Admin!I94))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5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",Admin!I95))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5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",Admin!I96))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5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",Admin!I97))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5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",Admin!I98))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5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",Admin!I99))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5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",Admin!I100))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5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",Admin!I101))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3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",Admin!I102))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3">
      <c r="A36" s="47"/>
      <c r="B36" s="149"/>
      <c r="C36" s="147"/>
      <c r="D36" s="147"/>
      <c r="E36" s="148"/>
      <c r="F36" s="432" t="s">
        <v>7</v>
      </c>
      <c r="G36" s="397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3">
      <c r="A37" s="127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6"/>
      <c r="P37" s="386"/>
      <c r="Q37" s="386"/>
      <c r="R37" s="386"/>
      <c r="S37" s="386"/>
      <c r="T37" s="386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3">
      <c r="A38" s="39"/>
      <c r="B38" s="395" t="s">
        <v>23</v>
      </c>
      <c r="C38" s="396"/>
      <c r="D38" s="396"/>
      <c r="E38" s="397"/>
      <c r="F38" s="40"/>
      <c r="G38" s="40"/>
      <c r="H38" s="53"/>
      <c r="I38" s="53"/>
      <c r="J38" s="53"/>
      <c r="K38" s="56"/>
      <c r="L38" s="56"/>
      <c r="M38" s="53"/>
      <c r="N38" s="41"/>
      <c r="O38" s="387" t="s">
        <v>28</v>
      </c>
      <c r="P38" s="388"/>
      <c r="Q38" s="389"/>
      <c r="R38" s="436"/>
      <c r="S38" s="437"/>
      <c r="T38" s="437"/>
      <c r="U38" s="42"/>
      <c r="AH38" s="61"/>
    </row>
    <row r="39" spans="1:34" ht="18" customHeight="1" thickTop="1" thickBot="1" x14ac:dyDescent="0.3">
      <c r="A39" s="43"/>
      <c r="B39" s="398" t="s">
        <v>9</v>
      </c>
      <c r="C39" s="396"/>
      <c r="D39" s="397"/>
      <c r="E39" s="188">
        <v>11</v>
      </c>
      <c r="F39" s="61"/>
      <c r="G39" s="61"/>
      <c r="H39" s="398" t="s">
        <v>28</v>
      </c>
      <c r="I39" s="396"/>
      <c r="J39" s="397"/>
      <c r="K39" s="238">
        <f>M24+1</f>
        <v>42534</v>
      </c>
      <c r="L39" s="239" t="s">
        <v>84</v>
      </c>
      <c r="M39" s="240">
        <f>K39+6</f>
        <v>42540</v>
      </c>
      <c r="N39" s="27"/>
      <c r="O39" s="433" t="s">
        <v>71</v>
      </c>
      <c r="P39" s="434"/>
      <c r="Q39" s="434"/>
      <c r="R39" s="435"/>
      <c r="S39" s="44"/>
      <c r="T39" s="199"/>
      <c r="U39" s="46"/>
      <c r="AH39" s="61"/>
    </row>
    <row r="40" spans="1:34" ht="18" customHeight="1" thickTop="1" x14ac:dyDescent="0.25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",Admin!I103))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5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",Admin!I104))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5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",Admin!I105))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5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",Admin!I106))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5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",Admin!I107))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5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",Admin!I108))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5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",Admin!I109))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5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",Admin!I110))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5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",Admin!I111))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3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",Admin!I112))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3">
      <c r="A51" s="47"/>
      <c r="B51" s="149"/>
      <c r="C51" s="147"/>
      <c r="D51" s="147"/>
      <c r="E51" s="148"/>
      <c r="F51" s="432" t="s">
        <v>7</v>
      </c>
      <c r="G51" s="397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3">
      <c r="A52" s="127"/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3">
      <c r="A53" s="39"/>
      <c r="B53" s="395" t="s">
        <v>23</v>
      </c>
      <c r="C53" s="460"/>
      <c r="D53" s="460"/>
      <c r="E53" s="461"/>
      <c r="F53" s="40"/>
      <c r="G53" s="40"/>
      <c r="H53" s="41"/>
      <c r="I53" s="41"/>
      <c r="J53" s="41"/>
      <c r="K53" s="56"/>
      <c r="L53" s="56"/>
      <c r="M53" s="53"/>
      <c r="N53" s="41"/>
      <c r="O53" s="387" t="s">
        <v>28</v>
      </c>
      <c r="P53" s="388"/>
      <c r="Q53" s="389"/>
      <c r="R53" s="436"/>
      <c r="S53" s="437"/>
      <c r="T53" s="437"/>
      <c r="U53" s="42"/>
      <c r="AH53" s="61"/>
    </row>
    <row r="54" spans="1:34" ht="18" customHeight="1" thickTop="1" thickBot="1" x14ac:dyDescent="0.3">
      <c r="A54" s="43"/>
      <c r="B54" s="398" t="s">
        <v>9</v>
      </c>
      <c r="C54" s="462"/>
      <c r="D54" s="463"/>
      <c r="E54" s="188">
        <v>12</v>
      </c>
      <c r="F54" s="61"/>
      <c r="G54" s="61"/>
      <c r="H54" s="398" t="s">
        <v>28</v>
      </c>
      <c r="I54" s="462"/>
      <c r="J54" s="463"/>
      <c r="K54" s="238">
        <f>M39+1</f>
        <v>42541</v>
      </c>
      <c r="L54" s="239" t="s">
        <v>84</v>
      </c>
      <c r="M54" s="240">
        <f>K54+6</f>
        <v>42547</v>
      </c>
      <c r="N54" s="27"/>
      <c r="O54" s="433" t="s">
        <v>71</v>
      </c>
      <c r="P54" s="464"/>
      <c r="Q54" s="464"/>
      <c r="R54" s="465"/>
      <c r="S54" s="44"/>
      <c r="T54" s="199"/>
      <c r="U54" s="46"/>
      <c r="AH54" s="61"/>
    </row>
    <row r="55" spans="1:34" ht="18" customHeight="1" thickTop="1" x14ac:dyDescent="0.25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5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",Admin!I113))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5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",Admin!I114))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5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",Admin!I115))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5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",Admin!I116))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5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",Admin!I117))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5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",Admin!I118))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5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",Admin!I119))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5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",Admin!I120))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5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",Admin!I121))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3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",Admin!I122))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3">
      <c r="A66" s="47"/>
      <c r="B66" s="149"/>
      <c r="C66" s="147"/>
      <c r="D66" s="147"/>
      <c r="E66" s="148"/>
      <c r="F66" s="432" t="s">
        <v>7</v>
      </c>
      <c r="G66" s="459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3">
      <c r="A67" s="127"/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3">
      <c r="A68" s="39"/>
      <c r="B68" s="395" t="s">
        <v>23</v>
      </c>
      <c r="C68" s="460"/>
      <c r="D68" s="460"/>
      <c r="E68" s="461"/>
      <c r="F68" s="40"/>
      <c r="G68" s="40"/>
      <c r="H68" s="41"/>
      <c r="I68" s="41"/>
      <c r="J68" s="41"/>
      <c r="K68" s="56"/>
      <c r="L68" s="56"/>
      <c r="M68" s="53"/>
      <c r="N68" s="41"/>
      <c r="O68" s="387" t="s">
        <v>28</v>
      </c>
      <c r="P68" s="388"/>
      <c r="Q68" s="389"/>
      <c r="R68" s="436"/>
      <c r="S68" s="437"/>
      <c r="T68" s="437"/>
      <c r="U68" s="42"/>
      <c r="AH68" s="61"/>
    </row>
    <row r="69" spans="1:34" ht="18" customHeight="1" thickTop="1" thickBot="1" x14ac:dyDescent="0.3">
      <c r="A69" s="43"/>
      <c r="B69" s="398" t="s">
        <v>9</v>
      </c>
      <c r="C69" s="462"/>
      <c r="D69" s="463"/>
      <c r="E69" s="188">
        <v>13</v>
      </c>
      <c r="F69" s="61"/>
      <c r="G69" s="61"/>
      <c r="H69" s="398" t="s">
        <v>28</v>
      </c>
      <c r="I69" s="462"/>
      <c r="J69" s="463"/>
      <c r="K69" s="238">
        <f>M54+1</f>
        <v>42548</v>
      </c>
      <c r="L69" s="239" t="s">
        <v>84</v>
      </c>
      <c r="M69" s="240">
        <f>K69+6</f>
        <v>42554</v>
      </c>
      <c r="N69" s="27"/>
      <c r="O69" s="433" t="s">
        <v>71</v>
      </c>
      <c r="P69" s="464"/>
      <c r="Q69" s="464"/>
      <c r="R69" s="465"/>
      <c r="S69" s="44"/>
      <c r="T69" s="199"/>
      <c r="U69" s="46"/>
      <c r="AH69" s="61"/>
    </row>
    <row r="70" spans="1:34" ht="18" customHeight="1" thickTop="1" x14ac:dyDescent="0.25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IF(Employee!D$28="m","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IF(T$69="Y",H56,0)</f>
        <v>0</v>
      </c>
      <c r="I71" s="105">
        <f>IF(T$69="Y",I56,0)</f>
        <v>0</v>
      </c>
      <c r="J71" s="105">
        <f>IF(T$69="Y",J56,0)</f>
        <v>0</v>
      </c>
      <c r="K71" s="105">
        <f>IF(T$69="Y",K56,I71*J71)</f>
        <v>0</v>
      </c>
      <c r="L71" s="150">
        <f>IF(T$69="Y",L56,0)</f>
        <v>0</v>
      </c>
      <c r="M71" s="117" t="str">
        <f t="shared" ref="M71:M80" si="56">IF(E71=" "," ",IF(T$69="Y",M56,IF((H71+K71+L71)&gt;0,H71+K71+L71,"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122" t="str">
        <f t="shared" ref="R71:R80" si="57">IF(M71=" "," ",IF(M71=0," ",M71-SUM(N71:Q71)))</f>
        <v xml:space="preserve"> </v>
      </c>
      <c r="S71" s="110"/>
      <c r="T71" s="107" t="str">
        <f>IF(M71=" "," ",IF(M71=0," ",Admin!I123))</f>
        <v xml:space="preserve"> </v>
      </c>
      <c r="U71" s="48"/>
      <c r="V71" s="59">
        <f>IF(Employee!H$34=E$69,Employee!D$34+SUM(M71)+V56,SUM(M71)+V56)</f>
        <v>0</v>
      </c>
      <c r="W71" s="59">
        <f>IF(Employee!H$34=E$69,Employee!D$35+SUM(N71)+W56,SUM(N71)+W56)</f>
        <v>0</v>
      </c>
      <c r="X71" s="59">
        <f t="shared" ref="X71:X80" si="58">IF(O71=" ",X56,O71+X56)</f>
        <v>0</v>
      </c>
      <c r="Y71" s="59">
        <f t="shared" ref="Y71:Y80" si="59">IF(P71=0,Y56,P71+Y56)</f>
        <v>0</v>
      </c>
      <c r="Z71" s="59">
        <f t="shared" ref="Z71:Z80" si="60">IF(Q71=0,Z56,Q71+Z56)</f>
        <v>0</v>
      </c>
      <c r="AA71" s="59">
        <f t="shared" ref="AA71:AA80" si="61">IF(R71=" ",AA56,AA56+R71)</f>
        <v>0</v>
      </c>
      <c r="AC71" s="59">
        <f t="shared" ref="AC71:AC80" si="62">IF(T71=" ",AC56,T71+AC56)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5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IF(Employee!D$54="m","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 t="shared" ref="H72:H80" si="63">IF(T$69="Y",H57,0)</f>
        <v>0</v>
      </c>
      <c r="I72" s="108">
        <f t="shared" ref="I72:I80" si="64">IF(T$69="Y",I57,0)</f>
        <v>0</v>
      </c>
      <c r="J72" s="108">
        <f t="shared" ref="J72:J80" si="65">IF(T$69="Y",J57,0)</f>
        <v>0</v>
      </c>
      <c r="K72" s="108">
        <f t="shared" ref="K72:K80" si="66">IF(T$69="Y",K57,I72*J72)</f>
        <v>0</v>
      </c>
      <c r="L72" s="151">
        <f t="shared" ref="L72:L80" si="67">IF(T$69="Y",L57,0)</f>
        <v>0</v>
      </c>
      <c r="M72" s="118" t="str">
        <f t="shared" si="56"/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123" t="str">
        <f t="shared" si="57"/>
        <v xml:space="preserve"> </v>
      </c>
      <c r="S72" s="110"/>
      <c r="T72" s="111" t="str">
        <f>IF(M72=" "," ",IF(M72=0," ",Admin!I124))</f>
        <v xml:space="preserve"> </v>
      </c>
      <c r="U72" s="48"/>
      <c r="V72" s="59">
        <f>IF(Employee!H$60=E$69,Employee!D$60+SUM(M72)+V57,SUM(M72)+V57)</f>
        <v>0</v>
      </c>
      <c r="W72" s="59">
        <f>IF(Employee!H$60=E$69,Employee!D$61+SUM(N72)+W57,SUM(N72)+W57)</f>
        <v>0</v>
      </c>
      <c r="X72" s="59">
        <f t="shared" si="58"/>
        <v>0</v>
      </c>
      <c r="Y72" s="59">
        <f t="shared" si="59"/>
        <v>0</v>
      </c>
      <c r="Z72" s="59">
        <f t="shared" si="60"/>
        <v>0</v>
      </c>
      <c r="AA72" s="59">
        <f t="shared" si="61"/>
        <v>0</v>
      </c>
      <c r="AC72" s="59">
        <f t="shared" si="62"/>
        <v>0</v>
      </c>
      <c r="AD72" s="91">
        <f t="shared" ref="AD72:AD80" si="68">IF(G72="SSP",H72,0)</f>
        <v>0</v>
      </c>
      <c r="AE72" s="91">
        <f t="shared" ref="AE72:AE80" si="69">IF(G72="SMP",H72,0)</f>
        <v>0</v>
      </c>
      <c r="AF72" s="91">
        <f t="shared" ref="AF72:AF80" si="70">IF(G72="SPP",H72,0)</f>
        <v>0</v>
      </c>
      <c r="AG72" s="91">
        <f t="shared" ref="AG72:AG80" si="71">IF(G72="SAP",H72,0)</f>
        <v>0</v>
      </c>
      <c r="AH72" s="61"/>
    </row>
    <row r="73" spans="1:34" ht="18" customHeight="1" x14ac:dyDescent="0.25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IF(Employee!D$80="m","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 t="shared" si="63"/>
        <v>0</v>
      </c>
      <c r="I73" s="108">
        <f t="shared" si="64"/>
        <v>0</v>
      </c>
      <c r="J73" s="108">
        <f t="shared" si="65"/>
        <v>0</v>
      </c>
      <c r="K73" s="108">
        <f t="shared" si="66"/>
        <v>0</v>
      </c>
      <c r="L73" s="151">
        <f t="shared" si="67"/>
        <v>0</v>
      </c>
      <c r="M73" s="118" t="str">
        <f t="shared" si="56"/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123" t="str">
        <f t="shared" si="57"/>
        <v xml:space="preserve"> </v>
      </c>
      <c r="S73" s="110"/>
      <c r="T73" s="111" t="str">
        <f>IF(M73=" "," ",IF(M73=0," ",Admin!I125))</f>
        <v xml:space="preserve"> </v>
      </c>
      <c r="U73" s="48"/>
      <c r="V73" s="59">
        <f>IF(Employee!H$86=E$69,Employee!D$86+SUM(M73)+V58,SUM(M73)+V58)</f>
        <v>0</v>
      </c>
      <c r="W73" s="59">
        <f>IF(Employee!H$86=E$69,Employee!D$87+SUM(N73)+W58,SUM(N73)+W58)</f>
        <v>0</v>
      </c>
      <c r="X73" s="59">
        <f t="shared" si="58"/>
        <v>0</v>
      </c>
      <c r="Y73" s="59">
        <f t="shared" si="59"/>
        <v>0</v>
      </c>
      <c r="Z73" s="59">
        <f t="shared" si="60"/>
        <v>0</v>
      </c>
      <c r="AA73" s="59">
        <f t="shared" si="61"/>
        <v>0</v>
      </c>
      <c r="AC73" s="59">
        <f t="shared" si="62"/>
        <v>0</v>
      </c>
      <c r="AD73" s="91">
        <f t="shared" si="68"/>
        <v>0</v>
      </c>
      <c r="AE73" s="91">
        <f t="shared" si="69"/>
        <v>0</v>
      </c>
      <c r="AF73" s="91">
        <f t="shared" si="70"/>
        <v>0</v>
      </c>
      <c r="AG73" s="91">
        <f t="shared" si="71"/>
        <v>0</v>
      </c>
      <c r="AH73" s="61"/>
    </row>
    <row r="74" spans="1:34" ht="18" customHeight="1" x14ac:dyDescent="0.25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IF(Employee!D$106="m","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 t="shared" si="63"/>
        <v>0</v>
      </c>
      <c r="I74" s="108">
        <f t="shared" si="64"/>
        <v>0</v>
      </c>
      <c r="J74" s="108">
        <f t="shared" si="65"/>
        <v>0</v>
      </c>
      <c r="K74" s="108">
        <f t="shared" si="66"/>
        <v>0</v>
      </c>
      <c r="L74" s="151">
        <f t="shared" si="67"/>
        <v>0</v>
      </c>
      <c r="M74" s="118" t="str">
        <f t="shared" si="56"/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123" t="str">
        <f t="shared" si="57"/>
        <v xml:space="preserve"> </v>
      </c>
      <c r="S74" s="110"/>
      <c r="T74" s="111" t="str">
        <f>IF(M74=" "," ",IF(M74=0," ",Admin!I126))</f>
        <v xml:space="preserve"> </v>
      </c>
      <c r="U74" s="48"/>
      <c r="V74" s="59">
        <f>IF(Employee!H$112=E$69,Employee!D$112+SUM(M74)+V59,SUM(M74)+V59)</f>
        <v>0</v>
      </c>
      <c r="W74" s="59">
        <f>IF(Employee!H$112=E$69,Employee!D$113+SUM(N74)+W59,SUM(N74)+W59)</f>
        <v>0</v>
      </c>
      <c r="X74" s="59">
        <f t="shared" si="58"/>
        <v>0</v>
      </c>
      <c r="Y74" s="59">
        <f t="shared" si="59"/>
        <v>0</v>
      </c>
      <c r="Z74" s="59">
        <f t="shared" si="60"/>
        <v>0</v>
      </c>
      <c r="AA74" s="59">
        <f t="shared" si="61"/>
        <v>0</v>
      </c>
      <c r="AC74" s="59">
        <f t="shared" si="62"/>
        <v>0</v>
      </c>
      <c r="AD74" s="91">
        <f t="shared" si="68"/>
        <v>0</v>
      </c>
      <c r="AE74" s="91">
        <f t="shared" si="69"/>
        <v>0</v>
      </c>
      <c r="AF74" s="91">
        <f t="shared" si="70"/>
        <v>0</v>
      </c>
      <c r="AG74" s="91">
        <f t="shared" si="71"/>
        <v>0</v>
      </c>
      <c r="AH74" s="61"/>
    </row>
    <row r="75" spans="1:34" ht="18" customHeight="1" x14ac:dyDescent="0.25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IF(Employee!D$132="m","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 t="shared" si="63"/>
        <v>0</v>
      </c>
      <c r="I75" s="108">
        <f t="shared" si="64"/>
        <v>0</v>
      </c>
      <c r="J75" s="108">
        <f t="shared" si="65"/>
        <v>0</v>
      </c>
      <c r="K75" s="108">
        <f t="shared" si="66"/>
        <v>0</v>
      </c>
      <c r="L75" s="151">
        <f t="shared" si="67"/>
        <v>0</v>
      </c>
      <c r="M75" s="118" t="str">
        <f t="shared" si="56"/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123" t="str">
        <f t="shared" si="57"/>
        <v xml:space="preserve"> </v>
      </c>
      <c r="S75" s="110"/>
      <c r="T75" s="111" t="str">
        <f>IF(M75=" "," ",IF(M75=0," ",Admin!I127))</f>
        <v xml:space="preserve"> </v>
      </c>
      <c r="U75" s="48"/>
      <c r="V75" s="59">
        <f>IF(Employee!H$138=E$69,Employee!D$138+SUM(M75)+V60,SUM(M75)+V60)</f>
        <v>0</v>
      </c>
      <c r="W75" s="59">
        <f>IF(Employee!H$138=E$69,Employee!D$139+SUM(N75)+W60,SUM(N75)+W60)</f>
        <v>0</v>
      </c>
      <c r="X75" s="59">
        <f t="shared" si="58"/>
        <v>0</v>
      </c>
      <c r="Y75" s="59">
        <f t="shared" si="59"/>
        <v>0</v>
      </c>
      <c r="Z75" s="59">
        <f t="shared" si="60"/>
        <v>0</v>
      </c>
      <c r="AA75" s="59">
        <f t="shared" si="61"/>
        <v>0</v>
      </c>
      <c r="AC75" s="59">
        <f t="shared" si="62"/>
        <v>0</v>
      </c>
      <c r="AD75" s="91">
        <f t="shared" si="68"/>
        <v>0</v>
      </c>
      <c r="AE75" s="91">
        <f t="shared" si="69"/>
        <v>0</v>
      </c>
      <c r="AF75" s="91">
        <f t="shared" si="70"/>
        <v>0</v>
      </c>
      <c r="AG75" s="91">
        <f t="shared" si="71"/>
        <v>0</v>
      </c>
      <c r="AH75" s="61"/>
    </row>
    <row r="76" spans="1:34" ht="18" customHeight="1" x14ac:dyDescent="0.25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IF(Employee!D$158="m","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 t="shared" si="63"/>
        <v>0</v>
      </c>
      <c r="I76" s="108">
        <f t="shared" si="64"/>
        <v>0</v>
      </c>
      <c r="J76" s="108">
        <f t="shared" si="65"/>
        <v>0</v>
      </c>
      <c r="K76" s="108">
        <f t="shared" si="66"/>
        <v>0</v>
      </c>
      <c r="L76" s="151">
        <f t="shared" si="67"/>
        <v>0</v>
      </c>
      <c r="M76" s="118" t="str">
        <f t="shared" si="56"/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123" t="str">
        <f t="shared" si="57"/>
        <v xml:space="preserve"> </v>
      </c>
      <c r="S76" s="110"/>
      <c r="T76" s="111" t="str">
        <f>IF(M76=" "," ",IF(M76=0," ",Admin!I128))</f>
        <v xml:space="preserve"> </v>
      </c>
      <c r="U76" s="48"/>
      <c r="V76" s="59">
        <f>IF(Employee!H$164=E$69,Employee!D$164+SUM(M76)+V61,SUM(M76)+V61)</f>
        <v>0</v>
      </c>
      <c r="W76" s="59">
        <f>IF(Employee!H$164=E$69,Employee!D$165+SUM(N76)+W61,SUM(N76)+W61)</f>
        <v>0</v>
      </c>
      <c r="X76" s="59">
        <f t="shared" si="58"/>
        <v>0</v>
      </c>
      <c r="Y76" s="59">
        <f t="shared" si="59"/>
        <v>0</v>
      </c>
      <c r="Z76" s="59">
        <f t="shared" si="60"/>
        <v>0</v>
      </c>
      <c r="AA76" s="59">
        <f t="shared" si="61"/>
        <v>0</v>
      </c>
      <c r="AC76" s="59">
        <f t="shared" si="62"/>
        <v>0</v>
      </c>
      <c r="AD76" s="91">
        <f t="shared" si="68"/>
        <v>0</v>
      </c>
      <c r="AE76" s="91">
        <f t="shared" si="69"/>
        <v>0</v>
      </c>
      <c r="AF76" s="91">
        <f t="shared" si="70"/>
        <v>0</v>
      </c>
      <c r="AG76" s="91">
        <f t="shared" si="71"/>
        <v>0</v>
      </c>
      <c r="AH76" s="61"/>
    </row>
    <row r="77" spans="1:34" ht="18" customHeight="1" x14ac:dyDescent="0.25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IF(Employee!D$184="m","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 t="shared" si="63"/>
        <v>0</v>
      </c>
      <c r="I77" s="108">
        <f t="shared" si="64"/>
        <v>0</v>
      </c>
      <c r="J77" s="108">
        <f t="shared" si="65"/>
        <v>0</v>
      </c>
      <c r="K77" s="108">
        <f t="shared" si="66"/>
        <v>0</v>
      </c>
      <c r="L77" s="151">
        <f t="shared" si="67"/>
        <v>0</v>
      </c>
      <c r="M77" s="118" t="str">
        <f t="shared" si="56"/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123" t="str">
        <f t="shared" si="57"/>
        <v xml:space="preserve"> </v>
      </c>
      <c r="S77" s="110"/>
      <c r="T77" s="111" t="str">
        <f>IF(M77=" "," ",IF(M77=0," ",Admin!I129))</f>
        <v xml:space="preserve"> </v>
      </c>
      <c r="U77" s="48"/>
      <c r="V77" s="59">
        <f>IF(Employee!H$190=E$69,Employee!D$190+SUM(M77)+V62,SUM(M77)+V62)</f>
        <v>0</v>
      </c>
      <c r="W77" s="59">
        <f>IF(Employee!H$190=E$69,Employee!D$191+SUM(N77)+W62,SUM(N77)+W62)</f>
        <v>0</v>
      </c>
      <c r="X77" s="59">
        <f t="shared" si="58"/>
        <v>0</v>
      </c>
      <c r="Y77" s="59">
        <f t="shared" si="59"/>
        <v>0</v>
      </c>
      <c r="Z77" s="59">
        <f t="shared" si="60"/>
        <v>0</v>
      </c>
      <c r="AA77" s="59">
        <f t="shared" si="61"/>
        <v>0</v>
      </c>
      <c r="AC77" s="59">
        <f t="shared" si="62"/>
        <v>0</v>
      </c>
      <c r="AD77" s="91">
        <f t="shared" si="68"/>
        <v>0</v>
      </c>
      <c r="AE77" s="91">
        <f t="shared" si="69"/>
        <v>0</v>
      </c>
      <c r="AF77" s="91">
        <f t="shared" si="70"/>
        <v>0</v>
      </c>
      <c r="AG77" s="91">
        <f t="shared" si="71"/>
        <v>0</v>
      </c>
      <c r="AH77" s="61"/>
    </row>
    <row r="78" spans="1:34" ht="18" customHeight="1" x14ac:dyDescent="0.25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IF(Employee!D$210="m","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 t="shared" si="63"/>
        <v>0</v>
      </c>
      <c r="I78" s="108">
        <f t="shared" si="64"/>
        <v>0</v>
      </c>
      <c r="J78" s="108">
        <f t="shared" si="65"/>
        <v>0</v>
      </c>
      <c r="K78" s="108">
        <f t="shared" si="66"/>
        <v>0</v>
      </c>
      <c r="L78" s="151">
        <f t="shared" si="67"/>
        <v>0</v>
      </c>
      <c r="M78" s="118" t="str">
        <f t="shared" si="56"/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123" t="str">
        <f t="shared" si="57"/>
        <v xml:space="preserve"> </v>
      </c>
      <c r="S78" s="110"/>
      <c r="T78" s="111" t="str">
        <f>IF(M78=" "," ",IF(M78=0," ",Admin!I130))</f>
        <v xml:space="preserve"> </v>
      </c>
      <c r="U78" s="48"/>
      <c r="V78" s="59">
        <f>IF(Employee!H$216=E$69,Employee!D$216+SUM(M78)+V63,SUM(M78)+V63)</f>
        <v>0</v>
      </c>
      <c r="W78" s="59">
        <f>IF(Employee!H$216=E$69,Employee!D$217+SUM(N78)+W63,SUM(N78)+W63)</f>
        <v>0</v>
      </c>
      <c r="X78" s="59">
        <f t="shared" si="58"/>
        <v>0</v>
      </c>
      <c r="Y78" s="59">
        <f t="shared" si="59"/>
        <v>0</v>
      </c>
      <c r="Z78" s="59">
        <f t="shared" si="60"/>
        <v>0</v>
      </c>
      <c r="AA78" s="59">
        <f t="shared" si="61"/>
        <v>0</v>
      </c>
      <c r="AC78" s="59">
        <f t="shared" si="62"/>
        <v>0</v>
      </c>
      <c r="AD78" s="91">
        <f t="shared" si="68"/>
        <v>0</v>
      </c>
      <c r="AE78" s="91">
        <f t="shared" si="69"/>
        <v>0</v>
      </c>
      <c r="AF78" s="91">
        <f t="shared" si="70"/>
        <v>0</v>
      </c>
      <c r="AG78" s="91">
        <f t="shared" si="71"/>
        <v>0</v>
      </c>
      <c r="AH78" s="61"/>
    </row>
    <row r="79" spans="1:34" ht="18" customHeight="1" x14ac:dyDescent="0.25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IF(Employee!D$236="m","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 t="shared" si="63"/>
        <v>0</v>
      </c>
      <c r="I79" s="108">
        <f t="shared" si="64"/>
        <v>0</v>
      </c>
      <c r="J79" s="108">
        <f t="shared" si="65"/>
        <v>0</v>
      </c>
      <c r="K79" s="108">
        <f t="shared" si="66"/>
        <v>0</v>
      </c>
      <c r="L79" s="151">
        <f t="shared" si="67"/>
        <v>0</v>
      </c>
      <c r="M79" s="118" t="str">
        <f t="shared" si="56"/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123" t="str">
        <f t="shared" si="57"/>
        <v xml:space="preserve"> </v>
      </c>
      <c r="S79" s="110"/>
      <c r="T79" s="111" t="str">
        <f>IF(M79=" "," ",IF(M79=0," ",Admin!I131))</f>
        <v xml:space="preserve"> </v>
      </c>
      <c r="U79" s="48"/>
      <c r="V79" s="59">
        <f>IF(Employee!H$242=E$69,Employee!D$242+SUM(M79)+V64,SUM(M79)+V64)</f>
        <v>0</v>
      </c>
      <c r="W79" s="59">
        <f>IF(Employee!H$242=E$69,Employee!D$243+SUM(N79)+W64,SUM(N79)+W64)</f>
        <v>0</v>
      </c>
      <c r="X79" s="59">
        <f t="shared" si="58"/>
        <v>0</v>
      </c>
      <c r="Y79" s="59">
        <f t="shared" si="59"/>
        <v>0</v>
      </c>
      <c r="Z79" s="59">
        <f t="shared" si="60"/>
        <v>0</v>
      </c>
      <c r="AA79" s="59">
        <f t="shared" si="61"/>
        <v>0</v>
      </c>
      <c r="AC79" s="59">
        <f t="shared" si="62"/>
        <v>0</v>
      </c>
      <c r="AD79" s="91">
        <f t="shared" si="68"/>
        <v>0</v>
      </c>
      <c r="AE79" s="91">
        <f t="shared" si="69"/>
        <v>0</v>
      </c>
      <c r="AF79" s="91">
        <f t="shared" si="70"/>
        <v>0</v>
      </c>
      <c r="AG79" s="91">
        <f t="shared" si="71"/>
        <v>0</v>
      </c>
      <c r="AH79" s="61"/>
    </row>
    <row r="80" spans="1:34" ht="18" customHeight="1" thickBot="1" x14ac:dyDescent="0.3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IF(Employee!D$262="m","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 t="shared" si="63"/>
        <v>0</v>
      </c>
      <c r="I80" s="133">
        <f t="shared" si="64"/>
        <v>0</v>
      </c>
      <c r="J80" s="133">
        <f t="shared" si="65"/>
        <v>0</v>
      </c>
      <c r="K80" s="133">
        <f t="shared" si="66"/>
        <v>0</v>
      </c>
      <c r="L80" s="152">
        <f t="shared" si="67"/>
        <v>0</v>
      </c>
      <c r="M80" s="119" t="str">
        <f t="shared" si="56"/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112" t="str">
        <f t="shared" si="57"/>
        <v xml:space="preserve"> </v>
      </c>
      <c r="S80" s="110"/>
      <c r="T80" s="111" t="str">
        <f>IF(M80=" "," ",IF(M80=0," ",Admin!I132))</f>
        <v xml:space="preserve"> </v>
      </c>
      <c r="U80" s="48"/>
      <c r="V80" s="59">
        <f>IF(Employee!H$268=E$69,Employee!D$268+SUM(M80)+V65,SUM(M80)+V65)</f>
        <v>0</v>
      </c>
      <c r="W80" s="59">
        <f>IF(Employee!H$268=E$69,Employee!D$269+SUM(N80)+W65,SUM(N80)+W65)</f>
        <v>0</v>
      </c>
      <c r="X80" s="59">
        <f t="shared" si="58"/>
        <v>0</v>
      </c>
      <c r="Y80" s="59">
        <f t="shared" si="59"/>
        <v>0</v>
      </c>
      <c r="Z80" s="59">
        <f t="shared" si="60"/>
        <v>0</v>
      </c>
      <c r="AA80" s="59">
        <f t="shared" si="61"/>
        <v>0</v>
      </c>
      <c r="AC80" s="59">
        <f t="shared" si="62"/>
        <v>0</v>
      </c>
      <c r="AD80" s="91">
        <f t="shared" si="68"/>
        <v>0</v>
      </c>
      <c r="AE80" s="91">
        <f t="shared" si="69"/>
        <v>0</v>
      </c>
      <c r="AF80" s="91">
        <f t="shared" si="70"/>
        <v>0</v>
      </c>
      <c r="AG80" s="91">
        <f t="shared" si="71"/>
        <v>0</v>
      </c>
      <c r="AH80" s="61"/>
    </row>
    <row r="81" spans="1:34" ht="18" customHeight="1" thickTop="1" thickBot="1" x14ac:dyDescent="0.3">
      <c r="A81" s="47"/>
      <c r="B81" s="149"/>
      <c r="C81" s="147"/>
      <c r="D81" s="147"/>
      <c r="E81" s="148"/>
      <c r="F81" s="432" t="s">
        <v>7</v>
      </c>
      <c r="G81" s="459"/>
      <c r="H81" s="120"/>
      <c r="I81" s="121"/>
      <c r="J81" s="121"/>
      <c r="K81" s="165"/>
      <c r="L81" s="165"/>
      <c r="M81" s="156">
        <f t="shared" ref="M81:R81" si="72">SUM(M71:M80)</f>
        <v>0</v>
      </c>
      <c r="N81" s="156">
        <f t="shared" si="72"/>
        <v>0</v>
      </c>
      <c r="O81" s="156">
        <f t="shared" si="72"/>
        <v>0</v>
      </c>
      <c r="P81" s="156">
        <f t="shared" si="72"/>
        <v>0</v>
      </c>
      <c r="Q81" s="156">
        <f t="shared" si="72"/>
        <v>0</v>
      </c>
      <c r="R81" s="156">
        <f t="shared" si="72"/>
        <v>0</v>
      </c>
      <c r="S81" s="110"/>
      <c r="T81" s="156">
        <f>SUM(T71:T80)</f>
        <v>0</v>
      </c>
      <c r="U81" s="49"/>
      <c r="V81" s="59"/>
      <c r="AH81" s="61"/>
    </row>
    <row r="82" spans="1:34" s="52" customFormat="1" ht="24" customHeight="1" thickBot="1" x14ac:dyDescent="0.3">
      <c r="A82" s="127"/>
      <c r="B82" s="386"/>
      <c r="C82" s="386"/>
      <c r="D82" s="386"/>
      <c r="E82" s="386"/>
      <c r="F82" s="386"/>
      <c r="G82" s="386"/>
      <c r="H82" s="386"/>
      <c r="I82" s="386"/>
      <c r="J82" s="386"/>
      <c r="K82" s="386"/>
      <c r="L82" s="386"/>
      <c r="M82" s="386"/>
      <c r="N82" s="386"/>
      <c r="O82" s="386"/>
      <c r="P82" s="386"/>
      <c r="Q82" s="386"/>
      <c r="R82" s="386"/>
      <c r="S82" s="386"/>
      <c r="T82" s="386"/>
      <c r="U82" s="200"/>
      <c r="V82" s="81"/>
      <c r="W82" s="81"/>
      <c r="X82" s="81"/>
      <c r="Y82" s="201"/>
      <c r="Z82" s="81"/>
      <c r="AA82" s="81"/>
      <c r="AB82" s="82"/>
      <c r="AC82" s="81"/>
      <c r="AD82" s="91"/>
      <c r="AE82" s="91"/>
      <c r="AF82" s="91"/>
      <c r="AG82" s="91"/>
      <c r="AH82" s="61"/>
    </row>
    <row r="83" spans="1:34" ht="18" customHeight="1" thickTop="1" thickBot="1" x14ac:dyDescent="0.3">
      <c r="A83" s="39"/>
      <c r="B83" s="395" t="s">
        <v>24</v>
      </c>
      <c r="C83" s="396"/>
      <c r="D83" s="396"/>
      <c r="E83" s="397"/>
      <c r="F83" s="40"/>
      <c r="G83" s="40"/>
      <c r="H83" s="53"/>
      <c r="I83" s="53"/>
      <c r="J83" s="53"/>
      <c r="K83" s="56"/>
      <c r="L83" s="56"/>
      <c r="M83" s="53"/>
      <c r="N83" s="41"/>
      <c r="O83" s="387" t="s">
        <v>28</v>
      </c>
      <c r="P83" s="388"/>
      <c r="Q83" s="389"/>
      <c r="R83" s="436"/>
      <c r="S83" s="437"/>
      <c r="T83" s="437"/>
      <c r="U83" s="42"/>
      <c r="AH83" s="61"/>
    </row>
    <row r="84" spans="1:34" ht="18" customHeight="1" thickTop="1" thickBot="1" x14ac:dyDescent="0.3">
      <c r="A84" s="43"/>
      <c r="B84" s="398" t="s">
        <v>10</v>
      </c>
      <c r="C84" s="396"/>
      <c r="D84" s="397"/>
      <c r="E84" s="188">
        <v>3</v>
      </c>
      <c r="F84" s="61"/>
      <c r="G84" s="61"/>
      <c r="H84" s="398" t="s">
        <v>28</v>
      </c>
      <c r="I84" s="396"/>
      <c r="J84" s="397"/>
      <c r="K84" s="238">
        <f>Admin!B63</f>
        <v>42527</v>
      </c>
      <c r="L84" s="239" t="s">
        <v>84</v>
      </c>
      <c r="M84" s="240">
        <f>Admin!B92</f>
        <v>42556</v>
      </c>
      <c r="N84" s="27"/>
      <c r="O84" s="433" t="s">
        <v>72</v>
      </c>
      <c r="P84" s="434"/>
      <c r="Q84" s="434"/>
      <c r="R84" s="435"/>
      <c r="S84" s="44"/>
      <c r="T84" s="163"/>
      <c r="U84" s="46"/>
      <c r="AH84" s="61"/>
    </row>
    <row r="85" spans="1:34" ht="18" customHeight="1" thickTop="1" x14ac:dyDescent="0.25">
      <c r="A85" s="43"/>
      <c r="B85" s="87"/>
      <c r="C85" s="31"/>
      <c r="D85" s="31"/>
      <c r="E85" s="45"/>
      <c r="F85" s="44"/>
      <c r="G85" s="44"/>
      <c r="H85" s="54"/>
      <c r="I85" s="54"/>
      <c r="J85" s="54"/>
      <c r="K85" s="57"/>
      <c r="L85" s="57"/>
      <c r="M85" s="54"/>
      <c r="N85" s="104"/>
      <c r="O85" s="54"/>
      <c r="P85" s="54"/>
      <c r="Q85" s="54"/>
      <c r="R85" s="54"/>
      <c r="S85" s="44"/>
      <c r="T85" s="54"/>
      <c r="U85" s="46"/>
      <c r="AH85" s="61"/>
    </row>
    <row r="86" spans="1:34" ht="18" customHeight="1" x14ac:dyDescent="0.25">
      <c r="A86" s="43"/>
      <c r="B86" s="136" t="str">
        <f>IF(E86=" "," ",IF(Employee!F$24&gt;E$84," ",IF(Employee!F$26&lt;E$84," ",Employee!D$30)))</f>
        <v xml:space="preserve"> </v>
      </c>
      <c r="C86" s="348"/>
      <c r="D86" s="348" t="s">
        <v>141</v>
      </c>
      <c r="E86" s="145" t="str">
        <f>IF(Employee!D$28="w"," ",IF(Employee!F$24&gt;E$84," ",IF(Employee!F$26&lt;E$84," ",Employee!D$29)))</f>
        <v xml:space="preserve"> </v>
      </c>
      <c r="F86" s="142" t="str">
        <f>IF(E86=" "," ",IF(Employee!F$24&gt;E$84," ",IF(Employee!F$26&lt;E$84," ",Employee!D$15)))</f>
        <v xml:space="preserve"> </v>
      </c>
      <c r="G86" s="160"/>
      <c r="H86" s="113">
        <f>IF(T$84="Y",'May16'!H71,0)</f>
        <v>0</v>
      </c>
      <c r="I86" s="105">
        <f>IF(T$84="Y",'May16'!I71,0)</f>
        <v>0</v>
      </c>
      <c r="J86" s="105">
        <f>IF(T$84="Y",'May16'!J71,0)</f>
        <v>0</v>
      </c>
      <c r="K86" s="105">
        <f>IF(T$84="Y",'May16'!K71,I86*J86)</f>
        <v>0</v>
      </c>
      <c r="L86" s="150">
        <f>IF(T$84="Y",'May16'!L71,0)</f>
        <v>0</v>
      </c>
      <c r="M86" s="117" t="str">
        <f>IF(E86=" "," ",IF(T$84="Y",'May16'!M71,IF((H86+K86+L86)&gt;0,H86+K86+L86," ")))</f>
        <v xml:space="preserve"> </v>
      </c>
      <c r="N86" s="113">
        <v>0</v>
      </c>
      <c r="O86" s="105">
        <v>0</v>
      </c>
      <c r="P86" s="105">
        <v>0</v>
      </c>
      <c r="Q86" s="150">
        <v>0</v>
      </c>
      <c r="R86" s="210" t="str">
        <f>IF(M86=" "," ",IF(M86=0," ",M86-SUM(N86:Q86)))</f>
        <v xml:space="preserve"> </v>
      </c>
      <c r="S86" s="110"/>
      <c r="T86" s="107" t="str">
        <f>IF(M86=" "," ",IF(M86=0," ",Admin!I23))</f>
        <v xml:space="preserve"> </v>
      </c>
      <c r="U86" s="48"/>
      <c r="V86" s="59">
        <f>IF(Employee!H$35=E$84,Employee!D$34+SUM(M86)+'May16'!V71,SUM(M86)+'May16'!V71)</f>
        <v>0</v>
      </c>
      <c r="W86" s="59">
        <f>IF(Employee!H$35=E$84,Employee!D$35+SUM(N86)+'May16'!W71,SUM(N86)+'May16'!W71)</f>
        <v>0</v>
      </c>
      <c r="X86" s="59">
        <f>IF(O86=" ",'May16'!X71,O86+'May16'!X71)</f>
        <v>0</v>
      </c>
      <c r="Y86" s="59">
        <f>IF(P86=" ",'May16'!Y71,P86+'May16'!Y71)</f>
        <v>0</v>
      </c>
      <c r="Z86" s="59">
        <f>IF(Q86=" ",'May16'!Z71,Q86+'May16'!Z71)</f>
        <v>0</v>
      </c>
      <c r="AA86" s="59">
        <f>IF(R86=" ",'May16'!AA71,R86+'May16'!AA71)</f>
        <v>0</v>
      </c>
      <c r="AB86" s="60"/>
      <c r="AC86" s="59">
        <f>IF(T86=" ",'May16'!AC71,T86+'May16'!AC71)</f>
        <v>0</v>
      </c>
      <c r="AD86" s="91">
        <f>IF(G86="SSP",H86,0)</f>
        <v>0</v>
      </c>
      <c r="AE86" s="91">
        <f>IF(G86="SMP",H86,0)</f>
        <v>0</v>
      </c>
      <c r="AF86" s="91">
        <f>IF(G86="SPP",H86,0)</f>
        <v>0</v>
      </c>
      <c r="AG86" s="91">
        <f>IF(G86="SAP",H86,0)</f>
        <v>0</v>
      </c>
      <c r="AH86" s="61"/>
    </row>
    <row r="87" spans="1:34" ht="18" customHeight="1" x14ac:dyDescent="0.25">
      <c r="A87" s="43"/>
      <c r="B87" s="138" t="str">
        <f>IF(E87=" "," ",IF(Employee!F$50&gt;E$84," ",IF(Employee!F$52&lt;E$84," ",Employee!D$56)))</f>
        <v xml:space="preserve"> </v>
      </c>
      <c r="C87" s="348"/>
      <c r="D87" s="348" t="s">
        <v>141</v>
      </c>
      <c r="E87" s="135" t="str">
        <f>IF(Employee!D$54="w"," ",IF(Employee!F$50&gt;E$84," ",IF(Employee!F$52&lt;E$84," ",Employee!D$55)))</f>
        <v xml:space="preserve"> </v>
      </c>
      <c r="F87" s="143" t="str">
        <f>IF(E87=" "," ",IF(Employee!F$50&gt;E$84," ",IF(Employee!F$52&lt;E$84," ",Employee!D$41)))</f>
        <v xml:space="preserve"> </v>
      </c>
      <c r="G87" s="160"/>
      <c r="H87" s="114">
        <f>IF(T$84="Y",'May16'!H72,0)</f>
        <v>0</v>
      </c>
      <c r="I87" s="108">
        <f>IF(T$84="Y",'May16'!I72,0)</f>
        <v>0</v>
      </c>
      <c r="J87" s="108">
        <f>IF(T$84="Y",'May16'!J72,0)</f>
        <v>0</v>
      </c>
      <c r="K87" s="108">
        <f>IF(T$84="Y",'May16'!K72,I87*J87)</f>
        <v>0</v>
      </c>
      <c r="L87" s="151">
        <f>IF(T$84="Y",'May16'!L72,0)</f>
        <v>0</v>
      </c>
      <c r="M87" s="118" t="str">
        <f>IF(E87=" "," ",IF(T$84="Y",'May16'!M72,IF((H87+K87+L87)&gt;0,H87+K87+L87," ")))</f>
        <v xml:space="preserve"> </v>
      </c>
      <c r="N87" s="114">
        <v>0</v>
      </c>
      <c r="O87" s="108">
        <v>0</v>
      </c>
      <c r="P87" s="108">
        <v>0</v>
      </c>
      <c r="Q87" s="151">
        <v>0</v>
      </c>
      <c r="R87" s="211" t="str">
        <f t="shared" ref="R87:R95" si="73">IF(M87=" "," ",IF(M87=0," ",M87-SUM(N87:Q87)))</f>
        <v xml:space="preserve"> </v>
      </c>
      <c r="S87" s="110"/>
      <c r="T87" s="111" t="str">
        <f>IF(M87=" "," ",IF(M87=0," ",Admin!I24))</f>
        <v xml:space="preserve"> </v>
      </c>
      <c r="U87" s="48"/>
      <c r="V87" s="59">
        <f>IF(Employee!H$61=E$84,Employee!D$60+SUM(M87)+'May16'!V72,SUM(M87)+'May16'!V72)</f>
        <v>0</v>
      </c>
      <c r="W87" s="59">
        <f>IF(Employee!H$61=E$84,Employee!D$61+SUM(N87)+'May16'!W72,SUM(N87)+'May16'!W72)</f>
        <v>0</v>
      </c>
      <c r="X87" s="59">
        <f>IF(O87=" ",'May16'!X72,O87+'May16'!X72)</f>
        <v>0</v>
      </c>
      <c r="Y87" s="59">
        <f>IF(P87=" ",'May16'!Y72,P87+'May16'!Y72)</f>
        <v>0</v>
      </c>
      <c r="Z87" s="59">
        <f>IF(Q87=" ",'May16'!Z72,Q87+'May16'!Z72)</f>
        <v>0</v>
      </c>
      <c r="AA87" s="59">
        <f>IF(R87=" ",'May16'!AA72,R87+'May16'!AA72)</f>
        <v>0</v>
      </c>
      <c r="AB87" s="60"/>
      <c r="AC87" s="59">
        <f>IF(T87=" ",'May16'!AC72,T87+'May16'!AC72)</f>
        <v>0</v>
      </c>
      <c r="AD87" s="91">
        <f t="shared" ref="AD87:AD95" si="74">IF(G87="SSP",H87,0)</f>
        <v>0</v>
      </c>
      <c r="AE87" s="91">
        <f t="shared" ref="AE87:AE95" si="75">IF(G87="SMP",H87,0)</f>
        <v>0</v>
      </c>
      <c r="AF87" s="91">
        <f t="shared" ref="AF87:AF95" si="76">IF(G87="SPP",H87,0)</f>
        <v>0</v>
      </c>
      <c r="AG87" s="91">
        <f t="shared" ref="AG87:AG95" si="77">IF(G87="SAP",H87,0)</f>
        <v>0</v>
      </c>
      <c r="AH87" s="61"/>
    </row>
    <row r="88" spans="1:34" ht="18" customHeight="1" x14ac:dyDescent="0.25">
      <c r="A88" s="43"/>
      <c r="B88" s="138" t="str">
        <f>IF(E88=" "," ",IF(Employee!F$76&gt;E$84," ",IF(Employee!F$78&lt;E$84," ",Employee!D$82)))</f>
        <v xml:space="preserve"> </v>
      </c>
      <c r="C88" s="348"/>
      <c r="D88" s="348" t="s">
        <v>141</v>
      </c>
      <c r="E88" s="135" t="str">
        <f>IF(Employee!D$80="w"," ",IF(Employee!F$76&gt;E$84," ",IF(Employee!F$78&lt;E$84," ",Employee!D$81)))</f>
        <v xml:space="preserve"> </v>
      </c>
      <c r="F88" s="143" t="str">
        <f>IF(E88=" "," ",IF(Employee!F$76&gt;E$84," ",IF(Employee!F$78&lt;E$84," ",Employee!D$67)))</f>
        <v xml:space="preserve"> </v>
      </c>
      <c r="G88" s="160"/>
      <c r="H88" s="114">
        <f>IF(T$84="Y",'May16'!H73,0)</f>
        <v>0</v>
      </c>
      <c r="I88" s="108">
        <f>IF(T$84="Y",'May16'!I73,0)</f>
        <v>0</v>
      </c>
      <c r="J88" s="108">
        <f>IF(T$84="Y",'May16'!J73,0)</f>
        <v>0</v>
      </c>
      <c r="K88" s="108">
        <f>IF(T$84="Y",'May16'!K73,I88*J88)</f>
        <v>0</v>
      </c>
      <c r="L88" s="151">
        <f>IF(T$84="Y",'May16'!L73,0)</f>
        <v>0</v>
      </c>
      <c r="M88" s="118" t="str">
        <f>IF(E88=" "," ",IF(T$84="Y",'May16'!M73,IF((H88+K88+L88)&gt;0,H88+K88+L88," ")))</f>
        <v xml:space="preserve"> </v>
      </c>
      <c r="N88" s="114">
        <v>0</v>
      </c>
      <c r="O88" s="108">
        <v>0</v>
      </c>
      <c r="P88" s="108">
        <v>0</v>
      </c>
      <c r="Q88" s="151">
        <v>0</v>
      </c>
      <c r="R88" s="211" t="str">
        <f t="shared" si="73"/>
        <v xml:space="preserve"> </v>
      </c>
      <c r="S88" s="110"/>
      <c r="T88" s="111" t="str">
        <f>IF(M88=" "," ",IF(M88=0," ",Admin!I25))</f>
        <v xml:space="preserve"> </v>
      </c>
      <c r="U88" s="48"/>
      <c r="V88" s="59">
        <f>IF(Employee!H$87=E$84,Employee!D$86+SUM(M88)+'May16'!V73,SUM(M88)+'May16'!V73)</f>
        <v>0</v>
      </c>
      <c r="W88" s="59">
        <f>IF(Employee!H$87=E$84,Employee!D$87+SUM(N88)+'May16'!W73,SUM(N88)+'May16'!W73)</f>
        <v>0</v>
      </c>
      <c r="X88" s="59">
        <f>IF(O88=" ",'May16'!X73,O88+'May16'!X73)</f>
        <v>0</v>
      </c>
      <c r="Y88" s="59">
        <f>IF(P88=" ",'May16'!Y73,P88+'May16'!Y73)</f>
        <v>0</v>
      </c>
      <c r="Z88" s="59">
        <f>IF(Q88=" ",'May16'!Z73,Q88+'May16'!Z73)</f>
        <v>0</v>
      </c>
      <c r="AA88" s="59">
        <f>IF(R88=" ",'May16'!AA73,R88+'May16'!AA73)</f>
        <v>0</v>
      </c>
      <c r="AB88" s="60"/>
      <c r="AC88" s="59">
        <f>IF(T88=" ",'May16'!AC73,T88+'May16'!AC73)</f>
        <v>0</v>
      </c>
      <c r="AD88" s="91">
        <f t="shared" si="74"/>
        <v>0</v>
      </c>
      <c r="AE88" s="91">
        <f t="shared" si="75"/>
        <v>0</v>
      </c>
      <c r="AF88" s="91">
        <f t="shared" si="76"/>
        <v>0</v>
      </c>
      <c r="AG88" s="91">
        <f t="shared" si="77"/>
        <v>0</v>
      </c>
      <c r="AH88" s="61"/>
    </row>
    <row r="89" spans="1:34" ht="18" customHeight="1" x14ac:dyDescent="0.25">
      <c r="A89" s="43"/>
      <c r="B89" s="138" t="str">
        <f>IF(E89=" "," ",IF(Employee!F$102&gt;E$84," ",IF(Employee!F$104&lt;E$84," ",Employee!D$108)))</f>
        <v xml:space="preserve"> </v>
      </c>
      <c r="C89" s="348"/>
      <c r="D89" s="348" t="s">
        <v>141</v>
      </c>
      <c r="E89" s="135" t="str">
        <f>IF(Employee!D$106="w"," ",IF(Employee!F$102&gt;E$84," ",IF(Employee!F$104&lt;E$84," ",Employee!D$107)))</f>
        <v xml:space="preserve"> </v>
      </c>
      <c r="F89" s="143" t="str">
        <f>IF(E89=" "," ",IF(Employee!F$102&gt;E$84," ",IF(Employee!F$104&lt;E$84," ",Employee!D$93)))</f>
        <v xml:space="preserve"> </v>
      </c>
      <c r="G89" s="160"/>
      <c r="H89" s="114">
        <f>IF(T$84="Y",'May16'!H74,0)</f>
        <v>0</v>
      </c>
      <c r="I89" s="108">
        <f>IF(T$84="Y",'May16'!I74,0)</f>
        <v>0</v>
      </c>
      <c r="J89" s="108">
        <f>IF(T$84="Y",'May16'!J74,0)</f>
        <v>0</v>
      </c>
      <c r="K89" s="108">
        <f>IF(T$84="Y",'May16'!K74,I89*J89)</f>
        <v>0</v>
      </c>
      <c r="L89" s="151">
        <f>IF(T$84="Y",'May16'!L74,0)</f>
        <v>0</v>
      </c>
      <c r="M89" s="118" t="str">
        <f>IF(E89=" "," ",IF(T$84="Y",'May16'!M74,IF((H89+K89+L89)&gt;0,H89+K89+L89," ")))</f>
        <v xml:space="preserve"> </v>
      </c>
      <c r="N89" s="114">
        <v>0</v>
      </c>
      <c r="O89" s="108">
        <v>0</v>
      </c>
      <c r="P89" s="108">
        <v>0</v>
      </c>
      <c r="Q89" s="151">
        <v>0</v>
      </c>
      <c r="R89" s="211" t="str">
        <f t="shared" si="73"/>
        <v xml:space="preserve"> </v>
      </c>
      <c r="S89" s="110"/>
      <c r="T89" s="111" t="str">
        <f>IF(M89=" "," ",IF(M89=0," ",Admin!I26))</f>
        <v xml:space="preserve"> </v>
      </c>
      <c r="U89" s="48"/>
      <c r="V89" s="59">
        <f>IF(Employee!H$113=E$84,Employee!D$112+SUM(M89)+'May16'!V74,SUM(M89)+'May16'!V74)</f>
        <v>0</v>
      </c>
      <c r="W89" s="59">
        <f>IF(Employee!H$113=E$84,Employee!D$113+SUM(N89)+'May16'!W74,SUM(N89)+'May16'!W74)</f>
        <v>0</v>
      </c>
      <c r="X89" s="59">
        <f>IF(O89=" ",'May16'!X74,O89+'May16'!X74)</f>
        <v>0</v>
      </c>
      <c r="Y89" s="59">
        <f>IF(P89=" ",'May16'!Y74,P89+'May16'!Y74)</f>
        <v>0</v>
      </c>
      <c r="Z89" s="59">
        <f>IF(Q89=" ",'May16'!Z74,Q89+'May16'!Z74)</f>
        <v>0</v>
      </c>
      <c r="AA89" s="59">
        <f>IF(R89=" ",'May16'!AA74,R89+'May16'!AA74)</f>
        <v>0</v>
      </c>
      <c r="AB89" s="60"/>
      <c r="AC89" s="59">
        <f>IF(T89=" ",'May16'!AC74,T89+'May16'!AC74)</f>
        <v>0</v>
      </c>
      <c r="AD89" s="91">
        <f t="shared" si="74"/>
        <v>0</v>
      </c>
      <c r="AE89" s="91">
        <f t="shared" si="75"/>
        <v>0</v>
      </c>
      <c r="AF89" s="91">
        <f t="shared" si="76"/>
        <v>0</v>
      </c>
      <c r="AG89" s="91">
        <f t="shared" si="77"/>
        <v>0</v>
      </c>
      <c r="AH89" s="61"/>
    </row>
    <row r="90" spans="1:34" ht="18" customHeight="1" x14ac:dyDescent="0.25">
      <c r="A90" s="43"/>
      <c r="B90" s="138" t="str">
        <f>IF(E90=" "," ",IF(Employee!F$128&gt;E$84," ",IF(Employee!F$130&lt;E$84," ",Employee!D$134)))</f>
        <v xml:space="preserve"> </v>
      </c>
      <c r="C90" s="348"/>
      <c r="D90" s="348" t="s">
        <v>141</v>
      </c>
      <c r="E90" s="135" t="str">
        <f>IF(Employee!D$132="w"," ",IF(Employee!F$128&gt;E$84," ",IF(Employee!F$130&lt;E$84," ",Employee!D$133)))</f>
        <v xml:space="preserve"> </v>
      </c>
      <c r="F90" s="143" t="str">
        <f>IF(E90=" "," ",IF(Employee!F$128&gt;E$84," ",IF(Employee!F$130&lt;E$84," ",Employee!D$119)))</f>
        <v xml:space="preserve"> </v>
      </c>
      <c r="G90" s="160"/>
      <c r="H90" s="114">
        <f>IF(T$84="Y",'May16'!H75,0)</f>
        <v>0</v>
      </c>
      <c r="I90" s="108">
        <f>IF(T$84="Y",'May16'!I75,0)</f>
        <v>0</v>
      </c>
      <c r="J90" s="108">
        <f>IF(T$84="Y",'May16'!J75,0)</f>
        <v>0</v>
      </c>
      <c r="K90" s="108">
        <f>IF(T$84="Y",'May16'!K75,I90*J90)</f>
        <v>0</v>
      </c>
      <c r="L90" s="151">
        <f>IF(T$84="Y",'May16'!L75,0)</f>
        <v>0</v>
      </c>
      <c r="M90" s="118" t="str">
        <f>IF(E90=" "," ",IF(T$84="Y",'May16'!M75,IF((H90+K90+L90)&gt;0,H90+K90+L90," ")))</f>
        <v xml:space="preserve"> </v>
      </c>
      <c r="N90" s="114">
        <v>0</v>
      </c>
      <c r="O90" s="108">
        <v>0</v>
      </c>
      <c r="P90" s="108">
        <v>0</v>
      </c>
      <c r="Q90" s="151">
        <v>0</v>
      </c>
      <c r="R90" s="211" t="str">
        <f t="shared" si="73"/>
        <v xml:space="preserve"> </v>
      </c>
      <c r="S90" s="110"/>
      <c r="T90" s="111" t="str">
        <f>IF(M90=" "," ",IF(M90=0," ",Admin!I27))</f>
        <v xml:space="preserve"> </v>
      </c>
      <c r="U90" s="48"/>
      <c r="V90" s="59">
        <f>IF(Employee!H$139=E$84,Employee!D$138+SUM(M90)+'May16'!V75,SUM(M90)+'May16'!V75)</f>
        <v>0</v>
      </c>
      <c r="W90" s="59">
        <f>IF(Employee!H$139=E$84,Employee!D$139+SUM(N90)+'May16'!W75,SUM(N90)+'May16'!W75)</f>
        <v>0</v>
      </c>
      <c r="X90" s="59">
        <f>IF(O90=" ",'May16'!X75,O90+'May16'!X75)</f>
        <v>0</v>
      </c>
      <c r="Y90" s="59">
        <f>IF(P90=" ",'May16'!Y75,P90+'May16'!Y75)</f>
        <v>0</v>
      </c>
      <c r="Z90" s="59">
        <f>IF(Q90=" ",'May16'!Z75,Q90+'May16'!Z75)</f>
        <v>0</v>
      </c>
      <c r="AA90" s="59">
        <f>IF(R90=" ",'May16'!AA75,R90+'May16'!AA75)</f>
        <v>0</v>
      </c>
      <c r="AB90" s="60"/>
      <c r="AC90" s="59">
        <f>IF(T90=" ",'May16'!AC75,T90+'May16'!AC75)</f>
        <v>0</v>
      </c>
      <c r="AD90" s="91">
        <f t="shared" si="74"/>
        <v>0</v>
      </c>
      <c r="AE90" s="91">
        <f t="shared" si="75"/>
        <v>0</v>
      </c>
      <c r="AF90" s="91">
        <f t="shared" si="76"/>
        <v>0</v>
      </c>
      <c r="AG90" s="91">
        <f t="shared" si="77"/>
        <v>0</v>
      </c>
      <c r="AH90" s="61"/>
    </row>
    <row r="91" spans="1:34" ht="18" customHeight="1" x14ac:dyDescent="0.25">
      <c r="A91" s="43"/>
      <c r="B91" s="138" t="str">
        <f>IF(E91=" "," ",IF(Employee!F$154&gt;E$84," ",IF(Employee!F$156&lt;E$84," ",Employee!D$160)))</f>
        <v xml:space="preserve"> </v>
      </c>
      <c r="C91" s="348"/>
      <c r="D91" s="348" t="s">
        <v>141</v>
      </c>
      <c r="E91" s="135" t="str">
        <f>IF(Employee!D$158="w"," ",IF(Employee!F$154&gt;E$84," ",IF(Employee!F$156&lt;E$84," ",Employee!D$159)))</f>
        <v xml:space="preserve"> </v>
      </c>
      <c r="F91" s="143" t="str">
        <f>IF(E91=" "," ",IF(Employee!F$154&gt;E$84," ",IF(Employee!F$156&lt;E$84," ",Employee!D$145)))</f>
        <v xml:space="preserve"> </v>
      </c>
      <c r="G91" s="160"/>
      <c r="H91" s="114">
        <f>IF(T$84="Y",'May16'!H76,0)</f>
        <v>0</v>
      </c>
      <c r="I91" s="108">
        <f>IF(T$84="Y",'May16'!I76,0)</f>
        <v>0</v>
      </c>
      <c r="J91" s="108">
        <f>IF(T$84="Y",'May16'!J76,0)</f>
        <v>0</v>
      </c>
      <c r="K91" s="108">
        <f>IF(T$84="Y",'May16'!K76,I91*J91)</f>
        <v>0</v>
      </c>
      <c r="L91" s="151">
        <f>IF(T$84="Y",'May16'!L76,0)</f>
        <v>0</v>
      </c>
      <c r="M91" s="118" t="str">
        <f>IF(E91=" "," ",IF(T$84="Y",'May16'!M76,IF((H91+K91+L91)&gt;0,H91+K91+L91," ")))</f>
        <v xml:space="preserve"> </v>
      </c>
      <c r="N91" s="114">
        <v>0</v>
      </c>
      <c r="O91" s="108">
        <v>0</v>
      </c>
      <c r="P91" s="108">
        <v>0</v>
      </c>
      <c r="Q91" s="151">
        <v>0</v>
      </c>
      <c r="R91" s="211" t="str">
        <f t="shared" si="73"/>
        <v xml:space="preserve"> </v>
      </c>
      <c r="S91" s="110"/>
      <c r="T91" s="111" t="str">
        <f>IF(M91=" "," ",IF(M91=0," ",Admin!I28))</f>
        <v xml:space="preserve"> </v>
      </c>
      <c r="U91" s="48"/>
      <c r="V91" s="59">
        <f>IF(Employee!H$165=E$84,Employee!D$164+SUM(M91)+'May16'!V76,SUM(M91)+'May16'!V76)</f>
        <v>0</v>
      </c>
      <c r="W91" s="59">
        <f>IF(Employee!H$165=E$84,Employee!D$165+SUM(N91)+'May16'!W76,SUM(N91)+'May16'!W76)</f>
        <v>0</v>
      </c>
      <c r="X91" s="59">
        <f>IF(O91=" ",'May16'!X76,O91+'May16'!X76)</f>
        <v>0</v>
      </c>
      <c r="Y91" s="59">
        <f>IF(P91=" ",'May16'!Y76,P91+'May16'!Y76)</f>
        <v>0</v>
      </c>
      <c r="Z91" s="59">
        <f>IF(Q91=" ",'May16'!Z76,Q91+'May16'!Z76)</f>
        <v>0</v>
      </c>
      <c r="AA91" s="59">
        <f>IF(R91=" ",'May16'!AA76,R91+'May16'!AA76)</f>
        <v>0</v>
      </c>
      <c r="AB91" s="60"/>
      <c r="AC91" s="59">
        <f>IF(T91=" ",'May16'!AC76,T91+'May16'!AC76)</f>
        <v>0</v>
      </c>
      <c r="AD91" s="91">
        <f t="shared" si="74"/>
        <v>0</v>
      </c>
      <c r="AE91" s="91">
        <f t="shared" si="75"/>
        <v>0</v>
      </c>
      <c r="AF91" s="91">
        <f t="shared" si="76"/>
        <v>0</v>
      </c>
      <c r="AG91" s="91">
        <f t="shared" si="77"/>
        <v>0</v>
      </c>
      <c r="AH91" s="61"/>
    </row>
    <row r="92" spans="1:34" ht="18" customHeight="1" x14ac:dyDescent="0.25">
      <c r="A92" s="43"/>
      <c r="B92" s="138" t="str">
        <f>IF(E92=" "," ",IF(Employee!F$180&gt;E$84," ",IF(Employee!F$182&lt;E$84," ",Employee!D$186)))</f>
        <v xml:space="preserve"> </v>
      </c>
      <c r="C92" s="348"/>
      <c r="D92" s="348" t="s">
        <v>141</v>
      </c>
      <c r="E92" s="135" t="str">
        <f>IF(Employee!D$184="w"," ",IF(Employee!F$180&gt;E$84," ",IF(Employee!F$182&lt;E$84," ",Employee!D$185)))</f>
        <v xml:space="preserve"> </v>
      </c>
      <c r="F92" s="143" t="str">
        <f>IF(E92=" "," ",IF(Employee!F$180&gt;E$84," ",IF(Employee!F$182&lt;E$84," ",Employee!D$171)))</f>
        <v xml:space="preserve"> </v>
      </c>
      <c r="G92" s="160"/>
      <c r="H92" s="114">
        <f>IF(T$84="Y",'May16'!H77,0)</f>
        <v>0</v>
      </c>
      <c r="I92" s="108">
        <f>IF(T$84="Y",'May16'!I77,0)</f>
        <v>0</v>
      </c>
      <c r="J92" s="108">
        <f>IF(T$84="Y",'May16'!J77,0)</f>
        <v>0</v>
      </c>
      <c r="K92" s="108">
        <f>IF(T$84="Y",'May16'!K77,I92*J92)</f>
        <v>0</v>
      </c>
      <c r="L92" s="151">
        <f>IF(T$84="Y",'May16'!L77,0)</f>
        <v>0</v>
      </c>
      <c r="M92" s="118" t="str">
        <f>IF(E92=" "," ",IF(T$84="Y",'May16'!M77,IF((H92+K92+L92)&gt;0,H92+K92+L92," ")))</f>
        <v xml:space="preserve"> </v>
      </c>
      <c r="N92" s="114">
        <v>0</v>
      </c>
      <c r="O92" s="108">
        <v>0</v>
      </c>
      <c r="P92" s="108">
        <v>0</v>
      </c>
      <c r="Q92" s="151">
        <v>0</v>
      </c>
      <c r="R92" s="211" t="str">
        <f t="shared" si="73"/>
        <v xml:space="preserve"> </v>
      </c>
      <c r="S92" s="110"/>
      <c r="T92" s="111" t="str">
        <f>IF(M92=" "," ",IF(M92=0," ",Admin!I29))</f>
        <v xml:space="preserve"> </v>
      </c>
      <c r="U92" s="48"/>
      <c r="V92" s="59">
        <f>IF(Employee!H$191=E$84,Employee!D$190+SUM(M92)+'May16'!V77,SUM(M92)+'May16'!V77)</f>
        <v>0</v>
      </c>
      <c r="W92" s="59">
        <f>IF(Employee!H$191=E$84,Employee!D$191+SUM(N92)+'May16'!W77,SUM(N92)+'May16'!W77)</f>
        <v>0</v>
      </c>
      <c r="X92" s="59">
        <f>IF(O92=" ",'May16'!X77,O92+'May16'!X77)</f>
        <v>0</v>
      </c>
      <c r="Y92" s="59">
        <f>IF(P92=" ",'May16'!Y77,P92+'May16'!Y77)</f>
        <v>0</v>
      </c>
      <c r="Z92" s="59">
        <f>IF(Q92=" ",'May16'!Z77,Q92+'May16'!Z77)</f>
        <v>0</v>
      </c>
      <c r="AA92" s="59">
        <f>IF(R92=" ",'May16'!AA77,R92+'May16'!AA77)</f>
        <v>0</v>
      </c>
      <c r="AB92" s="60"/>
      <c r="AC92" s="59">
        <f>IF(T92=" ",'May16'!AC77,T92+'May16'!AC77)</f>
        <v>0</v>
      </c>
      <c r="AD92" s="91">
        <f t="shared" si="74"/>
        <v>0</v>
      </c>
      <c r="AE92" s="91">
        <f t="shared" si="75"/>
        <v>0</v>
      </c>
      <c r="AF92" s="91">
        <f t="shared" si="76"/>
        <v>0</v>
      </c>
      <c r="AG92" s="91">
        <f t="shared" si="77"/>
        <v>0</v>
      </c>
      <c r="AH92" s="61"/>
    </row>
    <row r="93" spans="1:34" ht="18" customHeight="1" x14ac:dyDescent="0.25">
      <c r="A93" s="43"/>
      <c r="B93" s="138" t="str">
        <f>IF(E93=" "," ",IF(Employee!F$206&gt;E$84," ",IF(Employee!F$208&lt;E$84," ",Employee!D$212)))</f>
        <v xml:space="preserve"> </v>
      </c>
      <c r="C93" s="348"/>
      <c r="D93" s="348" t="s">
        <v>141</v>
      </c>
      <c r="E93" s="135" t="str">
        <f>IF(Employee!D$210="w"," ",IF(Employee!F$206&gt;E$84," ",IF(Employee!F$208&lt;E$84," ",Employee!D$211)))</f>
        <v xml:space="preserve"> </v>
      </c>
      <c r="F93" s="143" t="str">
        <f>IF(E93=" "," ",IF(Employee!F$206&gt;E$84," ",IF(Employee!F$208&lt;E$84," ",Employee!D$197)))</f>
        <v xml:space="preserve"> </v>
      </c>
      <c r="G93" s="160"/>
      <c r="H93" s="114">
        <f>IF(T$84="Y",'May16'!H78,0)</f>
        <v>0</v>
      </c>
      <c r="I93" s="108">
        <f>IF(T$84="Y",'May16'!I78,0)</f>
        <v>0</v>
      </c>
      <c r="J93" s="108">
        <f>IF(T$84="Y",'May16'!J78,0)</f>
        <v>0</v>
      </c>
      <c r="K93" s="108">
        <f>IF(T$84="Y",'May16'!K78,I93*J93)</f>
        <v>0</v>
      </c>
      <c r="L93" s="151">
        <f>IF(T$84="Y",'May16'!L78,0)</f>
        <v>0</v>
      </c>
      <c r="M93" s="118" t="str">
        <f>IF(E93=" "," ",IF(T$84="Y",'May16'!M78,IF((H93+K93+L93)&gt;0,H93+K93+L93," ")))</f>
        <v xml:space="preserve"> </v>
      </c>
      <c r="N93" s="114">
        <v>0</v>
      </c>
      <c r="O93" s="108">
        <v>0</v>
      </c>
      <c r="P93" s="108">
        <v>0</v>
      </c>
      <c r="Q93" s="151">
        <v>0</v>
      </c>
      <c r="R93" s="211" t="str">
        <f t="shared" si="73"/>
        <v xml:space="preserve"> </v>
      </c>
      <c r="S93" s="110"/>
      <c r="T93" s="111" t="str">
        <f>IF(M93=" "," ",IF(M93=0," ",Admin!I30))</f>
        <v xml:space="preserve"> </v>
      </c>
      <c r="U93" s="48"/>
      <c r="V93" s="59">
        <f>IF(Employee!H$217=E$84,Employee!D$216+SUM(M93)+'May16'!V78,SUM(M93)+'May16'!V78)</f>
        <v>0</v>
      </c>
      <c r="W93" s="59">
        <f>IF(Employee!H$217=E$84,Employee!D$217+SUM(N93)+'May16'!W78,SUM(N93)+'May16'!W78)</f>
        <v>0</v>
      </c>
      <c r="X93" s="59">
        <f>IF(O93=" ",'May16'!X78,O93+'May16'!X78)</f>
        <v>0</v>
      </c>
      <c r="Y93" s="59">
        <f>IF(P93=" ",'May16'!Y78,P93+'May16'!Y78)</f>
        <v>0</v>
      </c>
      <c r="Z93" s="59">
        <f>IF(Q93=" ",'May16'!Z78,Q93+'May16'!Z78)</f>
        <v>0</v>
      </c>
      <c r="AA93" s="59">
        <f>IF(R93=" ",'May16'!AA78,R93+'May16'!AA78)</f>
        <v>0</v>
      </c>
      <c r="AB93" s="60"/>
      <c r="AC93" s="59">
        <f>IF(T93=" ",'May16'!AC78,T93+'May16'!AC78)</f>
        <v>0</v>
      </c>
      <c r="AD93" s="91">
        <f t="shared" si="74"/>
        <v>0</v>
      </c>
      <c r="AE93" s="91">
        <f t="shared" si="75"/>
        <v>0</v>
      </c>
      <c r="AF93" s="91">
        <f t="shared" si="76"/>
        <v>0</v>
      </c>
      <c r="AG93" s="91">
        <f t="shared" si="77"/>
        <v>0</v>
      </c>
      <c r="AH93" s="61"/>
    </row>
    <row r="94" spans="1:34" ht="18" customHeight="1" x14ac:dyDescent="0.25">
      <c r="A94" s="43"/>
      <c r="B94" s="138" t="str">
        <f>IF(E94=" "," ",IF(Employee!F$232&gt;E$84," ",IF(Employee!F$234&lt;E$84," ",Employee!D$238)))</f>
        <v xml:space="preserve"> </v>
      </c>
      <c r="C94" s="348"/>
      <c r="D94" s="348" t="s">
        <v>141</v>
      </c>
      <c r="E94" s="135" t="str">
        <f>IF(Employee!D$236="w"," ",IF(Employee!F$232&gt;E$84," ",IF(Employee!F$234&lt;E$84," ",Employee!D$237)))</f>
        <v xml:space="preserve"> </v>
      </c>
      <c r="F94" s="143" t="str">
        <f>IF(E94=" "," ",IF(Employee!F$232&gt;E$84," ",IF(Employee!F$234&lt;E$84," ",Employee!D$223)))</f>
        <v xml:space="preserve"> </v>
      </c>
      <c r="G94" s="160"/>
      <c r="H94" s="114">
        <f>IF(T$84="Y",'May16'!H79,0)</f>
        <v>0</v>
      </c>
      <c r="I94" s="108">
        <f>IF(T$84="Y",'May16'!I79,0)</f>
        <v>0</v>
      </c>
      <c r="J94" s="108">
        <f>IF(T$84="Y",'May16'!J79,0)</f>
        <v>0</v>
      </c>
      <c r="K94" s="108">
        <f>IF(T$84="Y",'May16'!K79,I94*J94)</f>
        <v>0</v>
      </c>
      <c r="L94" s="151">
        <f>IF(T$84="Y",'May16'!L79,0)</f>
        <v>0</v>
      </c>
      <c r="M94" s="118" t="str">
        <f>IF(E94=" "," ",IF(T$84="Y",'May16'!M79,IF((H94+K94+L94)&gt;0,H94+K94+L94," ")))</f>
        <v xml:space="preserve"> </v>
      </c>
      <c r="N94" s="114">
        <v>0</v>
      </c>
      <c r="O94" s="108">
        <v>0</v>
      </c>
      <c r="P94" s="108">
        <v>0</v>
      </c>
      <c r="Q94" s="151">
        <v>0</v>
      </c>
      <c r="R94" s="211" t="str">
        <f t="shared" si="73"/>
        <v xml:space="preserve"> </v>
      </c>
      <c r="S94" s="110"/>
      <c r="T94" s="111" t="str">
        <f>IF(M94=" "," ",IF(M94=0," ",Admin!I31))</f>
        <v xml:space="preserve"> </v>
      </c>
      <c r="U94" s="48"/>
      <c r="V94" s="59">
        <f>IF(Employee!H$243=E$84,Employee!D$242+SUM(M94)+'May16'!V79,SUM(M94)+'May16'!V79)</f>
        <v>0</v>
      </c>
      <c r="W94" s="59">
        <f>IF(Employee!H$243=E$84,Employee!D$243+SUM(N94)+'May16'!W79,SUM(N94)+'May16'!W79)</f>
        <v>0</v>
      </c>
      <c r="X94" s="59">
        <f>IF(O94=" ",'May16'!X79,O94+'May16'!X79)</f>
        <v>0</v>
      </c>
      <c r="Y94" s="59">
        <f>IF(P94=" ",'May16'!Y79,P94+'May16'!Y79)</f>
        <v>0</v>
      </c>
      <c r="Z94" s="59">
        <f>IF(Q94=" ",'May16'!Z79,Q94+'May16'!Z79)</f>
        <v>0</v>
      </c>
      <c r="AA94" s="59">
        <f>IF(R94=" ",'May16'!AA79,R94+'May16'!AA79)</f>
        <v>0</v>
      </c>
      <c r="AB94" s="60"/>
      <c r="AC94" s="59">
        <f>IF(T94=" ",'May16'!AC79,T94+'May16'!AC79)</f>
        <v>0</v>
      </c>
      <c r="AD94" s="91">
        <f t="shared" si="74"/>
        <v>0</v>
      </c>
      <c r="AE94" s="91">
        <f t="shared" si="75"/>
        <v>0</v>
      </c>
      <c r="AF94" s="91">
        <f t="shared" si="76"/>
        <v>0</v>
      </c>
      <c r="AG94" s="91">
        <f t="shared" si="77"/>
        <v>0</v>
      </c>
      <c r="AH94" s="61"/>
    </row>
    <row r="95" spans="1:34" ht="18" customHeight="1" thickBot="1" x14ac:dyDescent="0.3">
      <c r="A95" s="43"/>
      <c r="B95" s="140" t="str">
        <f>IF(E95=" "," ",IF(Employee!F$258&gt;E$84," ",IF(Employee!F$260&lt;E$84," ",Employee!D$264)))</f>
        <v xml:space="preserve"> </v>
      </c>
      <c r="C95" s="348"/>
      <c r="D95" s="348" t="s">
        <v>141</v>
      </c>
      <c r="E95" s="146" t="str">
        <f>IF(Employee!D$262="w"," ",IF(Employee!F$258&gt;E$84," ",IF(Employee!F$260&lt;E$84," ",Employee!D$263)))</f>
        <v xml:space="preserve"> </v>
      </c>
      <c r="F95" s="143" t="str">
        <f>IF(E95=" "," ",IF(Employee!F$258&gt;E$84," ",IF(Employee!F$260&lt;E$84," ",Employee!D$249)))</f>
        <v xml:space="preserve"> </v>
      </c>
      <c r="G95" s="161"/>
      <c r="H95" s="132">
        <f>IF(T$84="Y",'May16'!H80,0)</f>
        <v>0</v>
      </c>
      <c r="I95" s="133">
        <f>IF(T$84="Y",'May16'!I80,0)</f>
        <v>0</v>
      </c>
      <c r="J95" s="133">
        <f>IF(T$84="Y",'May16'!J80,0)</f>
        <v>0</v>
      </c>
      <c r="K95" s="133">
        <f>IF(T$84="Y",'May16'!K80,I95*J95)</f>
        <v>0</v>
      </c>
      <c r="L95" s="152">
        <f>IF(T$84="Y",'May16'!L80,0)</f>
        <v>0</v>
      </c>
      <c r="M95" s="118" t="str">
        <f>IF(E95=" "," ",IF(T$84="Y",'May16'!M80,IF((H95+K95+L95)&gt;0,H95+K95+L95," ")))</f>
        <v xml:space="preserve"> </v>
      </c>
      <c r="N95" s="132">
        <v>0</v>
      </c>
      <c r="O95" s="133">
        <v>0</v>
      </c>
      <c r="P95" s="133">
        <v>0</v>
      </c>
      <c r="Q95" s="152">
        <v>0</v>
      </c>
      <c r="R95" s="211" t="str">
        <f t="shared" si="73"/>
        <v xml:space="preserve"> </v>
      </c>
      <c r="S95" s="110"/>
      <c r="T95" s="111" t="str">
        <f>IF(M95=" "," ",IF(M95=0," ",Admin!I32))</f>
        <v xml:space="preserve"> </v>
      </c>
      <c r="U95" s="48"/>
      <c r="V95" s="59">
        <f>IF(Employee!H$269=E$84,Employee!D$268+SUM(M95)+'May16'!V80,SUM(M95)+'May16'!V80)</f>
        <v>0</v>
      </c>
      <c r="W95" s="59">
        <f>IF(Employee!H$269=E$84,Employee!D$269+SUM(N95)+'May16'!W80,SUM(N95)+'May16'!W80)</f>
        <v>0</v>
      </c>
      <c r="X95" s="59">
        <f>IF(O95=" ",'May16'!X80,O95+'May16'!X80)</f>
        <v>0</v>
      </c>
      <c r="Y95" s="59">
        <f>IF(P95=" ",'May16'!Y80,P95+'May16'!Y80)</f>
        <v>0</v>
      </c>
      <c r="Z95" s="59">
        <f>IF(Q95=" ",'May16'!Z80,Q95+'May16'!Z80)</f>
        <v>0</v>
      </c>
      <c r="AA95" s="59">
        <f>IF(R95=" ",'May16'!AA80,R95+'May16'!AA80)</f>
        <v>0</v>
      </c>
      <c r="AB95" s="60"/>
      <c r="AC95" s="59">
        <f>IF(T95=" ",'May16'!AC80,T95+'May16'!AC80)</f>
        <v>0</v>
      </c>
      <c r="AD95" s="91">
        <f t="shared" si="74"/>
        <v>0</v>
      </c>
      <c r="AE95" s="91">
        <f t="shared" si="75"/>
        <v>0</v>
      </c>
      <c r="AF95" s="91">
        <f t="shared" si="76"/>
        <v>0</v>
      </c>
      <c r="AG95" s="91">
        <f t="shared" si="77"/>
        <v>0</v>
      </c>
      <c r="AH95" s="61"/>
    </row>
    <row r="96" spans="1:34" ht="18" customHeight="1" thickTop="1" thickBot="1" x14ac:dyDescent="0.3">
      <c r="A96" s="47"/>
      <c r="B96" s="149"/>
      <c r="C96" s="147"/>
      <c r="D96" s="147"/>
      <c r="E96" s="148"/>
      <c r="F96" s="432" t="s">
        <v>7</v>
      </c>
      <c r="G96" s="397"/>
      <c r="H96" s="120"/>
      <c r="I96" s="121"/>
      <c r="J96" s="121"/>
      <c r="K96" s="165"/>
      <c r="L96" s="165"/>
      <c r="M96" s="156">
        <f t="shared" ref="M96:R96" si="78">SUM(M86:M95)</f>
        <v>0</v>
      </c>
      <c r="N96" s="156">
        <f t="shared" si="78"/>
        <v>0</v>
      </c>
      <c r="O96" s="156">
        <f t="shared" si="78"/>
        <v>0</v>
      </c>
      <c r="P96" s="156">
        <f t="shared" si="78"/>
        <v>0</v>
      </c>
      <c r="Q96" s="156">
        <f t="shared" si="78"/>
        <v>0</v>
      </c>
      <c r="R96" s="156">
        <f t="shared" si="78"/>
        <v>0</v>
      </c>
      <c r="S96" s="110"/>
      <c r="T96" s="156">
        <f>SUM(T86:T95)</f>
        <v>0</v>
      </c>
      <c r="U96" s="49"/>
      <c r="V96" s="59"/>
      <c r="AH96" s="61"/>
    </row>
    <row r="97" spans="1:33" ht="24" customHeight="1" x14ac:dyDescent="0.25">
      <c r="A97" s="61"/>
      <c r="B97" s="386"/>
      <c r="C97" s="386"/>
      <c r="D97" s="386"/>
      <c r="E97" s="386"/>
      <c r="F97" s="386"/>
      <c r="G97" s="386"/>
      <c r="H97" s="386"/>
      <c r="I97" s="386"/>
      <c r="J97" s="386"/>
      <c r="K97" s="386"/>
      <c r="L97" s="386"/>
      <c r="M97" s="386"/>
      <c r="N97" s="386"/>
      <c r="O97" s="386"/>
      <c r="P97" s="386"/>
      <c r="Q97" s="386"/>
      <c r="R97" s="386"/>
      <c r="S97" s="386"/>
      <c r="T97" s="386"/>
      <c r="U97" s="44"/>
    </row>
    <row r="98" spans="1:33" ht="12.75" customHeight="1" x14ac:dyDescent="0.25">
      <c r="AD98" s="189">
        <f>SUM(AD11:AD96)</f>
        <v>0</v>
      </c>
      <c r="AE98" s="189">
        <f>SUM(AE11:AE96)</f>
        <v>0</v>
      </c>
      <c r="AF98" s="189">
        <f>SUM(AF11:AF96)</f>
        <v>0</v>
      </c>
      <c r="AG98" s="189">
        <f>SUM(AG11:AG96)</f>
        <v>0</v>
      </c>
    </row>
    <row r="99" spans="1:33" ht="13.5" customHeight="1" thickBot="1" x14ac:dyDescent="0.3">
      <c r="F99" s="220" t="s">
        <v>80</v>
      </c>
      <c r="M99" s="438" t="s">
        <v>81</v>
      </c>
      <c r="N99" s="439"/>
      <c r="O99" s="439"/>
      <c r="P99" s="439"/>
      <c r="Q99" s="439"/>
      <c r="R99" s="439"/>
      <c r="T99" s="216"/>
    </row>
    <row r="100" spans="1:33" ht="12.75" customHeight="1" x14ac:dyDescent="0.25">
      <c r="F100" s="217" t="str">
        <f>IF(B86="D",Employee!D15," ")</f>
        <v xml:space="preserve"> </v>
      </c>
      <c r="M100" s="222" t="str">
        <f t="shared" ref="M100:M109" si="79">IF(B86="D",M86," ")</f>
        <v xml:space="preserve"> </v>
      </c>
      <c r="N100" s="223" t="str">
        <f t="shared" ref="N100:N109" si="80">IF(B86="D",N86," ")</f>
        <v xml:space="preserve"> </v>
      </c>
      <c r="O100" s="223" t="str">
        <f t="shared" ref="O100:O109" si="81">IF(B86="D",O86," ")</f>
        <v xml:space="preserve"> </v>
      </c>
      <c r="P100" s="223" t="str">
        <f t="shared" ref="P100:P109" si="82">IF(B86="D",P86," ")</f>
        <v xml:space="preserve"> </v>
      </c>
      <c r="Q100" s="223" t="str">
        <f t="shared" ref="Q100:Q109" si="83">IF(B86="D",Q86," ")</f>
        <v xml:space="preserve"> </v>
      </c>
      <c r="R100" s="224" t="str">
        <f t="shared" ref="R100:R109" si="84">IF(B86="D",R86," ")</f>
        <v xml:space="preserve"> </v>
      </c>
      <c r="S100" s="225"/>
      <c r="T100" s="226" t="str">
        <f t="shared" ref="T100:T109" si="85">IF(B86="D",T86," ")</f>
        <v xml:space="preserve"> </v>
      </c>
      <c r="AD100" s="191">
        <f>IF((AD98-(O1+T1)*0.13)&gt;0,AD98-(Q1+T1)*0.13,0)</f>
        <v>0</v>
      </c>
      <c r="AE100" s="191">
        <f>AE98</f>
        <v>0</v>
      </c>
      <c r="AF100" s="191">
        <f>AF98</f>
        <v>0</v>
      </c>
      <c r="AG100" s="191">
        <f>AG98</f>
        <v>0</v>
      </c>
    </row>
    <row r="101" spans="1:33" x14ac:dyDescent="0.25">
      <c r="F101" s="218" t="str">
        <f>IF(B87="D",Employee!D41," ")</f>
        <v xml:space="preserve"> </v>
      </c>
      <c r="M101" s="227" t="str">
        <f t="shared" si="79"/>
        <v xml:space="preserve"> </v>
      </c>
      <c r="N101" s="228" t="str">
        <f t="shared" si="80"/>
        <v xml:space="preserve"> </v>
      </c>
      <c r="O101" s="228" t="str">
        <f t="shared" si="81"/>
        <v xml:space="preserve"> </v>
      </c>
      <c r="P101" s="228" t="str">
        <f t="shared" si="82"/>
        <v xml:space="preserve"> </v>
      </c>
      <c r="Q101" s="228" t="str">
        <f t="shared" si="83"/>
        <v xml:space="preserve"> </v>
      </c>
      <c r="R101" s="229" t="str">
        <f t="shared" si="84"/>
        <v xml:space="preserve"> </v>
      </c>
      <c r="S101" s="225"/>
      <c r="T101" s="230" t="str">
        <f t="shared" si="85"/>
        <v xml:space="preserve"> </v>
      </c>
    </row>
    <row r="102" spans="1:33" ht="12.75" customHeight="1" x14ac:dyDescent="0.25">
      <c r="F102" s="218" t="str">
        <f>IF(B88="D",Employee!D67," ")</f>
        <v xml:space="preserve"> </v>
      </c>
      <c r="M102" s="227" t="str">
        <f t="shared" si="79"/>
        <v xml:space="preserve"> </v>
      </c>
      <c r="N102" s="228" t="str">
        <f t="shared" si="80"/>
        <v xml:space="preserve"> </v>
      </c>
      <c r="O102" s="228" t="str">
        <f t="shared" si="81"/>
        <v xml:space="preserve"> </v>
      </c>
      <c r="P102" s="228" t="str">
        <f t="shared" si="82"/>
        <v xml:space="preserve"> </v>
      </c>
      <c r="Q102" s="228" t="str">
        <f t="shared" si="83"/>
        <v xml:space="preserve"> </v>
      </c>
      <c r="R102" s="229" t="str">
        <f t="shared" si="84"/>
        <v xml:space="preserve"> </v>
      </c>
      <c r="S102" s="225"/>
      <c r="T102" s="230" t="str">
        <f t="shared" si="85"/>
        <v xml:space="preserve"> </v>
      </c>
      <c r="AD102" s="197"/>
      <c r="AE102" s="191">
        <f>AE100*0.045</f>
        <v>0</v>
      </c>
      <c r="AF102" s="191">
        <f>AF100*0.045</f>
        <v>0</v>
      </c>
      <c r="AG102" s="191">
        <f>AG100*0.045</f>
        <v>0</v>
      </c>
    </row>
    <row r="103" spans="1:33" x14ac:dyDescent="0.25">
      <c r="F103" s="218" t="str">
        <f>IF(B89="D",Employee!D93," ")</f>
        <v xml:space="preserve"> </v>
      </c>
      <c r="M103" s="227" t="str">
        <f t="shared" si="79"/>
        <v xml:space="preserve"> </v>
      </c>
      <c r="N103" s="228" t="str">
        <f t="shared" si="80"/>
        <v xml:space="preserve"> </v>
      </c>
      <c r="O103" s="228" t="str">
        <f t="shared" si="81"/>
        <v xml:space="preserve"> </v>
      </c>
      <c r="P103" s="228" t="str">
        <f t="shared" si="82"/>
        <v xml:space="preserve"> </v>
      </c>
      <c r="Q103" s="228" t="str">
        <f t="shared" si="83"/>
        <v xml:space="preserve"> </v>
      </c>
      <c r="R103" s="229" t="str">
        <f t="shared" si="84"/>
        <v xml:space="preserve"> </v>
      </c>
      <c r="S103" s="225"/>
      <c r="T103" s="230" t="str">
        <f t="shared" si="85"/>
        <v xml:space="preserve"> </v>
      </c>
    </row>
    <row r="104" spans="1:33" x14ac:dyDescent="0.25">
      <c r="F104" s="218" t="str">
        <f>IF(B90="D",Employee!D119," ")</f>
        <v xml:space="preserve"> </v>
      </c>
      <c r="M104" s="227" t="str">
        <f t="shared" si="79"/>
        <v xml:space="preserve"> </v>
      </c>
      <c r="N104" s="228" t="str">
        <f t="shared" si="80"/>
        <v xml:space="preserve"> </v>
      </c>
      <c r="O104" s="228" t="str">
        <f t="shared" si="81"/>
        <v xml:space="preserve"> </v>
      </c>
      <c r="P104" s="228" t="str">
        <f t="shared" si="82"/>
        <v xml:space="preserve"> </v>
      </c>
      <c r="Q104" s="228" t="str">
        <f t="shared" si="83"/>
        <v xml:space="preserve"> </v>
      </c>
      <c r="R104" s="229" t="str">
        <f t="shared" si="84"/>
        <v xml:space="preserve"> </v>
      </c>
      <c r="S104" s="225"/>
      <c r="T104" s="230" t="str">
        <f t="shared" si="85"/>
        <v xml:space="preserve"> </v>
      </c>
    </row>
    <row r="105" spans="1:33" x14ac:dyDescent="0.25">
      <c r="F105" s="218" t="str">
        <f>IF(B91="D",Employee!D135," ")</f>
        <v xml:space="preserve"> </v>
      </c>
      <c r="M105" s="227" t="str">
        <f t="shared" si="79"/>
        <v xml:space="preserve"> </v>
      </c>
      <c r="N105" s="228" t="str">
        <f t="shared" si="80"/>
        <v xml:space="preserve"> </v>
      </c>
      <c r="O105" s="228" t="str">
        <f t="shared" si="81"/>
        <v xml:space="preserve"> </v>
      </c>
      <c r="P105" s="228" t="str">
        <f t="shared" si="82"/>
        <v xml:space="preserve"> </v>
      </c>
      <c r="Q105" s="228" t="str">
        <f t="shared" si="83"/>
        <v xml:space="preserve"> </v>
      </c>
      <c r="R105" s="229" t="str">
        <f t="shared" si="84"/>
        <v xml:space="preserve"> </v>
      </c>
      <c r="S105" s="225"/>
      <c r="T105" s="230" t="str">
        <f t="shared" si="85"/>
        <v xml:space="preserve"> </v>
      </c>
      <c r="AD105" s="190">
        <f>AD100+'May16'!AD90</f>
        <v>0</v>
      </c>
      <c r="AE105" s="190">
        <f>AE100+'May16'!AE90</f>
        <v>0</v>
      </c>
      <c r="AF105" s="190">
        <f>AF100+'May16'!AF90</f>
        <v>0</v>
      </c>
      <c r="AG105" s="190">
        <f>AG100+'May16'!AG90</f>
        <v>0</v>
      </c>
    </row>
    <row r="106" spans="1:33" x14ac:dyDescent="0.25">
      <c r="F106" s="218" t="str">
        <f>IF(B92="D",Employee!D171," ")</f>
        <v xml:space="preserve"> </v>
      </c>
      <c r="M106" s="227" t="str">
        <f t="shared" si="79"/>
        <v xml:space="preserve"> </v>
      </c>
      <c r="N106" s="228" t="str">
        <f t="shared" si="80"/>
        <v xml:space="preserve"> </v>
      </c>
      <c r="O106" s="228" t="str">
        <f t="shared" si="81"/>
        <v xml:space="preserve"> </v>
      </c>
      <c r="P106" s="228" t="str">
        <f t="shared" si="82"/>
        <v xml:space="preserve"> </v>
      </c>
      <c r="Q106" s="228" t="str">
        <f t="shared" si="83"/>
        <v xml:space="preserve"> </v>
      </c>
      <c r="R106" s="229" t="str">
        <f t="shared" si="84"/>
        <v xml:space="preserve"> </v>
      </c>
      <c r="S106" s="225"/>
      <c r="T106" s="230" t="str">
        <f t="shared" si="85"/>
        <v xml:space="preserve"> </v>
      </c>
    </row>
    <row r="107" spans="1:33" x14ac:dyDescent="0.25">
      <c r="F107" s="218" t="str">
        <f>IF(B93="D",Employee!D197," ")</f>
        <v xml:space="preserve"> </v>
      </c>
      <c r="M107" s="227" t="str">
        <f t="shared" si="79"/>
        <v xml:space="preserve"> </v>
      </c>
      <c r="N107" s="228" t="str">
        <f t="shared" si="80"/>
        <v xml:space="preserve"> </v>
      </c>
      <c r="O107" s="228" t="str">
        <f t="shared" si="81"/>
        <v xml:space="preserve"> </v>
      </c>
      <c r="P107" s="228" t="str">
        <f t="shared" si="82"/>
        <v xml:space="preserve"> </v>
      </c>
      <c r="Q107" s="228" t="str">
        <f t="shared" si="83"/>
        <v xml:space="preserve"> </v>
      </c>
      <c r="R107" s="229" t="str">
        <f t="shared" si="84"/>
        <v xml:space="preserve"> </v>
      </c>
      <c r="S107" s="225"/>
      <c r="T107" s="230" t="str">
        <f t="shared" si="85"/>
        <v xml:space="preserve"> </v>
      </c>
      <c r="AD107" s="197"/>
      <c r="AE107" s="190">
        <f>AE102+'May16'!AE92</f>
        <v>0</v>
      </c>
      <c r="AF107" s="190">
        <f>AF102+'May16'!AF92</f>
        <v>0</v>
      </c>
      <c r="AG107" s="190">
        <f>AG102+'May16'!AG92</f>
        <v>0</v>
      </c>
    </row>
    <row r="108" spans="1:33" x14ac:dyDescent="0.25">
      <c r="F108" s="218" t="str">
        <f>IF(B94="D",Employee!D223," ")</f>
        <v xml:space="preserve"> </v>
      </c>
      <c r="M108" s="227" t="str">
        <f t="shared" si="79"/>
        <v xml:space="preserve"> </v>
      </c>
      <c r="N108" s="228" t="str">
        <f t="shared" si="80"/>
        <v xml:space="preserve"> </v>
      </c>
      <c r="O108" s="228" t="str">
        <f t="shared" si="81"/>
        <v xml:space="preserve"> </v>
      </c>
      <c r="P108" s="228" t="str">
        <f t="shared" si="82"/>
        <v xml:space="preserve"> </v>
      </c>
      <c r="Q108" s="228" t="str">
        <f t="shared" si="83"/>
        <v xml:space="preserve"> </v>
      </c>
      <c r="R108" s="229" t="str">
        <f t="shared" si="84"/>
        <v xml:space="preserve"> </v>
      </c>
      <c r="S108" s="225"/>
      <c r="T108" s="230" t="str">
        <f t="shared" si="85"/>
        <v xml:space="preserve"> </v>
      </c>
    </row>
    <row r="109" spans="1:33" ht="13.8" thickBot="1" x14ac:dyDescent="0.3">
      <c r="F109" s="219" t="str">
        <f>IF(B95="D",Employee!D249," ")</f>
        <v xml:space="preserve"> </v>
      </c>
      <c r="M109" s="231" t="str">
        <f t="shared" si="79"/>
        <v xml:space="preserve"> </v>
      </c>
      <c r="N109" s="232" t="str">
        <f t="shared" si="80"/>
        <v xml:space="preserve"> </v>
      </c>
      <c r="O109" s="232" t="str">
        <f t="shared" si="81"/>
        <v xml:space="preserve"> </v>
      </c>
      <c r="P109" s="232" t="str">
        <f t="shared" si="82"/>
        <v xml:space="preserve"> </v>
      </c>
      <c r="Q109" s="232" t="str">
        <f t="shared" si="83"/>
        <v xml:space="preserve"> </v>
      </c>
      <c r="R109" s="233" t="str">
        <f t="shared" si="84"/>
        <v xml:space="preserve"> </v>
      </c>
      <c r="S109" s="225"/>
      <c r="T109" s="234" t="str">
        <f t="shared" si="85"/>
        <v xml:space="preserve"> </v>
      </c>
    </row>
    <row r="110" spans="1:33" x14ac:dyDescent="0.25">
      <c r="F110" s="221" t="s">
        <v>82</v>
      </c>
      <c r="M110" s="235">
        <f t="shared" ref="M110:R110" si="86">SUM(M100:M109)</f>
        <v>0</v>
      </c>
      <c r="N110" s="235">
        <f t="shared" si="86"/>
        <v>0</v>
      </c>
      <c r="O110" s="235">
        <f t="shared" si="86"/>
        <v>0</v>
      </c>
      <c r="P110" s="235">
        <f t="shared" si="86"/>
        <v>0</v>
      </c>
      <c r="Q110" s="235">
        <f t="shared" si="86"/>
        <v>0</v>
      </c>
      <c r="R110" s="235">
        <f t="shared" si="86"/>
        <v>0</v>
      </c>
      <c r="S110" s="236"/>
      <c r="T110" s="235">
        <f>SUM(T100:T109)</f>
        <v>0</v>
      </c>
    </row>
  </sheetData>
  <mergeCells count="87">
    <mergeCell ref="AD1:AG2"/>
    <mergeCell ref="AD3:AD6"/>
    <mergeCell ref="AE3:AE6"/>
    <mergeCell ref="AF3:AF6"/>
    <mergeCell ref="AG3:AG6"/>
    <mergeCell ref="F96:G96"/>
    <mergeCell ref="B97:T97"/>
    <mergeCell ref="B68:E68"/>
    <mergeCell ref="B69:D69"/>
    <mergeCell ref="H69:J69"/>
    <mergeCell ref="O69:R69"/>
    <mergeCell ref="F81:G81"/>
    <mergeCell ref="B82:T82"/>
    <mergeCell ref="O68:Q68"/>
    <mergeCell ref="B67:T67"/>
    <mergeCell ref="B83:E83"/>
    <mergeCell ref="B84:D84"/>
    <mergeCell ref="H84:J84"/>
    <mergeCell ref="O84:R84"/>
    <mergeCell ref="R68:T68"/>
    <mergeCell ref="O83:Q83"/>
    <mergeCell ref="R83:T83"/>
    <mergeCell ref="H39:J39"/>
    <mergeCell ref="O39:R39"/>
    <mergeCell ref="O38:Q38"/>
    <mergeCell ref="R38:T38"/>
    <mergeCell ref="F66:G66"/>
    <mergeCell ref="F51:G51"/>
    <mergeCell ref="B52:T52"/>
    <mergeCell ref="B53:E53"/>
    <mergeCell ref="B54:D54"/>
    <mergeCell ref="H54:J54"/>
    <mergeCell ref="O54:R54"/>
    <mergeCell ref="O53:Q53"/>
    <mergeCell ref="R53:T53"/>
    <mergeCell ref="F36:G36"/>
    <mergeCell ref="B37:T37"/>
    <mergeCell ref="B38:E38"/>
    <mergeCell ref="B39:D39"/>
    <mergeCell ref="V3:V6"/>
    <mergeCell ref="N3:N6"/>
    <mergeCell ref="O3:O6"/>
    <mergeCell ref="O9:R9"/>
    <mergeCell ref="O8:Q8"/>
    <mergeCell ref="R8:T8"/>
    <mergeCell ref="H9:J9"/>
    <mergeCell ref="B24:D24"/>
    <mergeCell ref="H24:J24"/>
    <mergeCell ref="O24:R24"/>
    <mergeCell ref="O23:Q23"/>
    <mergeCell ref="R23:T23"/>
    <mergeCell ref="W3:W6"/>
    <mergeCell ref="U1:U6"/>
    <mergeCell ref="V1:AC2"/>
    <mergeCell ref="X3:X6"/>
    <mergeCell ref="Y3:Y6"/>
    <mergeCell ref="Z3:Z6"/>
    <mergeCell ref="AA3:AA6"/>
    <mergeCell ref="AC3:AC6"/>
    <mergeCell ref="A1:A6"/>
    <mergeCell ref="B3:B6"/>
    <mergeCell ref="C3:C6"/>
    <mergeCell ref="D3:D6"/>
    <mergeCell ref="B1:F2"/>
    <mergeCell ref="F3:F6"/>
    <mergeCell ref="E3:E6"/>
    <mergeCell ref="G1:H1"/>
    <mergeCell ref="K3:K6"/>
    <mergeCell ref="L3:L6"/>
    <mergeCell ref="M3:M6"/>
    <mergeCell ref="H3:H6"/>
    <mergeCell ref="M99:R99"/>
    <mergeCell ref="I1:L1"/>
    <mergeCell ref="G2:H2"/>
    <mergeCell ref="I2:L2"/>
    <mergeCell ref="Q3:Q6"/>
    <mergeCell ref="P3:P6"/>
    <mergeCell ref="I3:I6"/>
    <mergeCell ref="J3:J6"/>
    <mergeCell ref="R3:R6"/>
    <mergeCell ref="B7:T7"/>
    <mergeCell ref="T3:T6"/>
    <mergeCell ref="F21:G21"/>
    <mergeCell ref="B22:T22"/>
    <mergeCell ref="B23:E23"/>
    <mergeCell ref="B8:E8"/>
    <mergeCell ref="B9:D9"/>
  </mergeCells>
  <phoneticPr fontId="5" type="noConversion"/>
  <dataValidations count="1">
    <dataValidation type="list" allowBlank="1" showInputMessage="1" showErrorMessage="1" sqref="G11:G20 G26:G35 G41:G50 G56:G65 G86:G95 G71:G80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8" max="16383" man="1"/>
    <brk id="50" max="16383" man="1"/>
    <brk id="87" max="16383" man="1"/>
    <brk id="109" max="16383" man="1"/>
  </rowBreaks>
  <colBreaks count="1" manualBreakCount="1">
    <brk id="11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5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8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8" width="7" style="55" customWidth="1"/>
    <col min="9" max="10" width="7.6640625" style="55" customWidth="1"/>
    <col min="11" max="11" width="8.6640625" style="58" customWidth="1"/>
    <col min="12" max="12" width="7.6640625" style="58" customWidth="1"/>
    <col min="13" max="13" width="9" style="55" customWidth="1"/>
    <col min="14" max="14" width="8" style="2" customWidth="1"/>
    <col min="15" max="15" width="8" style="55" customWidth="1"/>
    <col min="16" max="16" width="7.109375" style="55" customWidth="1"/>
    <col min="17" max="17" width="8" style="55" customWidth="1"/>
    <col min="18" max="18" width="9" style="55" customWidth="1"/>
    <col min="19" max="19" width="0.88671875" style="1" customWidth="1"/>
    <col min="20" max="20" width="9.109375" style="55"/>
    <col min="21" max="21" width="1.6640625" style="4" customWidth="1"/>
    <col min="22" max="22" width="10.6640625" style="55" customWidth="1"/>
    <col min="23" max="27" width="9.6640625" style="55" customWidth="1"/>
    <col min="28" max="28" width="1.109375" style="55" customWidth="1"/>
    <col min="29" max="29" width="9.6640625" style="55" customWidth="1"/>
    <col min="30" max="33" width="10.5546875" style="9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5">
      <c r="A1" s="1"/>
      <c r="B1" s="423" t="s">
        <v>74</v>
      </c>
      <c r="C1" s="424"/>
      <c r="D1" s="424"/>
      <c r="E1" s="424"/>
      <c r="F1" s="425"/>
      <c r="G1" s="417">
        <f>SUM(AD84:AG84)+SUM(AE86:AG86)</f>
        <v>0</v>
      </c>
      <c r="H1" s="418"/>
      <c r="I1" s="414" t="s">
        <v>4</v>
      </c>
      <c r="J1" s="415"/>
      <c r="K1" s="415"/>
      <c r="L1" s="416"/>
      <c r="M1" s="103">
        <f t="shared" ref="M1:R1" si="0">M21+M36+M51+M66+M81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</f>
        <v>0</v>
      </c>
      <c r="U1" s="4"/>
      <c r="V1" s="453" t="s">
        <v>25</v>
      </c>
      <c r="W1" s="454"/>
      <c r="X1" s="454"/>
      <c r="Y1" s="454"/>
      <c r="Z1" s="454"/>
      <c r="AA1" s="454"/>
      <c r="AB1" s="454"/>
      <c r="AC1" s="455"/>
      <c r="AD1" s="440" t="s">
        <v>70</v>
      </c>
      <c r="AE1" s="440"/>
      <c r="AF1" s="440"/>
      <c r="AG1" s="440"/>
      <c r="AH1" s="192"/>
    </row>
    <row r="2" spans="1:34" s="7" customFormat="1" ht="15" customHeight="1" thickBot="1" x14ac:dyDescent="0.3">
      <c r="A2" s="458"/>
      <c r="B2" s="426"/>
      <c r="C2" s="427"/>
      <c r="D2" s="427"/>
      <c r="E2" s="427"/>
      <c r="F2" s="428"/>
      <c r="G2" s="417"/>
      <c r="H2" s="418"/>
      <c r="I2" s="442" t="s">
        <v>78</v>
      </c>
      <c r="J2" s="443"/>
      <c r="K2" s="443"/>
      <c r="L2" s="444"/>
      <c r="M2" s="103">
        <f t="shared" ref="M2:R2" si="1">M95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T95</f>
        <v>0</v>
      </c>
      <c r="U2" s="445"/>
      <c r="V2" s="456"/>
      <c r="W2" s="441"/>
      <c r="X2" s="441"/>
      <c r="Y2" s="441"/>
      <c r="Z2" s="441"/>
      <c r="AA2" s="441"/>
      <c r="AB2" s="441"/>
      <c r="AC2" s="457"/>
      <c r="AD2" s="441"/>
      <c r="AE2" s="441"/>
      <c r="AF2" s="441"/>
      <c r="AG2" s="441"/>
      <c r="AH2" s="192"/>
    </row>
    <row r="3" spans="1:34" s="12" customFormat="1" ht="15" customHeight="1" thickTop="1" x14ac:dyDescent="0.25">
      <c r="A3" s="408"/>
      <c r="B3" s="419" t="s">
        <v>79</v>
      </c>
      <c r="C3" s="419" t="s">
        <v>51</v>
      </c>
      <c r="D3" s="419" t="s">
        <v>6</v>
      </c>
      <c r="E3" s="429" t="s">
        <v>44</v>
      </c>
      <c r="F3" s="422" t="s">
        <v>0</v>
      </c>
      <c r="G3" s="124" t="s">
        <v>45</v>
      </c>
      <c r="H3" s="401" t="s">
        <v>55</v>
      </c>
      <c r="I3" s="401" t="s">
        <v>49</v>
      </c>
      <c r="J3" s="401" t="s">
        <v>50</v>
      </c>
      <c r="K3" s="409" t="s">
        <v>54</v>
      </c>
      <c r="L3" s="409" t="s">
        <v>32</v>
      </c>
      <c r="M3" s="405" t="s">
        <v>52</v>
      </c>
      <c r="N3" s="401" t="s">
        <v>1</v>
      </c>
      <c r="O3" s="404" t="s">
        <v>26</v>
      </c>
      <c r="P3" s="401" t="s">
        <v>56</v>
      </c>
      <c r="Q3" s="404" t="s">
        <v>2</v>
      </c>
      <c r="R3" s="405" t="s">
        <v>53</v>
      </c>
      <c r="S3" s="51"/>
      <c r="T3" s="404" t="s">
        <v>27</v>
      </c>
      <c r="U3" s="446"/>
      <c r="V3" s="393" t="s">
        <v>5</v>
      </c>
      <c r="W3" s="393" t="s">
        <v>1</v>
      </c>
      <c r="X3" s="393" t="s">
        <v>26</v>
      </c>
      <c r="Y3" s="447" t="s">
        <v>22</v>
      </c>
      <c r="Z3" s="393" t="s">
        <v>2</v>
      </c>
      <c r="AA3" s="393" t="s">
        <v>3</v>
      </c>
      <c r="AB3" s="51"/>
      <c r="AC3" s="393" t="s">
        <v>27</v>
      </c>
      <c r="AD3" s="450" t="s">
        <v>66</v>
      </c>
      <c r="AE3" s="450" t="s">
        <v>67</v>
      </c>
      <c r="AF3" s="450" t="s">
        <v>68</v>
      </c>
      <c r="AG3" s="450" t="s">
        <v>69</v>
      </c>
      <c r="AH3" s="193"/>
    </row>
    <row r="4" spans="1:34" s="13" customFormat="1" ht="15" customHeight="1" x14ac:dyDescent="0.25">
      <c r="A4" s="408"/>
      <c r="B4" s="420"/>
      <c r="C4" s="420"/>
      <c r="D4" s="420"/>
      <c r="E4" s="430"/>
      <c r="F4" s="394"/>
      <c r="G4" s="125" t="s">
        <v>46</v>
      </c>
      <c r="H4" s="402"/>
      <c r="I4" s="412"/>
      <c r="J4" s="412"/>
      <c r="K4" s="410"/>
      <c r="L4" s="410"/>
      <c r="M4" s="406"/>
      <c r="N4" s="402"/>
      <c r="O4" s="394"/>
      <c r="P4" s="402"/>
      <c r="Q4" s="394"/>
      <c r="R4" s="406"/>
      <c r="S4" s="51"/>
      <c r="T4" s="394"/>
      <c r="U4" s="446"/>
      <c r="V4" s="394"/>
      <c r="W4" s="394"/>
      <c r="X4" s="394"/>
      <c r="Y4" s="448"/>
      <c r="Z4" s="394"/>
      <c r="AA4" s="394"/>
      <c r="AB4" s="51"/>
      <c r="AC4" s="394"/>
      <c r="AD4" s="451"/>
      <c r="AE4" s="451"/>
      <c r="AF4" s="451"/>
      <c r="AG4" s="451"/>
      <c r="AH4" s="193"/>
    </row>
    <row r="5" spans="1:34" s="13" customFormat="1" ht="15" customHeight="1" x14ac:dyDescent="0.25">
      <c r="A5" s="408"/>
      <c r="B5" s="420"/>
      <c r="C5" s="420"/>
      <c r="D5" s="420"/>
      <c r="E5" s="430"/>
      <c r="F5" s="394"/>
      <c r="G5" s="125" t="s">
        <v>47</v>
      </c>
      <c r="H5" s="402"/>
      <c r="I5" s="412"/>
      <c r="J5" s="412"/>
      <c r="K5" s="410"/>
      <c r="L5" s="410"/>
      <c r="M5" s="406"/>
      <c r="N5" s="402"/>
      <c r="O5" s="394"/>
      <c r="P5" s="402"/>
      <c r="Q5" s="394"/>
      <c r="R5" s="406"/>
      <c r="S5" s="51"/>
      <c r="T5" s="394"/>
      <c r="U5" s="446"/>
      <c r="V5" s="394"/>
      <c r="W5" s="394"/>
      <c r="X5" s="394"/>
      <c r="Y5" s="448"/>
      <c r="Z5" s="394"/>
      <c r="AA5" s="394"/>
      <c r="AB5" s="51"/>
      <c r="AC5" s="394"/>
      <c r="AD5" s="451"/>
      <c r="AE5" s="451"/>
      <c r="AF5" s="451"/>
      <c r="AG5" s="451"/>
      <c r="AH5" s="193"/>
    </row>
    <row r="6" spans="1:34" s="14" customFormat="1" ht="15" customHeight="1" x14ac:dyDescent="0.2">
      <c r="A6" s="408"/>
      <c r="B6" s="421"/>
      <c r="C6" s="421"/>
      <c r="D6" s="421"/>
      <c r="E6" s="431"/>
      <c r="F6" s="394"/>
      <c r="G6" s="126" t="s">
        <v>48</v>
      </c>
      <c r="H6" s="403"/>
      <c r="I6" s="413"/>
      <c r="J6" s="413"/>
      <c r="K6" s="411"/>
      <c r="L6" s="411"/>
      <c r="M6" s="406"/>
      <c r="N6" s="403"/>
      <c r="O6" s="394"/>
      <c r="P6" s="403"/>
      <c r="Q6" s="394"/>
      <c r="R6" s="406"/>
      <c r="S6" s="50"/>
      <c r="T6" s="394"/>
      <c r="U6" s="446"/>
      <c r="V6" s="394"/>
      <c r="W6" s="394"/>
      <c r="X6" s="394"/>
      <c r="Y6" s="449"/>
      <c r="Z6" s="394"/>
      <c r="AA6" s="394"/>
      <c r="AB6" s="50"/>
      <c r="AC6" s="394"/>
      <c r="AD6" s="452"/>
      <c r="AE6" s="452"/>
      <c r="AF6" s="452"/>
      <c r="AG6" s="452"/>
      <c r="AH6" s="194"/>
    </row>
    <row r="7" spans="1:34" s="52" customFormat="1" ht="24" customHeight="1" thickBot="1" x14ac:dyDescent="0.3">
      <c r="A7" s="157"/>
      <c r="B7" s="386"/>
      <c r="C7" s="386"/>
      <c r="D7" s="386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3">
      <c r="A8" s="39"/>
      <c r="B8" s="395" t="s">
        <v>23</v>
      </c>
      <c r="C8" s="396"/>
      <c r="D8" s="396"/>
      <c r="E8" s="397"/>
      <c r="F8" s="40"/>
      <c r="G8" s="101"/>
      <c r="H8" s="102"/>
      <c r="I8" s="102"/>
      <c r="J8" s="102"/>
      <c r="K8" s="56"/>
      <c r="L8" s="56"/>
      <c r="M8" s="53"/>
      <c r="N8" s="41"/>
      <c r="O8" s="387" t="s">
        <v>28</v>
      </c>
      <c r="P8" s="388"/>
      <c r="Q8" s="389"/>
      <c r="R8" s="436"/>
      <c r="S8" s="437"/>
      <c r="T8" s="437"/>
      <c r="U8" s="42"/>
      <c r="AH8" s="61"/>
    </row>
    <row r="9" spans="1:34" ht="18" customHeight="1" thickTop="1" thickBot="1" x14ac:dyDescent="0.3">
      <c r="A9" s="43"/>
      <c r="B9" s="398" t="s">
        <v>9</v>
      </c>
      <c r="C9" s="396"/>
      <c r="D9" s="397"/>
      <c r="E9" s="188">
        <v>14</v>
      </c>
      <c r="F9" s="61"/>
      <c r="G9" s="61"/>
      <c r="H9" s="398" t="s">
        <v>28</v>
      </c>
      <c r="I9" s="396"/>
      <c r="J9" s="397"/>
      <c r="K9" s="238">
        <f>'Jun16'!M69+1</f>
        <v>42555</v>
      </c>
      <c r="L9" s="239" t="s">
        <v>84</v>
      </c>
      <c r="M9" s="240">
        <f>K9+6</f>
        <v>42561</v>
      </c>
      <c r="N9" s="27"/>
      <c r="O9" s="433" t="s">
        <v>71</v>
      </c>
      <c r="P9" s="434"/>
      <c r="Q9" s="434"/>
      <c r="R9" s="435"/>
      <c r="S9" s="44"/>
      <c r="T9" s="199"/>
      <c r="U9" s="46"/>
      <c r="AH9" s="61"/>
    </row>
    <row r="10" spans="1:34" ht="18" customHeight="1" thickTop="1" x14ac:dyDescent="0.25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IF(T$9="Y",'Jun16'!H71,0)</f>
        <v>0</v>
      </c>
      <c r="I11" s="105">
        <f>IF(T$9="Y",'Jun16'!I71,0)</f>
        <v>0</v>
      </c>
      <c r="J11" s="105">
        <f>IF(T$9="Y",'Jun16'!J71,0)</f>
        <v>0</v>
      </c>
      <c r="K11" s="105">
        <f>IF(T$9="Y",'Jun16'!K71,I11*J11)</f>
        <v>0</v>
      </c>
      <c r="L11" s="150">
        <f>IF(T$9="Y",'Jun16'!L71,0)</f>
        <v>0</v>
      </c>
      <c r="M11" s="129" t="str">
        <f>IF(E11=" "," ",IF(T$9="Y",'Jun16'!M71,IF((H11+K11+L11)&gt;0,H11+K11+L11,"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",Admin!I133))</f>
        <v xml:space="preserve"> </v>
      </c>
      <c r="U11" s="48"/>
      <c r="V11" s="59">
        <f>IF(Employee!H$34=E$9,Employee!D$34+SUM(M11)+'Jun16'!V71,SUM(M11)+'Jun16'!V71)</f>
        <v>0</v>
      </c>
      <c r="W11" s="59">
        <f>IF(Employee!H$34=E$9,Employee!D$35+SUM(N11)+'Jun16'!W71,SUM(N11)+'Jun16'!W71)</f>
        <v>0</v>
      </c>
      <c r="X11" s="59">
        <f>IF(O11=" ",'Jun16'!X71,O11+'Jun16'!X71)</f>
        <v>0</v>
      </c>
      <c r="Y11" s="59">
        <f>IF(P11=" ",'Jun16'!Y71,P11+'Jun16'!Y71)</f>
        <v>0</v>
      </c>
      <c r="Z11" s="59">
        <f>IF(Q11=" ",'Jun16'!Z71,Q11+'Jun16'!Z71)</f>
        <v>0</v>
      </c>
      <c r="AA11" s="59">
        <f>IF(R11=" ",'Jun16'!AA71,R11+'Jun16'!AA71)</f>
        <v>0</v>
      </c>
      <c r="AB11" s="60"/>
      <c r="AC11" s="59">
        <f>IF(T11=" ",'Jun16'!AC71,T11+'Jun16'!AC71)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5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IF(T$9="Y",'Jun16'!H72,0)</f>
        <v>0</v>
      </c>
      <c r="I12" s="108">
        <f>IF(T$9="Y",'Jun16'!I72,0)</f>
        <v>0</v>
      </c>
      <c r="J12" s="108">
        <f>IF(T$9="Y",'Jun16'!J72,0)</f>
        <v>0</v>
      </c>
      <c r="K12" s="108">
        <f>IF(T$9="Y",'Jun16'!K72,I12*J12)</f>
        <v>0</v>
      </c>
      <c r="L12" s="151">
        <f>IF(T$9="Y",'Jun16'!L72,0)</f>
        <v>0</v>
      </c>
      <c r="M12" s="130" t="str">
        <f>IF(E12=" "," ",IF(T$9="Y",'Jun16'!M72,IF((H12+K12+L12)&gt;0,H12+K12+L12,"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",Admin!I134))</f>
        <v xml:space="preserve"> </v>
      </c>
      <c r="U12" s="48"/>
      <c r="V12" s="59">
        <f>IF(Employee!H$60=E$9,Employee!D$60+SUM(M12)+'Jun16'!V72,SUM(M12)+'Jun16'!V72)</f>
        <v>0</v>
      </c>
      <c r="W12" s="59">
        <f>IF(Employee!H$60=E$9,Employee!D$61+SUM(N12)+'Jun16'!W72,SUM(N12)+'Jun16'!W72)</f>
        <v>0</v>
      </c>
      <c r="X12" s="59">
        <f>IF(O12=" ",'Jun16'!X72,O12+'Jun16'!X72)</f>
        <v>0</v>
      </c>
      <c r="Y12" s="59">
        <f>IF(P12=" ",'Jun16'!Y72,P12+'Jun16'!Y72)</f>
        <v>0</v>
      </c>
      <c r="Z12" s="59">
        <f>IF(Q12=" ",'Jun16'!Z72,Q12+'Jun16'!Z72)</f>
        <v>0</v>
      </c>
      <c r="AA12" s="59">
        <f>IF(R12=" ",'Jun16'!AA72,R12+'Jun16'!AA72)</f>
        <v>0</v>
      </c>
      <c r="AB12" s="60"/>
      <c r="AC12" s="59">
        <f>IF(T12=" ",'Jun16'!AC72,T12+'Jun16'!AC72)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5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IF(T$9="Y",'Jun16'!H73,0)</f>
        <v>0</v>
      </c>
      <c r="I13" s="108">
        <f>IF(T$9="Y",'Jun16'!I73,0)</f>
        <v>0</v>
      </c>
      <c r="J13" s="108">
        <f>IF(T$9="Y",'Jun16'!J73,0)</f>
        <v>0</v>
      </c>
      <c r="K13" s="108">
        <f>IF(T$9="Y",'Jun16'!K73,I13*J13)</f>
        <v>0</v>
      </c>
      <c r="L13" s="151">
        <f>IF(T$9="Y",'Jun16'!L73,0)</f>
        <v>0</v>
      </c>
      <c r="M13" s="130" t="str">
        <f>IF(E13=" "," ",IF(T$9="Y",'Jun16'!M73,IF((H13+K13+L13)&gt;0,H13+K13+L13,"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",Admin!I135))</f>
        <v xml:space="preserve"> </v>
      </c>
      <c r="U13" s="48"/>
      <c r="V13" s="59">
        <f>IF(Employee!H$86=E$9,Employee!D$86+SUM(M13)+'Jun16'!V73,SUM(M13)+'Jun16'!V73)</f>
        <v>0</v>
      </c>
      <c r="W13" s="59">
        <f>IF(Employee!H$86=E$9,Employee!D$87+SUM(N13)+'Jun16'!W73,SUM(N13)+'Jun16'!W73)</f>
        <v>0</v>
      </c>
      <c r="X13" s="59">
        <f>IF(O13=" ",'Jun16'!X73,O13+'Jun16'!X73)</f>
        <v>0</v>
      </c>
      <c r="Y13" s="59">
        <f>IF(P13=" ",'Jun16'!Y73,P13+'Jun16'!Y73)</f>
        <v>0</v>
      </c>
      <c r="Z13" s="59">
        <f>IF(Q13=" ",'Jun16'!Z73,Q13+'Jun16'!Z73)</f>
        <v>0</v>
      </c>
      <c r="AA13" s="59">
        <f>IF(R13=" ",'Jun16'!AA73,R13+'Jun16'!AA73)</f>
        <v>0</v>
      </c>
      <c r="AB13" s="60"/>
      <c r="AC13" s="59">
        <f>IF(T13=" ",'Jun16'!AC73,T13+'Jun16'!AC73)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5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IF(T$9="Y",'Jun16'!H74,0)</f>
        <v>0</v>
      </c>
      <c r="I14" s="108">
        <f>IF(T$9="Y",'Jun16'!I74,0)</f>
        <v>0</v>
      </c>
      <c r="J14" s="108">
        <f>IF(T$9="Y",'Jun16'!J74,0)</f>
        <v>0</v>
      </c>
      <c r="K14" s="108">
        <f>IF(T$9="Y",'Jun16'!K74,I14*J14)</f>
        <v>0</v>
      </c>
      <c r="L14" s="151">
        <f>IF(T$9="Y",'Jun16'!L74,0)</f>
        <v>0</v>
      </c>
      <c r="M14" s="130" t="str">
        <f>IF(E14=" "," ",IF(T$9="Y",'Jun16'!M74,IF((H14+K14+L14)&gt;0,H14+K14+L14,"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",Admin!I136))</f>
        <v xml:space="preserve"> </v>
      </c>
      <c r="U14" s="48"/>
      <c r="V14" s="59">
        <f>IF(Employee!H$112=E$9,Employee!D$112+SUM(M14)+'Jun16'!V74,SUM(M14)+'Jun16'!V74)</f>
        <v>0</v>
      </c>
      <c r="W14" s="59">
        <f>IF(Employee!H$112=E$9,Employee!D$113+SUM(N14)+'Jun16'!W74,SUM(N14)+'Jun16'!W74)</f>
        <v>0</v>
      </c>
      <c r="X14" s="59">
        <f>IF(O14=" ",'Jun16'!X74,O14+'Jun16'!X74)</f>
        <v>0</v>
      </c>
      <c r="Y14" s="59">
        <f>IF(P14=" ",'Jun16'!Y74,P14+'Jun16'!Y74)</f>
        <v>0</v>
      </c>
      <c r="Z14" s="59">
        <f>IF(Q14=" ",'Jun16'!Z74,Q14+'Jun16'!Z74)</f>
        <v>0</v>
      </c>
      <c r="AA14" s="59">
        <f>IF(R14=" ",'Jun16'!AA74,R14+'Jun16'!AA74)</f>
        <v>0</v>
      </c>
      <c r="AB14" s="60"/>
      <c r="AC14" s="59">
        <f>IF(T14=" ",'Jun16'!AC74,T14+'Jun16'!AC74)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5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IF(T$9="Y",'Jun16'!H75,0)</f>
        <v>0</v>
      </c>
      <c r="I15" s="108">
        <f>IF(T$9="Y",'Jun16'!I75,0)</f>
        <v>0</v>
      </c>
      <c r="J15" s="108">
        <f>IF(T$9="Y",'Jun16'!J75,0)</f>
        <v>0</v>
      </c>
      <c r="K15" s="108">
        <f>IF(T$9="Y",'Jun16'!K75,I15*J15)</f>
        <v>0</v>
      </c>
      <c r="L15" s="151">
        <f>IF(T$9="Y",'Jun16'!L75,0)</f>
        <v>0</v>
      </c>
      <c r="M15" s="130" t="str">
        <f>IF(E15=" "," ",IF(T$9="Y",'Jun16'!M75,IF((H15+K15+L15)&gt;0,H15+K15+L15,"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",Admin!I137))</f>
        <v xml:space="preserve"> </v>
      </c>
      <c r="U15" s="48"/>
      <c r="V15" s="59">
        <f>IF(Employee!H$138=E$9,Employee!D$138+SUM(M15)+'Jun16'!V75,SUM(M15)+'Jun16'!V75)</f>
        <v>0</v>
      </c>
      <c r="W15" s="59">
        <f>IF(Employee!H$138=E$9,Employee!D$139+SUM(N15)+'Jun16'!W75,SUM(N15)+'Jun16'!W75)</f>
        <v>0</v>
      </c>
      <c r="X15" s="59">
        <f>IF(O15=" ",'Jun16'!X75,O15+'Jun16'!X75)</f>
        <v>0</v>
      </c>
      <c r="Y15" s="59">
        <f>IF(P15=" ",'Jun16'!Y75,P15+'Jun16'!Y75)</f>
        <v>0</v>
      </c>
      <c r="Z15" s="59">
        <f>IF(Q15=" ",'Jun16'!Z75,Q15+'Jun16'!Z75)</f>
        <v>0</v>
      </c>
      <c r="AA15" s="59">
        <f>IF(R15=" ",'Jun16'!AA75,R15+'Jun16'!AA75)</f>
        <v>0</v>
      </c>
      <c r="AB15" s="60"/>
      <c r="AC15" s="59">
        <f>IF(T15=" ",'Jun16'!AC75,T15+'Jun16'!AC75)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5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IF(T$9="Y",'Jun16'!H76,0)</f>
        <v>0</v>
      </c>
      <c r="I16" s="108">
        <f>IF(T$9="Y",'Jun16'!I76,0)</f>
        <v>0</v>
      </c>
      <c r="J16" s="108">
        <f>IF(T$9="Y",'Jun16'!J76,0)</f>
        <v>0</v>
      </c>
      <c r="K16" s="108">
        <f>IF(T$9="Y",'Jun16'!K76,I16*J16)</f>
        <v>0</v>
      </c>
      <c r="L16" s="151">
        <f>IF(T$9="Y",'Jun16'!L76,0)</f>
        <v>0</v>
      </c>
      <c r="M16" s="130" t="str">
        <f>IF(E16=" "," ",IF(T$9="Y",'Jun16'!M76,IF((H16+K16+L16)&gt;0,H16+K16+L16,"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",Admin!I138))</f>
        <v xml:space="preserve"> </v>
      </c>
      <c r="U16" s="48"/>
      <c r="V16" s="59">
        <f>IF(Employee!H$164=E$9,Employee!D$164+SUM(M16)+'Jun16'!V76,SUM(M16)+'Jun16'!V76)</f>
        <v>0</v>
      </c>
      <c r="W16" s="59">
        <f>IF(Employee!H$164=E$9,Employee!D$165+SUM(N16)+'Jun16'!W76,SUM(N16)+'Jun16'!W76)</f>
        <v>0</v>
      </c>
      <c r="X16" s="59">
        <f>IF(O16=" ",'Jun16'!X76,O16+'Jun16'!X76)</f>
        <v>0</v>
      </c>
      <c r="Y16" s="59">
        <f>IF(P16=" ",'Jun16'!Y76,P16+'Jun16'!Y76)</f>
        <v>0</v>
      </c>
      <c r="Z16" s="59">
        <f>IF(Q16=" ",'Jun16'!Z76,Q16+'Jun16'!Z76)</f>
        <v>0</v>
      </c>
      <c r="AA16" s="59">
        <f>IF(R16=" ",'Jun16'!AA76,R16+'Jun16'!AA76)</f>
        <v>0</v>
      </c>
      <c r="AB16" s="60"/>
      <c r="AC16" s="59">
        <f>IF(T16=" ",'Jun16'!AC76,T16+'Jun16'!AC76)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5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IF(T$9="Y",'Jun16'!H77,0)</f>
        <v>0</v>
      </c>
      <c r="I17" s="108">
        <f>IF(T$9="Y",'Jun16'!I77,0)</f>
        <v>0</v>
      </c>
      <c r="J17" s="108">
        <f>IF(T$9="Y",'Jun16'!J77,0)</f>
        <v>0</v>
      </c>
      <c r="K17" s="108">
        <f>IF(T$9="Y",'Jun16'!K77,I17*J17)</f>
        <v>0</v>
      </c>
      <c r="L17" s="151">
        <f>IF(T$9="Y",'Jun16'!L77,0)</f>
        <v>0</v>
      </c>
      <c r="M17" s="130" t="str">
        <f>IF(E17=" "," ",IF(T$9="Y",'Jun16'!M77,IF((H17+K17+L17)&gt;0,H17+K17+L17,"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",Admin!I139))</f>
        <v xml:space="preserve"> </v>
      </c>
      <c r="U17" s="48"/>
      <c r="V17" s="59">
        <f>IF(Employee!H$190=E$9,Employee!D$190+SUM(M17)+'Jun16'!V77,SUM(M17)+'Jun16'!V77)</f>
        <v>0</v>
      </c>
      <c r="W17" s="59">
        <f>IF(Employee!H$190=E$9,Employee!D$191+SUM(N17)+'Jun16'!W77,SUM(N17)+'Jun16'!W77)</f>
        <v>0</v>
      </c>
      <c r="X17" s="59">
        <f>IF(O17=" ",'Jun16'!X77,O17+'Jun16'!X77)</f>
        <v>0</v>
      </c>
      <c r="Y17" s="59">
        <f>IF(P17=" ",'Jun16'!Y77,P17+'Jun16'!Y77)</f>
        <v>0</v>
      </c>
      <c r="Z17" s="59">
        <f>IF(Q17=" ",'Jun16'!Z77,Q17+'Jun16'!Z77)</f>
        <v>0</v>
      </c>
      <c r="AA17" s="59">
        <f>IF(R17=" ",'Jun16'!AA77,R17+'Jun16'!AA77)</f>
        <v>0</v>
      </c>
      <c r="AB17" s="60"/>
      <c r="AC17" s="59">
        <f>IF(T17=" ",'Jun16'!AC77,T17+'Jun16'!AC77)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5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IF(T$9="Y",'Jun16'!H78,0)</f>
        <v>0</v>
      </c>
      <c r="I18" s="108">
        <f>IF(T$9="Y",'Jun16'!I78,0)</f>
        <v>0</v>
      </c>
      <c r="J18" s="108">
        <f>IF(T$9="Y",'Jun16'!J78,0)</f>
        <v>0</v>
      </c>
      <c r="K18" s="108">
        <f>IF(T$9="Y",'Jun16'!K78,I18*J18)</f>
        <v>0</v>
      </c>
      <c r="L18" s="151">
        <f>IF(T$9="Y",'Jun16'!L78,0)</f>
        <v>0</v>
      </c>
      <c r="M18" s="130" t="str">
        <f>IF(E18=" "," ",IF(T$9="Y",'Jun16'!M78,IF((H18+K18+L18)&gt;0,H18+K18+L18,"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",Admin!I140))</f>
        <v xml:space="preserve"> </v>
      </c>
      <c r="U18" s="48"/>
      <c r="V18" s="59">
        <f>IF(Employee!H$216=E$9,Employee!D$216+SUM(M18)+'Jun16'!V78,SUM(M18)+'Jun16'!V78)</f>
        <v>0</v>
      </c>
      <c r="W18" s="59">
        <f>IF(Employee!H$216=E$9,Employee!D$217+SUM(N18)+'Jun16'!W78,SUM(N18)+'Jun16'!W78)</f>
        <v>0</v>
      </c>
      <c r="X18" s="59">
        <f>IF(O18=" ",'Jun16'!X78,O18+'Jun16'!X78)</f>
        <v>0</v>
      </c>
      <c r="Y18" s="59">
        <f>IF(P18=" ",'Jun16'!Y78,P18+'Jun16'!Y78)</f>
        <v>0</v>
      </c>
      <c r="Z18" s="59">
        <f>IF(Q18=" ",'Jun16'!Z78,Q18+'Jun16'!Z78)</f>
        <v>0</v>
      </c>
      <c r="AA18" s="59">
        <f>IF(R18=" ",'Jun16'!AA78,R18+'Jun16'!AA78)</f>
        <v>0</v>
      </c>
      <c r="AB18" s="60"/>
      <c r="AC18" s="59">
        <f>IF(T18=" ",'Jun16'!AC78,T18+'Jun16'!AC78)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5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IF(T$9="Y",'Jun16'!H79,0)</f>
        <v>0</v>
      </c>
      <c r="I19" s="108">
        <f>IF(T$9="Y",'Jun16'!I79,0)</f>
        <v>0</v>
      </c>
      <c r="J19" s="108">
        <f>IF(T$9="Y",'Jun16'!J79,0)</f>
        <v>0</v>
      </c>
      <c r="K19" s="108">
        <f>IF(T$9="Y",'Jun16'!K79,I19*J19)</f>
        <v>0</v>
      </c>
      <c r="L19" s="151">
        <f>IF(T$9="Y",'Jun16'!L79,0)</f>
        <v>0</v>
      </c>
      <c r="M19" s="130" t="str">
        <f>IF(E19=" "," ",IF(T$9="Y",'Jun16'!M79,IF((H19+K19+L19)&gt;0,H19+K19+L19,"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",Admin!I141))</f>
        <v xml:space="preserve"> </v>
      </c>
      <c r="U19" s="48"/>
      <c r="V19" s="59">
        <f>IF(Employee!H$242=E$9,Employee!D$242+SUM(M19)+'Jun16'!V79,SUM(M19)+'Jun16'!V79)</f>
        <v>0</v>
      </c>
      <c r="W19" s="59">
        <f>IF(Employee!H$242=E$9,Employee!D$243+SUM(N19)+'Jun16'!W79,SUM(N19)+'Jun16'!W79)</f>
        <v>0</v>
      </c>
      <c r="X19" s="59">
        <f>IF(O19=" ",'Jun16'!X79,O19+'Jun16'!X79)</f>
        <v>0</v>
      </c>
      <c r="Y19" s="59">
        <f>IF(P19=" ",'Jun16'!Y79,P19+'Jun16'!Y79)</f>
        <v>0</v>
      </c>
      <c r="Z19" s="59">
        <f>IF(Q19=" ",'Jun16'!Z79,Q19+'Jun16'!Z79)</f>
        <v>0</v>
      </c>
      <c r="AA19" s="59">
        <f>IF(R19=" ",'Jun16'!AA79,R19+'Jun16'!AA79)</f>
        <v>0</v>
      </c>
      <c r="AB19" s="60"/>
      <c r="AC19" s="59">
        <f>IF(T19=" ",'Jun16'!AC79,T19+'Jun16'!AC79)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3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IF(T$9="Y",'Jun16'!H80,0)</f>
        <v>0</v>
      </c>
      <c r="I20" s="133">
        <f>IF(T$9="Y",'Jun16'!I80,0)</f>
        <v>0</v>
      </c>
      <c r="J20" s="133">
        <f>IF(T$9="Y",'Jun16'!J80,0)</f>
        <v>0</v>
      </c>
      <c r="K20" s="133">
        <f>IF(T$9="Y",'Jun16'!K80,I20*J20)</f>
        <v>0</v>
      </c>
      <c r="L20" s="152">
        <f>IF(T$9="Y",'Jun16'!L80,0)</f>
        <v>0</v>
      </c>
      <c r="M20" s="131" t="str">
        <f>IF(E20=" "," ",IF(T$9="Y",'Jun16'!M80,IF((H20+K20+L20)&gt;0,H20+K20+L20,"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",Admin!I142))</f>
        <v xml:space="preserve"> </v>
      </c>
      <c r="U20" s="48"/>
      <c r="V20" s="59">
        <f>IF(Employee!H$268=E$9,Employee!D$268+SUM(M20)+'Jun16'!V80,SUM(M20)+'Jun16'!V80)</f>
        <v>0</v>
      </c>
      <c r="W20" s="59">
        <f>IF(Employee!H$268=E$9,Employee!D$269+SUM(N20)+'Jun16'!W80,SUM(N20)+'Jun16'!W80)</f>
        <v>0</v>
      </c>
      <c r="X20" s="59">
        <f>IF(O20=" ",'Jun16'!X80,O20+'Jun16'!X80)</f>
        <v>0</v>
      </c>
      <c r="Y20" s="59">
        <f>IF(P20=" ",'Jun16'!Y80,P20+'Jun16'!Y80)</f>
        <v>0</v>
      </c>
      <c r="Z20" s="59">
        <f>IF(Q20=" ",'Jun16'!Z80,Q20+'Jun16'!Z80)</f>
        <v>0</v>
      </c>
      <c r="AA20" s="59">
        <f>IF(R20=" ",'Jun16'!AA80,R20+'Jun16'!AA80)</f>
        <v>0</v>
      </c>
      <c r="AB20" s="60"/>
      <c r="AC20" s="59">
        <f>IF(T20=" ",'Jun16'!AC80,T20+'Jun16'!AC80)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3">
      <c r="A21" s="47"/>
      <c r="B21" s="149"/>
      <c r="C21" s="147"/>
      <c r="D21" s="147"/>
      <c r="E21" s="148"/>
      <c r="F21" s="432" t="s">
        <v>7</v>
      </c>
      <c r="G21" s="396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3">
      <c r="A22" s="127"/>
      <c r="B22" s="386"/>
      <c r="C22" s="386"/>
      <c r="D22" s="386"/>
      <c r="E22" s="386"/>
      <c r="F22" s="386"/>
      <c r="G22" s="386"/>
      <c r="H22" s="386"/>
      <c r="I22" s="386"/>
      <c r="J22" s="386"/>
      <c r="K22" s="386"/>
      <c r="L22" s="386"/>
      <c r="M22" s="386"/>
      <c r="N22" s="386"/>
      <c r="O22" s="386"/>
      <c r="P22" s="386"/>
      <c r="Q22" s="386"/>
      <c r="R22" s="386"/>
      <c r="S22" s="386"/>
      <c r="T22" s="386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3">
      <c r="A23" s="39"/>
      <c r="B23" s="395" t="s">
        <v>23</v>
      </c>
      <c r="C23" s="396"/>
      <c r="D23" s="396"/>
      <c r="E23" s="397"/>
      <c r="F23" s="40"/>
      <c r="G23" s="40"/>
      <c r="H23" s="53"/>
      <c r="I23" s="53"/>
      <c r="J23" s="53"/>
      <c r="K23" s="56"/>
      <c r="L23" s="56"/>
      <c r="M23" s="53"/>
      <c r="N23" s="41"/>
      <c r="O23" s="387" t="s">
        <v>28</v>
      </c>
      <c r="P23" s="388"/>
      <c r="Q23" s="389"/>
      <c r="R23" s="436"/>
      <c r="S23" s="437"/>
      <c r="T23" s="437"/>
      <c r="U23" s="42"/>
      <c r="AH23" s="61"/>
    </row>
    <row r="24" spans="1:34" ht="18" customHeight="1" thickTop="1" thickBot="1" x14ac:dyDescent="0.3">
      <c r="A24" s="43"/>
      <c r="B24" s="398" t="s">
        <v>9</v>
      </c>
      <c r="C24" s="396"/>
      <c r="D24" s="397"/>
      <c r="E24" s="188">
        <v>15</v>
      </c>
      <c r="F24" s="61"/>
      <c r="G24" s="61"/>
      <c r="H24" s="398" t="s">
        <v>28</v>
      </c>
      <c r="I24" s="396"/>
      <c r="J24" s="397"/>
      <c r="K24" s="238">
        <f>M9+1</f>
        <v>42562</v>
      </c>
      <c r="L24" s="239" t="s">
        <v>84</v>
      </c>
      <c r="M24" s="240">
        <f>K24+6</f>
        <v>42568</v>
      </c>
      <c r="N24" s="27"/>
      <c r="O24" s="433" t="s">
        <v>71</v>
      </c>
      <c r="P24" s="434"/>
      <c r="Q24" s="434"/>
      <c r="R24" s="435"/>
      <c r="S24" s="44"/>
      <c r="T24" s="199"/>
      <c r="U24" s="46"/>
      <c r="AH24" s="61"/>
    </row>
    <row r="25" spans="1:34" ht="18" customHeight="1" thickTop="1" x14ac:dyDescent="0.25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5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",Admin!I143))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5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",Admin!I144))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5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",Admin!I145))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5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",Admin!I146))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5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",Admin!I147))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5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",Admin!I148))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5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",Admin!I149))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5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",Admin!I150))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5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",Admin!I151))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3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",Admin!I152))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3">
      <c r="A36" s="47"/>
      <c r="B36" s="149"/>
      <c r="C36" s="147"/>
      <c r="D36" s="147"/>
      <c r="E36" s="148"/>
      <c r="F36" s="432" t="s">
        <v>7</v>
      </c>
      <c r="G36" s="397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3">
      <c r="A37" s="127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6"/>
      <c r="P37" s="386"/>
      <c r="Q37" s="386"/>
      <c r="R37" s="386"/>
      <c r="S37" s="386"/>
      <c r="T37" s="386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3">
      <c r="A38" s="39"/>
      <c r="B38" s="395" t="s">
        <v>23</v>
      </c>
      <c r="C38" s="396"/>
      <c r="D38" s="396"/>
      <c r="E38" s="397"/>
      <c r="F38" s="40"/>
      <c r="G38" s="40"/>
      <c r="H38" s="53"/>
      <c r="I38" s="53"/>
      <c r="J38" s="53"/>
      <c r="K38" s="56"/>
      <c r="L38" s="56"/>
      <c r="M38" s="53"/>
      <c r="N38" s="41"/>
      <c r="O38" s="387" t="s">
        <v>28</v>
      </c>
      <c r="P38" s="388"/>
      <c r="Q38" s="389"/>
      <c r="R38" s="436"/>
      <c r="S38" s="437"/>
      <c r="T38" s="437"/>
      <c r="U38" s="42"/>
      <c r="AH38" s="61"/>
    </row>
    <row r="39" spans="1:34" ht="18" customHeight="1" thickTop="1" thickBot="1" x14ac:dyDescent="0.3">
      <c r="A39" s="43"/>
      <c r="B39" s="398" t="s">
        <v>9</v>
      </c>
      <c r="C39" s="396"/>
      <c r="D39" s="397"/>
      <c r="E39" s="188">
        <v>16</v>
      </c>
      <c r="F39" s="61"/>
      <c r="G39" s="61"/>
      <c r="H39" s="398" t="s">
        <v>28</v>
      </c>
      <c r="I39" s="396"/>
      <c r="J39" s="397"/>
      <c r="K39" s="238">
        <f>M24+1</f>
        <v>42569</v>
      </c>
      <c r="L39" s="239" t="s">
        <v>84</v>
      </c>
      <c r="M39" s="240">
        <f>K39+6</f>
        <v>42575</v>
      </c>
      <c r="N39" s="27"/>
      <c r="O39" s="433" t="s">
        <v>71</v>
      </c>
      <c r="P39" s="434"/>
      <c r="Q39" s="434"/>
      <c r="R39" s="435"/>
      <c r="S39" s="44"/>
      <c r="T39" s="199"/>
      <c r="U39" s="46"/>
      <c r="AH39" s="61"/>
    </row>
    <row r="40" spans="1:34" ht="18" customHeight="1" thickTop="1" x14ac:dyDescent="0.25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",Admin!I153))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5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",Admin!I154))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5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",Admin!I155))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5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",Admin!I156))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5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",Admin!I157))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5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",Admin!I158))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5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",Admin!I159))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5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",Admin!I160))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5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",Admin!I161))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3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",Admin!I162))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3">
      <c r="A51" s="47"/>
      <c r="B51" s="149"/>
      <c r="C51" s="147"/>
      <c r="D51" s="147"/>
      <c r="E51" s="148"/>
      <c r="F51" s="432" t="s">
        <v>7</v>
      </c>
      <c r="G51" s="397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3">
      <c r="A52" s="127"/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3">
      <c r="A53" s="39"/>
      <c r="B53" s="395" t="s">
        <v>23</v>
      </c>
      <c r="C53" s="460"/>
      <c r="D53" s="460"/>
      <c r="E53" s="461"/>
      <c r="F53" s="40"/>
      <c r="G53" s="40"/>
      <c r="H53" s="41"/>
      <c r="I53" s="41"/>
      <c r="J53" s="41"/>
      <c r="K53" s="56"/>
      <c r="L53" s="56"/>
      <c r="M53" s="53"/>
      <c r="N53" s="41"/>
      <c r="O53" s="387" t="s">
        <v>28</v>
      </c>
      <c r="P53" s="388"/>
      <c r="Q53" s="389"/>
      <c r="R53" s="436"/>
      <c r="S53" s="437"/>
      <c r="T53" s="437"/>
      <c r="U53" s="42"/>
      <c r="AH53" s="61"/>
    </row>
    <row r="54" spans="1:34" ht="18" customHeight="1" thickTop="1" thickBot="1" x14ac:dyDescent="0.3">
      <c r="A54" s="43"/>
      <c r="B54" s="398" t="s">
        <v>9</v>
      </c>
      <c r="C54" s="462"/>
      <c r="D54" s="463"/>
      <c r="E54" s="188">
        <v>17</v>
      </c>
      <c r="F54" s="61"/>
      <c r="G54" s="61"/>
      <c r="H54" s="398" t="s">
        <v>28</v>
      </c>
      <c r="I54" s="462"/>
      <c r="J54" s="463"/>
      <c r="K54" s="238">
        <f>M39+1</f>
        <v>42576</v>
      </c>
      <c r="L54" s="239" t="s">
        <v>84</v>
      </c>
      <c r="M54" s="240">
        <f>K54+6</f>
        <v>42582</v>
      </c>
      <c r="N54" s="27"/>
      <c r="O54" s="433" t="s">
        <v>71</v>
      </c>
      <c r="P54" s="464"/>
      <c r="Q54" s="464"/>
      <c r="R54" s="465"/>
      <c r="S54" s="44"/>
      <c r="T54" s="199"/>
      <c r="U54" s="46"/>
      <c r="AH54" s="61"/>
    </row>
    <row r="55" spans="1:34" ht="18" customHeight="1" thickTop="1" x14ac:dyDescent="0.25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5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",Admin!I163))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5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",Admin!I164))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5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",Admin!I165))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5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",Admin!I166))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5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",Admin!I167))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5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",Admin!I168))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5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",Admin!I169))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5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",Admin!I170))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5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",Admin!I171))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3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",Admin!I172))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3">
      <c r="A66" s="47"/>
      <c r="B66" s="149"/>
      <c r="C66" s="147"/>
      <c r="D66" s="147"/>
      <c r="E66" s="148"/>
      <c r="F66" s="432" t="s">
        <v>7</v>
      </c>
      <c r="G66" s="459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3">
      <c r="A67" s="127"/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3">
      <c r="A68" s="39"/>
      <c r="B68" s="395" t="s">
        <v>24</v>
      </c>
      <c r="C68" s="396"/>
      <c r="D68" s="396"/>
      <c r="E68" s="397"/>
      <c r="F68" s="40"/>
      <c r="G68" s="40"/>
      <c r="H68" s="53"/>
      <c r="I68" s="53"/>
      <c r="J68" s="53"/>
      <c r="K68" s="56"/>
      <c r="L68" s="56"/>
      <c r="M68" s="53"/>
      <c r="N68" s="41"/>
      <c r="O68" s="387" t="s">
        <v>28</v>
      </c>
      <c r="P68" s="388"/>
      <c r="Q68" s="389"/>
      <c r="R68" s="436"/>
      <c r="S68" s="437"/>
      <c r="T68" s="437"/>
      <c r="U68" s="42"/>
      <c r="AH68" s="61"/>
    </row>
    <row r="69" spans="1:34" ht="18" customHeight="1" thickTop="1" thickBot="1" x14ac:dyDescent="0.3">
      <c r="A69" s="43"/>
      <c r="B69" s="398" t="s">
        <v>10</v>
      </c>
      <c r="C69" s="396"/>
      <c r="D69" s="397"/>
      <c r="E69" s="188">
        <v>4</v>
      </c>
      <c r="F69" s="61"/>
      <c r="G69" s="61"/>
      <c r="H69" s="398" t="s">
        <v>28</v>
      </c>
      <c r="I69" s="396"/>
      <c r="J69" s="397"/>
      <c r="K69" s="238">
        <f>Admin!B93</f>
        <v>42557</v>
      </c>
      <c r="L69" s="239" t="s">
        <v>84</v>
      </c>
      <c r="M69" s="240">
        <f>Admin!B123</f>
        <v>42587</v>
      </c>
      <c r="N69" s="27"/>
      <c r="O69" s="433" t="s">
        <v>72</v>
      </c>
      <c r="P69" s="434"/>
      <c r="Q69" s="434"/>
      <c r="R69" s="435"/>
      <c r="S69" s="44"/>
      <c r="T69" s="163"/>
      <c r="U69" s="46"/>
      <c r="AH69" s="61"/>
    </row>
    <row r="70" spans="1:34" ht="18" customHeight="1" thickTop="1" x14ac:dyDescent="0.25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IF(Employee!D$28="w","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IF(T$69="Y",'Jun16'!H86,0)</f>
        <v>0</v>
      </c>
      <c r="I71" s="105">
        <f>IF(T$69="Y",'Jun16'!I86,0)</f>
        <v>0</v>
      </c>
      <c r="J71" s="105">
        <f>IF(T$69="Y",'Jun16'!J86,0)</f>
        <v>0</v>
      </c>
      <c r="K71" s="105">
        <f>IF(T$69="Y",'Jun16'!K86,I71*J71)</f>
        <v>0</v>
      </c>
      <c r="L71" s="150">
        <f>IF(T$69="Y",'Jun16'!L86,0)</f>
        <v>0</v>
      </c>
      <c r="M71" s="117" t="str">
        <f>IF(E71=" "," ",IF(T$69="Y",'Jun16'!M86,IF((H71+K71+L71)&gt;0,H71+K71+L71,"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210" t="str">
        <f>IF(M71=" "," ",IF(M71=0," ",M71-SUM(N71:Q71)))</f>
        <v xml:space="preserve"> </v>
      </c>
      <c r="S71" s="110"/>
      <c r="T71" s="107" t="str">
        <f>IF(M71=" "," ",IF(M71=0," ",Admin!I33))</f>
        <v xml:space="preserve"> </v>
      </c>
      <c r="U71" s="48"/>
      <c r="V71" s="59">
        <f>IF(Employee!H$35=E$69,Employee!D$34+SUM(M71)+'Jun16'!V86,SUM(M71)+'Jun16'!V86)</f>
        <v>0</v>
      </c>
      <c r="W71" s="59">
        <f>IF(Employee!H$35=E$69,Employee!D$35+SUM(N71)+'Jun16'!W86,SUM(N71)+'Jun16'!W86)</f>
        <v>0</v>
      </c>
      <c r="X71" s="59">
        <f>IF(O71=" ",'Jun16'!X86,O71+'Jun16'!X86)</f>
        <v>0</v>
      </c>
      <c r="Y71" s="59">
        <f>IF(P71=" ",'Jun16'!Y86,P71+'Jun16'!Y86)</f>
        <v>0</v>
      </c>
      <c r="Z71" s="59">
        <f>IF(Q71=" ",'Jun16'!Z86,Q71+'Jun16'!Z86)</f>
        <v>0</v>
      </c>
      <c r="AA71" s="59">
        <f>IF(R71=" ",'Jun16'!AA86,R71+'Jun16'!AA86)</f>
        <v>0</v>
      </c>
      <c r="AB71" s="60"/>
      <c r="AC71" s="59">
        <f>IF(T71=" ",'Jun16'!AC86,T71+'Jun16'!AC86)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5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IF(Employee!D$54="w","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>IF(T$69="Y",'Jun16'!H87,0)</f>
        <v>0</v>
      </c>
      <c r="I72" s="108">
        <f>IF(T$69="Y",'Jun16'!I87,0)</f>
        <v>0</v>
      </c>
      <c r="J72" s="108">
        <f>IF(T$69="Y",'Jun16'!J87,0)</f>
        <v>0</v>
      </c>
      <c r="K72" s="108">
        <f>IF(T$69="Y",'Jun16'!K87,I72*J72)</f>
        <v>0</v>
      </c>
      <c r="L72" s="151">
        <f>IF(T$69="Y",'Jun16'!L87,0)</f>
        <v>0</v>
      </c>
      <c r="M72" s="118" t="str">
        <f>IF(E72=" "," ",IF(T$69="Y",'Jun16'!M87,IF((H72+K72+L72)&gt;0,H72+K72+L72," ")))</f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211" t="str">
        <f t="shared" ref="R72:R80" si="56">IF(M72=" "," ",IF(M72=0," ",M72-SUM(N72:Q72)))</f>
        <v xml:space="preserve"> </v>
      </c>
      <c r="S72" s="110"/>
      <c r="T72" s="111" t="str">
        <f>IF(M72=" "," ",IF(M72=0," ",Admin!I34))</f>
        <v xml:space="preserve"> </v>
      </c>
      <c r="U72" s="48"/>
      <c r="V72" s="59">
        <f>IF(Employee!H$61=E$69,Employee!D$60+SUM(M72)+'Jun16'!V87,SUM(M72)+'Jun16'!V87)</f>
        <v>0</v>
      </c>
      <c r="W72" s="59">
        <f>IF(Employee!H$61=E$69,Employee!D$61+SUM(N72)+'Jun16'!W87,SUM(N72)+'Jun16'!W87)</f>
        <v>0</v>
      </c>
      <c r="X72" s="59">
        <f>IF(O72=" ",'Jun16'!X87,O72+'Jun16'!X87)</f>
        <v>0</v>
      </c>
      <c r="Y72" s="59">
        <f>IF(P72=" ",'Jun16'!Y87,P72+'Jun16'!Y87)</f>
        <v>0</v>
      </c>
      <c r="Z72" s="59">
        <f>IF(Q72=" ",'Jun16'!Z87,Q72+'Jun16'!Z87)</f>
        <v>0</v>
      </c>
      <c r="AA72" s="59">
        <f>IF(R72=" ",'Jun16'!AA87,R72+'Jun16'!AA87)</f>
        <v>0</v>
      </c>
      <c r="AB72" s="60"/>
      <c r="AC72" s="59">
        <f>IF(T72=" ",'Jun16'!AC87,T72+'Jun16'!AC87)</f>
        <v>0</v>
      </c>
      <c r="AD72" s="91">
        <f t="shared" ref="AD72:AD80" si="57">IF(G72="SSP",H72,0)</f>
        <v>0</v>
      </c>
      <c r="AE72" s="91">
        <f t="shared" ref="AE72:AE80" si="58">IF(G72="SMP",H72,0)</f>
        <v>0</v>
      </c>
      <c r="AF72" s="91">
        <f t="shared" ref="AF72:AF80" si="59">IF(G72="SPP",H72,0)</f>
        <v>0</v>
      </c>
      <c r="AG72" s="91">
        <f t="shared" ref="AG72:AG80" si="60">IF(G72="SAP",H72,0)</f>
        <v>0</v>
      </c>
      <c r="AH72" s="61"/>
    </row>
    <row r="73" spans="1:34" ht="18" customHeight="1" x14ac:dyDescent="0.25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IF(Employee!D$80="w","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>IF(T$69="Y",'Jun16'!H88,0)</f>
        <v>0</v>
      </c>
      <c r="I73" s="108">
        <f>IF(T$69="Y",'Jun16'!I88,0)</f>
        <v>0</v>
      </c>
      <c r="J73" s="108">
        <f>IF(T$69="Y",'Jun16'!J88,0)</f>
        <v>0</v>
      </c>
      <c r="K73" s="108">
        <f>IF(T$69="Y",'Jun16'!K88,I73*J73)</f>
        <v>0</v>
      </c>
      <c r="L73" s="151">
        <f>IF(T$69="Y",'Jun16'!L88,0)</f>
        <v>0</v>
      </c>
      <c r="M73" s="118" t="str">
        <f>IF(E73=" "," ",IF(T$69="Y",'Jun16'!M88,IF((H73+K73+L73)&gt;0,H73+K73+L73," ")))</f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211" t="str">
        <f t="shared" si="56"/>
        <v xml:space="preserve"> </v>
      </c>
      <c r="S73" s="110"/>
      <c r="T73" s="111" t="str">
        <f>IF(M73=" "," ",IF(M73=0," ",Admin!I35))</f>
        <v xml:space="preserve"> </v>
      </c>
      <c r="U73" s="48"/>
      <c r="V73" s="59">
        <f>IF(Employee!H$87=E$69,Employee!D$86+SUM(M73)+'Jun16'!V88,SUM(M73)+'Jun16'!V88)</f>
        <v>0</v>
      </c>
      <c r="W73" s="59">
        <f>IF(Employee!H$87=E$69,Employee!D$87+SUM(N73)+'Jun16'!W88,SUM(N73)+'Jun16'!W88)</f>
        <v>0</v>
      </c>
      <c r="X73" s="59">
        <f>IF(O73=" ",'Jun16'!X88,O73+'Jun16'!X88)</f>
        <v>0</v>
      </c>
      <c r="Y73" s="59">
        <f>IF(P73=" ",'Jun16'!Y88,P73+'Jun16'!Y88)</f>
        <v>0</v>
      </c>
      <c r="Z73" s="59">
        <f>IF(Q73=" ",'Jun16'!Z88,Q73+'Jun16'!Z88)</f>
        <v>0</v>
      </c>
      <c r="AA73" s="59">
        <f>IF(R73=" ",'Jun16'!AA88,R73+'Jun16'!AA88)</f>
        <v>0</v>
      </c>
      <c r="AB73" s="60"/>
      <c r="AC73" s="59">
        <f>IF(T73=" ",'Jun16'!AC88,T73+'Jun16'!AC88)</f>
        <v>0</v>
      </c>
      <c r="AD73" s="91">
        <f t="shared" si="57"/>
        <v>0</v>
      </c>
      <c r="AE73" s="91">
        <f t="shared" si="58"/>
        <v>0</v>
      </c>
      <c r="AF73" s="91">
        <f t="shared" si="59"/>
        <v>0</v>
      </c>
      <c r="AG73" s="91">
        <f t="shared" si="60"/>
        <v>0</v>
      </c>
      <c r="AH73" s="61"/>
    </row>
    <row r="74" spans="1:34" ht="18" customHeight="1" x14ac:dyDescent="0.25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IF(Employee!D$106="w","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>IF(T$69="Y",'Jun16'!H89,0)</f>
        <v>0</v>
      </c>
      <c r="I74" s="108">
        <f>IF(T$69="Y",'Jun16'!I89,0)</f>
        <v>0</v>
      </c>
      <c r="J74" s="108">
        <f>IF(T$69="Y",'Jun16'!J89,0)</f>
        <v>0</v>
      </c>
      <c r="K74" s="108">
        <f>IF(T$69="Y",'Jun16'!K89,I74*J74)</f>
        <v>0</v>
      </c>
      <c r="L74" s="151">
        <f>IF(T$69="Y",'Jun16'!L89,0)</f>
        <v>0</v>
      </c>
      <c r="M74" s="118" t="str">
        <f>IF(E74=" "," ",IF(T$69="Y",'Jun16'!M89,IF((H74+K74+L74)&gt;0,H74+K74+L74," ")))</f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211" t="str">
        <f t="shared" si="56"/>
        <v xml:space="preserve"> </v>
      </c>
      <c r="S74" s="110"/>
      <c r="T74" s="111" t="str">
        <f>IF(M74=" "," ",IF(M74=0," ",Admin!I36))</f>
        <v xml:space="preserve"> </v>
      </c>
      <c r="U74" s="48"/>
      <c r="V74" s="59">
        <f>IF(Employee!H$113=E$69,Employee!D$112+SUM(M74)+'Jun16'!V89,SUM(M74)+'Jun16'!V89)</f>
        <v>0</v>
      </c>
      <c r="W74" s="59">
        <f>IF(Employee!H$113=E$69,Employee!D$113+SUM(N74)+'Jun16'!W89,SUM(N74)+'Jun16'!W89)</f>
        <v>0</v>
      </c>
      <c r="X74" s="59">
        <f>IF(O74=" ",'Jun16'!X89,O74+'Jun16'!X89)</f>
        <v>0</v>
      </c>
      <c r="Y74" s="59">
        <f>IF(P74=" ",'Jun16'!Y89,P74+'Jun16'!Y89)</f>
        <v>0</v>
      </c>
      <c r="Z74" s="59">
        <f>IF(Q74=" ",'Jun16'!Z89,Q74+'Jun16'!Z89)</f>
        <v>0</v>
      </c>
      <c r="AA74" s="59">
        <f>IF(R74=" ",'Jun16'!AA89,R74+'Jun16'!AA89)</f>
        <v>0</v>
      </c>
      <c r="AB74" s="60"/>
      <c r="AC74" s="59">
        <f>IF(T74=" ",'Jun16'!AC89,T74+'Jun16'!AC89)</f>
        <v>0</v>
      </c>
      <c r="AD74" s="91">
        <f t="shared" si="57"/>
        <v>0</v>
      </c>
      <c r="AE74" s="91">
        <f t="shared" si="58"/>
        <v>0</v>
      </c>
      <c r="AF74" s="91">
        <f t="shared" si="59"/>
        <v>0</v>
      </c>
      <c r="AG74" s="91">
        <f t="shared" si="60"/>
        <v>0</v>
      </c>
      <c r="AH74" s="61"/>
    </row>
    <row r="75" spans="1:34" ht="18" customHeight="1" x14ac:dyDescent="0.25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IF(Employee!D$132="w","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>IF(T$69="Y",'Jun16'!H90,0)</f>
        <v>0</v>
      </c>
      <c r="I75" s="108">
        <f>IF(T$69="Y",'Jun16'!I90,0)</f>
        <v>0</v>
      </c>
      <c r="J75" s="108">
        <f>IF(T$69="Y",'Jun16'!J90,0)</f>
        <v>0</v>
      </c>
      <c r="K75" s="108">
        <f>IF(T$69="Y",'Jun16'!K90,I75*J75)</f>
        <v>0</v>
      </c>
      <c r="L75" s="151">
        <f>IF(T$69="Y",'Jun16'!L90,0)</f>
        <v>0</v>
      </c>
      <c r="M75" s="118" t="str">
        <f>IF(E75=" "," ",IF(T$69="Y",'Jun16'!M90,IF((H75+K75+L75)&gt;0,H75+K75+L75," ")))</f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211" t="str">
        <f t="shared" si="56"/>
        <v xml:space="preserve"> </v>
      </c>
      <c r="S75" s="110"/>
      <c r="T75" s="111" t="str">
        <f>IF(M75=" "," ",IF(M75=0," ",Admin!I37))</f>
        <v xml:space="preserve"> </v>
      </c>
      <c r="U75" s="48"/>
      <c r="V75" s="59">
        <f>IF(Employee!H$139=E$69,Employee!D$138+SUM(M75)+'Jun16'!V90,SUM(M75)+'Jun16'!V90)</f>
        <v>0</v>
      </c>
      <c r="W75" s="59">
        <f>IF(Employee!H$139=E$69,Employee!D$139+SUM(N75)+'Jun16'!W90,SUM(N75)+'Jun16'!W90)</f>
        <v>0</v>
      </c>
      <c r="X75" s="59">
        <f>IF(O75=" ",'Jun16'!X90,O75+'Jun16'!X90)</f>
        <v>0</v>
      </c>
      <c r="Y75" s="59">
        <f>IF(P75=" ",'Jun16'!Y90,P75+'Jun16'!Y90)</f>
        <v>0</v>
      </c>
      <c r="Z75" s="59">
        <f>IF(Q75=" ",'Jun16'!Z90,Q75+'Jun16'!Z90)</f>
        <v>0</v>
      </c>
      <c r="AA75" s="59">
        <f>IF(R75=" ",'Jun16'!AA90,R75+'Jun16'!AA90)</f>
        <v>0</v>
      </c>
      <c r="AB75" s="60"/>
      <c r="AC75" s="59">
        <f>IF(T75=" ",'Jun16'!AC90,T75+'Jun16'!AC90)</f>
        <v>0</v>
      </c>
      <c r="AD75" s="91">
        <f t="shared" si="57"/>
        <v>0</v>
      </c>
      <c r="AE75" s="91">
        <f t="shared" si="58"/>
        <v>0</v>
      </c>
      <c r="AF75" s="91">
        <f t="shared" si="59"/>
        <v>0</v>
      </c>
      <c r="AG75" s="91">
        <f t="shared" si="60"/>
        <v>0</v>
      </c>
      <c r="AH75" s="61"/>
    </row>
    <row r="76" spans="1:34" ht="18" customHeight="1" x14ac:dyDescent="0.25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IF(Employee!D$158="w","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>IF(T$69="Y",'Jun16'!H91,0)</f>
        <v>0</v>
      </c>
      <c r="I76" s="108">
        <f>IF(T$69="Y",'Jun16'!I91,0)</f>
        <v>0</v>
      </c>
      <c r="J76" s="108">
        <f>IF(T$69="Y",'Jun16'!J91,0)</f>
        <v>0</v>
      </c>
      <c r="K76" s="108">
        <f>IF(T$69="Y",'Jun16'!K91,I76*J76)</f>
        <v>0</v>
      </c>
      <c r="L76" s="151">
        <f>IF(T$69="Y",'Jun16'!L91,0)</f>
        <v>0</v>
      </c>
      <c r="M76" s="118" t="str">
        <f>IF(E76=" "," ",IF(T$69="Y",'Jun16'!M91,IF((H76+K76+L76)&gt;0,H76+K76+L76," ")))</f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211" t="str">
        <f t="shared" si="56"/>
        <v xml:space="preserve"> </v>
      </c>
      <c r="S76" s="110"/>
      <c r="T76" s="111" t="str">
        <f>IF(M76=" "," ",IF(M76=0," ",Admin!I38))</f>
        <v xml:space="preserve"> </v>
      </c>
      <c r="U76" s="48"/>
      <c r="V76" s="59">
        <f>IF(Employee!H$165=E$69,Employee!D$164+SUM(M76)+'Jun16'!V91,SUM(M76)+'Jun16'!V91)</f>
        <v>0</v>
      </c>
      <c r="W76" s="59">
        <f>IF(Employee!H$165=E$69,Employee!D$165+SUM(N76)+'Jun16'!W91,SUM(N76)+'Jun16'!W91)</f>
        <v>0</v>
      </c>
      <c r="X76" s="59">
        <f>IF(O76=" ",'Jun16'!X91,O76+'Jun16'!X91)</f>
        <v>0</v>
      </c>
      <c r="Y76" s="59">
        <f>IF(P76=" ",'Jun16'!Y91,P76+'Jun16'!Y91)</f>
        <v>0</v>
      </c>
      <c r="Z76" s="59">
        <f>IF(Q76=" ",'Jun16'!Z91,Q76+'Jun16'!Z91)</f>
        <v>0</v>
      </c>
      <c r="AA76" s="59">
        <f>IF(R76=" ",'Jun16'!AA91,R76+'Jun16'!AA91)</f>
        <v>0</v>
      </c>
      <c r="AB76" s="60"/>
      <c r="AC76" s="59">
        <f>IF(T76=" ",'Jun16'!AC91,T76+'Jun16'!AC91)</f>
        <v>0</v>
      </c>
      <c r="AD76" s="91">
        <f t="shared" si="57"/>
        <v>0</v>
      </c>
      <c r="AE76" s="91">
        <f t="shared" si="58"/>
        <v>0</v>
      </c>
      <c r="AF76" s="91">
        <f t="shared" si="59"/>
        <v>0</v>
      </c>
      <c r="AG76" s="91">
        <f t="shared" si="60"/>
        <v>0</v>
      </c>
      <c r="AH76" s="61"/>
    </row>
    <row r="77" spans="1:34" ht="18" customHeight="1" x14ac:dyDescent="0.25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IF(Employee!D$184="w","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>IF(T$69="Y",'Jun16'!H92,0)</f>
        <v>0</v>
      </c>
      <c r="I77" s="108">
        <f>IF(T$69="Y",'Jun16'!I92,0)</f>
        <v>0</v>
      </c>
      <c r="J77" s="108">
        <f>IF(T$69="Y",'Jun16'!J92,0)</f>
        <v>0</v>
      </c>
      <c r="K77" s="108">
        <f>IF(T$69="Y",'Jun16'!K92,I77*J77)</f>
        <v>0</v>
      </c>
      <c r="L77" s="151">
        <f>IF(T$69="Y",'Jun16'!L92,0)</f>
        <v>0</v>
      </c>
      <c r="M77" s="118" t="str">
        <f>IF(E77=" "," ",IF(T$69="Y",'Jun16'!M92,IF((H77+K77+L77)&gt;0,H77+K77+L77," ")))</f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211" t="str">
        <f t="shared" si="56"/>
        <v xml:space="preserve"> </v>
      </c>
      <c r="S77" s="110"/>
      <c r="T77" s="111" t="str">
        <f>IF(M77=" "," ",IF(M77=0," ",Admin!I39))</f>
        <v xml:space="preserve"> </v>
      </c>
      <c r="U77" s="48"/>
      <c r="V77" s="59">
        <f>IF(Employee!H$191=E$69,Employee!D$190+SUM(M77)+'Jun16'!V92,SUM(M77)+'Jun16'!V92)</f>
        <v>0</v>
      </c>
      <c r="W77" s="59">
        <f>IF(Employee!H$191=E$69,Employee!D$191+SUM(N77)+'Jun16'!W92,SUM(N77)+'Jun16'!W92)</f>
        <v>0</v>
      </c>
      <c r="X77" s="59">
        <f>IF(O77=" ",'Jun16'!X92,O77+'Jun16'!X92)</f>
        <v>0</v>
      </c>
      <c r="Y77" s="59">
        <f>IF(P77=" ",'Jun16'!Y92,P77+'Jun16'!Y92)</f>
        <v>0</v>
      </c>
      <c r="Z77" s="59">
        <f>IF(Q77=" ",'Jun16'!Z92,Q77+'Jun16'!Z92)</f>
        <v>0</v>
      </c>
      <c r="AA77" s="59">
        <f>IF(R77=" ",'Jun16'!AA92,R77+'Jun16'!AA92)</f>
        <v>0</v>
      </c>
      <c r="AB77" s="60"/>
      <c r="AC77" s="59">
        <f>IF(T77=" ",'Jun16'!AC92,T77+'Jun16'!AC92)</f>
        <v>0</v>
      </c>
      <c r="AD77" s="91">
        <f t="shared" si="57"/>
        <v>0</v>
      </c>
      <c r="AE77" s="91">
        <f t="shared" si="58"/>
        <v>0</v>
      </c>
      <c r="AF77" s="91">
        <f t="shared" si="59"/>
        <v>0</v>
      </c>
      <c r="AG77" s="91">
        <f t="shared" si="60"/>
        <v>0</v>
      </c>
      <c r="AH77" s="61"/>
    </row>
    <row r="78" spans="1:34" ht="18" customHeight="1" x14ac:dyDescent="0.25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IF(Employee!D$210="w","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>IF(T$69="Y",'Jun16'!H93,0)</f>
        <v>0</v>
      </c>
      <c r="I78" s="108">
        <f>IF(T$69="Y",'Jun16'!I93,0)</f>
        <v>0</v>
      </c>
      <c r="J78" s="108">
        <f>IF(T$69="Y",'Jun16'!J93,0)</f>
        <v>0</v>
      </c>
      <c r="K78" s="108">
        <f>IF(T$69="Y",'Jun16'!K93,I78*J78)</f>
        <v>0</v>
      </c>
      <c r="L78" s="151">
        <f>IF(T$69="Y",'Jun16'!L93,0)</f>
        <v>0</v>
      </c>
      <c r="M78" s="118" t="str">
        <f>IF(E78=" "," ",IF(T$69="Y",'Jun16'!M93,IF((H78+K78+L78)&gt;0,H78+K78+L78," ")))</f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211" t="str">
        <f t="shared" si="56"/>
        <v xml:space="preserve"> </v>
      </c>
      <c r="S78" s="110"/>
      <c r="T78" s="111" t="str">
        <f>IF(M78=" "," ",IF(M78=0," ",Admin!I40))</f>
        <v xml:space="preserve"> </v>
      </c>
      <c r="U78" s="48"/>
      <c r="V78" s="59">
        <f>IF(Employee!H$217=E$69,Employee!D$216+SUM(M78)+'Jun16'!V93,SUM(M78)+'Jun16'!V93)</f>
        <v>0</v>
      </c>
      <c r="W78" s="59">
        <f>IF(Employee!H$217=E$69,Employee!D$217+SUM(N78)+'Jun16'!W93,SUM(N78)+'Jun16'!W93)</f>
        <v>0</v>
      </c>
      <c r="X78" s="59">
        <f>IF(O78=" ",'Jun16'!X93,O78+'Jun16'!X93)</f>
        <v>0</v>
      </c>
      <c r="Y78" s="59">
        <f>IF(P78=" ",'Jun16'!Y93,P78+'Jun16'!Y93)</f>
        <v>0</v>
      </c>
      <c r="Z78" s="59">
        <f>IF(Q78=" ",'Jun16'!Z93,Q78+'Jun16'!Z93)</f>
        <v>0</v>
      </c>
      <c r="AA78" s="59">
        <f>IF(R78=" ",'Jun16'!AA93,R78+'Jun16'!AA93)</f>
        <v>0</v>
      </c>
      <c r="AB78" s="60"/>
      <c r="AC78" s="59">
        <f>IF(T78=" ",'Jun16'!AC93,T78+'Jun16'!AC93)</f>
        <v>0</v>
      </c>
      <c r="AD78" s="91">
        <f t="shared" si="57"/>
        <v>0</v>
      </c>
      <c r="AE78" s="91">
        <f t="shared" si="58"/>
        <v>0</v>
      </c>
      <c r="AF78" s="91">
        <f t="shared" si="59"/>
        <v>0</v>
      </c>
      <c r="AG78" s="91">
        <f t="shared" si="60"/>
        <v>0</v>
      </c>
      <c r="AH78" s="61"/>
    </row>
    <row r="79" spans="1:34" ht="18" customHeight="1" x14ac:dyDescent="0.25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IF(Employee!D$236="w","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>IF(T$69="Y",'Jun16'!H94,0)</f>
        <v>0</v>
      </c>
      <c r="I79" s="108">
        <f>IF(T$69="Y",'Jun16'!I94,0)</f>
        <v>0</v>
      </c>
      <c r="J79" s="108">
        <f>IF(T$69="Y",'Jun16'!J94,0)</f>
        <v>0</v>
      </c>
      <c r="K79" s="108">
        <f>IF(T$69="Y",'Jun16'!K94,I79*J79)</f>
        <v>0</v>
      </c>
      <c r="L79" s="151">
        <f>IF(T$69="Y",'Jun16'!L94,0)</f>
        <v>0</v>
      </c>
      <c r="M79" s="118" t="str">
        <f>IF(E79=" "," ",IF(T$69="Y",'Jun16'!M94,IF((H79+K79+L79)&gt;0,H79+K79+L79," ")))</f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211" t="str">
        <f t="shared" si="56"/>
        <v xml:space="preserve"> </v>
      </c>
      <c r="S79" s="110"/>
      <c r="T79" s="111" t="str">
        <f>IF(M79=" "," ",IF(M79=0," ",Admin!I41))</f>
        <v xml:space="preserve"> </v>
      </c>
      <c r="U79" s="48"/>
      <c r="V79" s="59">
        <f>IF(Employee!H$243=E$69,Employee!D$242+SUM(M79)+'Jun16'!V94,SUM(M79)+'Jun16'!V94)</f>
        <v>0</v>
      </c>
      <c r="W79" s="59">
        <f>IF(Employee!H$243=E$69,Employee!D$243+SUM(N79)+'Jun16'!W94,SUM(N79)+'Jun16'!W94)</f>
        <v>0</v>
      </c>
      <c r="X79" s="59">
        <f>IF(O79=" ",'Jun16'!X94,O79+'Jun16'!X94)</f>
        <v>0</v>
      </c>
      <c r="Y79" s="59">
        <f>IF(P79=" ",'Jun16'!Y94,P79+'Jun16'!Y94)</f>
        <v>0</v>
      </c>
      <c r="Z79" s="59">
        <f>IF(Q79=" ",'Jun16'!Z94,Q79+'Jun16'!Z94)</f>
        <v>0</v>
      </c>
      <c r="AA79" s="59">
        <f>IF(R79=" ",'Jun16'!AA94,R79+'Jun16'!AA94)</f>
        <v>0</v>
      </c>
      <c r="AB79" s="60"/>
      <c r="AC79" s="59">
        <f>IF(T79=" ",'Jun16'!AC94,T79+'Jun16'!AC94)</f>
        <v>0</v>
      </c>
      <c r="AD79" s="91">
        <f t="shared" si="57"/>
        <v>0</v>
      </c>
      <c r="AE79" s="91">
        <f t="shared" si="58"/>
        <v>0</v>
      </c>
      <c r="AF79" s="91">
        <f t="shared" si="59"/>
        <v>0</v>
      </c>
      <c r="AG79" s="91">
        <f t="shared" si="60"/>
        <v>0</v>
      </c>
      <c r="AH79" s="61"/>
    </row>
    <row r="80" spans="1:34" ht="18" customHeight="1" thickBot="1" x14ac:dyDescent="0.3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IF(Employee!D$262="w","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>IF(T$69="Y",'Jun16'!H95,0)</f>
        <v>0</v>
      </c>
      <c r="I80" s="133">
        <f>IF(T$69="Y",'Jun16'!I95,0)</f>
        <v>0</v>
      </c>
      <c r="J80" s="133">
        <f>IF(T$69="Y",'Jun16'!J95,0)</f>
        <v>0</v>
      </c>
      <c r="K80" s="133">
        <f>IF(T$69="Y",'Jun16'!K95,I80*J80)</f>
        <v>0</v>
      </c>
      <c r="L80" s="152">
        <f>IF(T$69="Y",'Jun16'!L95,0)</f>
        <v>0</v>
      </c>
      <c r="M80" s="118" t="str">
        <f>IF(E80=" "," ",IF(T$69="Y",'Jun16'!M95,IF((H80+K80+L80)&gt;0,H80+K80+L80," ")))</f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211" t="str">
        <f t="shared" si="56"/>
        <v xml:space="preserve"> </v>
      </c>
      <c r="S80" s="110"/>
      <c r="T80" s="111" t="str">
        <f>IF(M80=" "," ",IF(M80=0," ",Admin!I42))</f>
        <v xml:space="preserve"> </v>
      </c>
      <c r="U80" s="48"/>
      <c r="V80" s="59">
        <f>IF(Employee!H$269=E$69,Employee!D$268+SUM(M80)+'Jun16'!V95,SUM(M80)+'Jun16'!V95)</f>
        <v>0</v>
      </c>
      <c r="W80" s="59">
        <f>IF(Employee!H$269=E$69,Employee!D$269+SUM(N80)+'Jun16'!W95,SUM(N80)+'Jun16'!W95)</f>
        <v>0</v>
      </c>
      <c r="X80" s="59">
        <f>IF(O80=" ",'Jun16'!X95,O80+'Jun16'!X95)</f>
        <v>0</v>
      </c>
      <c r="Y80" s="59">
        <f>IF(P80=" ",'Jun16'!Y95,P80+'Jun16'!Y95)</f>
        <v>0</v>
      </c>
      <c r="Z80" s="59">
        <f>IF(Q80=" ",'Jun16'!Z95,Q80+'Jun16'!Z95)</f>
        <v>0</v>
      </c>
      <c r="AA80" s="59">
        <f>IF(R80=" ",'Jun16'!AA95,R80+'Jun16'!AA95)</f>
        <v>0</v>
      </c>
      <c r="AB80" s="60"/>
      <c r="AC80" s="59">
        <f>IF(T80=" ",'Jun16'!AC95,T80+'Jun16'!AC95)</f>
        <v>0</v>
      </c>
      <c r="AD80" s="91">
        <f t="shared" si="57"/>
        <v>0</v>
      </c>
      <c r="AE80" s="91">
        <f t="shared" si="58"/>
        <v>0</v>
      </c>
      <c r="AF80" s="91">
        <f t="shared" si="59"/>
        <v>0</v>
      </c>
      <c r="AG80" s="91">
        <f t="shared" si="60"/>
        <v>0</v>
      </c>
      <c r="AH80" s="61"/>
    </row>
    <row r="81" spans="1:34" ht="18" customHeight="1" thickTop="1" thickBot="1" x14ac:dyDescent="0.3">
      <c r="A81" s="47"/>
      <c r="B81" s="149"/>
      <c r="C81" s="147"/>
      <c r="D81" s="147"/>
      <c r="E81" s="148"/>
      <c r="F81" s="432" t="s">
        <v>7</v>
      </c>
      <c r="G81" s="397"/>
      <c r="H81" s="120"/>
      <c r="I81" s="121"/>
      <c r="J81" s="121"/>
      <c r="K81" s="165"/>
      <c r="L81" s="165"/>
      <c r="M81" s="156">
        <f t="shared" ref="M81:R81" si="61">SUM(M71:M80)</f>
        <v>0</v>
      </c>
      <c r="N81" s="156">
        <f t="shared" si="61"/>
        <v>0</v>
      </c>
      <c r="O81" s="156">
        <f t="shared" si="61"/>
        <v>0</v>
      </c>
      <c r="P81" s="156">
        <f t="shared" si="61"/>
        <v>0</v>
      </c>
      <c r="Q81" s="156">
        <f t="shared" si="61"/>
        <v>0</v>
      </c>
      <c r="R81" s="156">
        <f t="shared" si="61"/>
        <v>0</v>
      </c>
      <c r="S81" s="110"/>
      <c r="T81" s="156">
        <f>SUM(T71:T80)</f>
        <v>0</v>
      </c>
      <c r="U81" s="49"/>
      <c r="V81" s="59"/>
      <c r="AH81" s="61"/>
    </row>
    <row r="82" spans="1:34" ht="24" customHeight="1" x14ac:dyDescent="0.25">
      <c r="A82" s="61"/>
      <c r="B82" s="386"/>
      <c r="C82" s="386"/>
      <c r="D82" s="386"/>
      <c r="E82" s="386"/>
      <c r="F82" s="386"/>
      <c r="G82" s="386"/>
      <c r="H82" s="386"/>
      <c r="I82" s="386"/>
      <c r="J82" s="386"/>
      <c r="K82" s="386"/>
      <c r="L82" s="386"/>
      <c r="M82" s="386"/>
      <c r="N82" s="386"/>
      <c r="O82" s="386"/>
      <c r="P82" s="386"/>
      <c r="Q82" s="386"/>
      <c r="R82" s="386"/>
      <c r="S82" s="386"/>
      <c r="T82" s="386"/>
      <c r="U82" s="44"/>
    </row>
    <row r="83" spans="1:34" ht="12.75" customHeight="1" x14ac:dyDescent="0.25">
      <c r="AD83" s="189">
        <f>SUM(AD11:AD81)</f>
        <v>0</v>
      </c>
      <c r="AE83" s="189">
        <f>SUM(AE11:AE81)</f>
        <v>0</v>
      </c>
      <c r="AF83" s="189">
        <f>SUM(AF11:AF81)</f>
        <v>0</v>
      </c>
      <c r="AG83" s="189">
        <f>SUM(AG11:AG81)</f>
        <v>0</v>
      </c>
    </row>
    <row r="84" spans="1:34" ht="13.5" customHeight="1" thickBot="1" x14ac:dyDescent="0.3">
      <c r="F84" s="220" t="s">
        <v>80</v>
      </c>
      <c r="M84" s="438" t="s">
        <v>81</v>
      </c>
      <c r="N84" s="439"/>
      <c r="O84" s="439"/>
      <c r="P84" s="439"/>
      <c r="Q84" s="439"/>
      <c r="R84" s="439"/>
      <c r="T84" s="216"/>
    </row>
    <row r="85" spans="1:34" ht="12.75" customHeight="1" x14ac:dyDescent="0.25">
      <c r="F85" s="217" t="str">
        <f>IF(B71="D",Employee!D15," ")</f>
        <v xml:space="preserve"> </v>
      </c>
      <c r="M85" s="222" t="str">
        <f t="shared" ref="M85:M94" si="62">IF(B71="D",M71," ")</f>
        <v xml:space="preserve"> </v>
      </c>
      <c r="N85" s="223" t="str">
        <f t="shared" ref="N85:N94" si="63">IF(B71="D",N71," ")</f>
        <v xml:space="preserve"> </v>
      </c>
      <c r="O85" s="223" t="str">
        <f t="shared" ref="O85:O94" si="64">IF(B71="D",O71," ")</f>
        <v xml:space="preserve"> </v>
      </c>
      <c r="P85" s="223" t="str">
        <f t="shared" ref="P85:P94" si="65">IF(B71="D",P71," ")</f>
        <v xml:space="preserve"> </v>
      </c>
      <c r="Q85" s="223" t="str">
        <f t="shared" ref="Q85:Q94" si="66">IF(B71="D",Q71," ")</f>
        <v xml:space="preserve"> </v>
      </c>
      <c r="R85" s="224" t="str">
        <f t="shared" ref="R85:R94" si="67">IF(B71="D",R71," ")</f>
        <v xml:space="preserve"> </v>
      </c>
      <c r="S85" s="225"/>
      <c r="T85" s="226" t="str">
        <f t="shared" ref="T85:T94" si="68">IF(B71="D",T71," ")</f>
        <v xml:space="preserve"> </v>
      </c>
      <c r="AD85" s="191">
        <f>IF((AD83-(O2+T2)*0.13)&gt;0,AD83-(Q2+T2)*0.13,0)</f>
        <v>0</v>
      </c>
      <c r="AE85" s="191">
        <f>AE83</f>
        <v>0</v>
      </c>
      <c r="AF85" s="191">
        <f>AF83</f>
        <v>0</v>
      </c>
      <c r="AG85" s="191">
        <f>AG83</f>
        <v>0</v>
      </c>
    </row>
    <row r="86" spans="1:34" x14ac:dyDescent="0.25">
      <c r="F86" s="218" t="str">
        <f>IF(B72="D",Employee!D41," ")</f>
        <v xml:space="preserve"> </v>
      </c>
      <c r="M86" s="227" t="str">
        <f t="shared" si="62"/>
        <v xml:space="preserve"> </v>
      </c>
      <c r="N86" s="228" t="str">
        <f t="shared" si="63"/>
        <v xml:space="preserve"> </v>
      </c>
      <c r="O86" s="228" t="str">
        <f t="shared" si="64"/>
        <v xml:space="preserve"> </v>
      </c>
      <c r="P86" s="228" t="str">
        <f t="shared" si="65"/>
        <v xml:space="preserve"> </v>
      </c>
      <c r="Q86" s="228" t="str">
        <f t="shared" si="66"/>
        <v xml:space="preserve"> </v>
      </c>
      <c r="R86" s="229" t="str">
        <f t="shared" si="67"/>
        <v xml:space="preserve"> </v>
      </c>
      <c r="S86" s="225"/>
      <c r="T86" s="230" t="str">
        <f t="shared" si="68"/>
        <v xml:space="preserve"> </v>
      </c>
    </row>
    <row r="87" spans="1:34" ht="12.75" customHeight="1" x14ac:dyDescent="0.25">
      <c r="F87" s="218" t="str">
        <f>IF(B73="D",Employee!D67," ")</f>
        <v xml:space="preserve"> </v>
      </c>
      <c r="M87" s="227" t="str">
        <f t="shared" si="62"/>
        <v xml:space="preserve"> </v>
      </c>
      <c r="N87" s="228" t="str">
        <f t="shared" si="63"/>
        <v xml:space="preserve"> </v>
      </c>
      <c r="O87" s="228" t="str">
        <f t="shared" si="64"/>
        <v xml:space="preserve"> </v>
      </c>
      <c r="P87" s="228" t="str">
        <f t="shared" si="65"/>
        <v xml:space="preserve"> </v>
      </c>
      <c r="Q87" s="228" t="str">
        <f t="shared" si="66"/>
        <v xml:space="preserve"> </v>
      </c>
      <c r="R87" s="229" t="str">
        <f t="shared" si="67"/>
        <v xml:space="preserve"> </v>
      </c>
      <c r="S87" s="225"/>
      <c r="T87" s="230" t="str">
        <f t="shared" si="68"/>
        <v xml:space="preserve"> </v>
      </c>
      <c r="AD87" s="197"/>
      <c r="AE87" s="191">
        <f>AE85*0.045</f>
        <v>0</v>
      </c>
      <c r="AF87" s="191">
        <f>AF85*0.045</f>
        <v>0</v>
      </c>
      <c r="AG87" s="191">
        <f>AG85*0.045</f>
        <v>0</v>
      </c>
    </row>
    <row r="88" spans="1:34" x14ac:dyDescent="0.25">
      <c r="F88" s="218" t="str">
        <f>IF(B74="D",Employee!D93," ")</f>
        <v xml:space="preserve"> </v>
      </c>
      <c r="M88" s="227" t="str">
        <f t="shared" si="62"/>
        <v xml:space="preserve"> </v>
      </c>
      <c r="N88" s="228" t="str">
        <f t="shared" si="63"/>
        <v xml:space="preserve"> </v>
      </c>
      <c r="O88" s="228" t="str">
        <f t="shared" si="64"/>
        <v xml:space="preserve"> </v>
      </c>
      <c r="P88" s="228" t="str">
        <f t="shared" si="65"/>
        <v xml:space="preserve"> </v>
      </c>
      <c r="Q88" s="228" t="str">
        <f t="shared" si="66"/>
        <v xml:space="preserve"> </v>
      </c>
      <c r="R88" s="229" t="str">
        <f t="shared" si="67"/>
        <v xml:space="preserve"> </v>
      </c>
      <c r="S88" s="225"/>
      <c r="T88" s="230" t="str">
        <f t="shared" si="68"/>
        <v xml:space="preserve"> </v>
      </c>
    </row>
    <row r="89" spans="1:34" x14ac:dyDescent="0.25">
      <c r="F89" s="218" t="str">
        <f>IF(B75="D",Employee!D119," ")</f>
        <v xml:space="preserve"> </v>
      </c>
      <c r="M89" s="227" t="str">
        <f t="shared" si="62"/>
        <v xml:space="preserve"> </v>
      </c>
      <c r="N89" s="228" t="str">
        <f t="shared" si="63"/>
        <v xml:space="preserve"> </v>
      </c>
      <c r="O89" s="228" t="str">
        <f t="shared" si="64"/>
        <v xml:space="preserve"> </v>
      </c>
      <c r="P89" s="228" t="str">
        <f t="shared" si="65"/>
        <v xml:space="preserve"> </v>
      </c>
      <c r="Q89" s="228" t="str">
        <f t="shared" si="66"/>
        <v xml:space="preserve"> </v>
      </c>
      <c r="R89" s="229" t="str">
        <f t="shared" si="67"/>
        <v xml:space="preserve"> </v>
      </c>
      <c r="S89" s="225"/>
      <c r="T89" s="230" t="str">
        <f t="shared" si="68"/>
        <v xml:space="preserve"> </v>
      </c>
    </row>
    <row r="90" spans="1:34" x14ac:dyDescent="0.25">
      <c r="F90" s="218" t="str">
        <f>IF(B76="D",Employee!D145," ")</f>
        <v xml:space="preserve"> </v>
      </c>
      <c r="M90" s="227" t="str">
        <f t="shared" si="62"/>
        <v xml:space="preserve"> </v>
      </c>
      <c r="N90" s="228" t="str">
        <f t="shared" si="63"/>
        <v xml:space="preserve"> </v>
      </c>
      <c r="O90" s="228" t="str">
        <f t="shared" si="64"/>
        <v xml:space="preserve"> </v>
      </c>
      <c r="P90" s="228" t="str">
        <f t="shared" si="65"/>
        <v xml:space="preserve"> </v>
      </c>
      <c r="Q90" s="228" t="str">
        <f t="shared" si="66"/>
        <v xml:space="preserve"> </v>
      </c>
      <c r="R90" s="229" t="str">
        <f t="shared" si="67"/>
        <v xml:space="preserve"> </v>
      </c>
      <c r="S90" s="225"/>
      <c r="T90" s="230" t="str">
        <f t="shared" si="68"/>
        <v xml:space="preserve"> </v>
      </c>
      <c r="AD90" s="190">
        <f>AD85+'Jun16'!AD105</f>
        <v>0</v>
      </c>
      <c r="AE90" s="190">
        <f>AE85+'Jun16'!AE105</f>
        <v>0</v>
      </c>
      <c r="AF90" s="190">
        <f>AF85+'Jun16'!AF105</f>
        <v>0</v>
      </c>
      <c r="AG90" s="190">
        <f>AG85+'Jun16'!AG105</f>
        <v>0</v>
      </c>
    </row>
    <row r="91" spans="1:34" x14ac:dyDescent="0.25">
      <c r="F91" s="218" t="str">
        <f>IF(B77="D",Employee!D171," ")</f>
        <v xml:space="preserve"> </v>
      </c>
      <c r="M91" s="227" t="str">
        <f t="shared" si="62"/>
        <v xml:space="preserve"> </v>
      </c>
      <c r="N91" s="228" t="str">
        <f t="shared" si="63"/>
        <v xml:space="preserve"> </v>
      </c>
      <c r="O91" s="228" t="str">
        <f t="shared" si="64"/>
        <v xml:space="preserve"> </v>
      </c>
      <c r="P91" s="228" t="str">
        <f t="shared" si="65"/>
        <v xml:space="preserve"> </v>
      </c>
      <c r="Q91" s="228" t="str">
        <f t="shared" si="66"/>
        <v xml:space="preserve"> </v>
      </c>
      <c r="R91" s="229" t="str">
        <f t="shared" si="67"/>
        <v xml:space="preserve"> </v>
      </c>
      <c r="S91" s="225"/>
      <c r="T91" s="230" t="str">
        <f t="shared" si="68"/>
        <v xml:space="preserve"> </v>
      </c>
    </row>
    <row r="92" spans="1:34" x14ac:dyDescent="0.25">
      <c r="F92" s="218" t="str">
        <f>IF(B78="D",Employee!D197," ")</f>
        <v xml:space="preserve"> </v>
      </c>
      <c r="M92" s="227" t="str">
        <f t="shared" si="62"/>
        <v xml:space="preserve"> </v>
      </c>
      <c r="N92" s="228" t="str">
        <f t="shared" si="63"/>
        <v xml:space="preserve"> </v>
      </c>
      <c r="O92" s="228" t="str">
        <f t="shared" si="64"/>
        <v xml:space="preserve"> </v>
      </c>
      <c r="P92" s="228" t="str">
        <f t="shared" si="65"/>
        <v xml:space="preserve"> </v>
      </c>
      <c r="Q92" s="228" t="str">
        <f t="shared" si="66"/>
        <v xml:space="preserve"> </v>
      </c>
      <c r="R92" s="229" t="str">
        <f t="shared" si="67"/>
        <v xml:space="preserve"> </v>
      </c>
      <c r="S92" s="225"/>
      <c r="T92" s="230" t="str">
        <f t="shared" si="68"/>
        <v xml:space="preserve"> </v>
      </c>
      <c r="AD92" s="197"/>
      <c r="AE92" s="190">
        <f>AE87+'Jun16'!AE107</f>
        <v>0</v>
      </c>
      <c r="AF92" s="190">
        <f>AF87+'Jun16'!AF107</f>
        <v>0</v>
      </c>
      <c r="AG92" s="190">
        <f>AG87+'Jun16'!AG107</f>
        <v>0</v>
      </c>
    </row>
    <row r="93" spans="1:34" x14ac:dyDescent="0.25">
      <c r="F93" s="218" t="str">
        <f>IF(B79="D",Employee!D223," ")</f>
        <v xml:space="preserve"> </v>
      </c>
      <c r="M93" s="227" t="str">
        <f t="shared" si="62"/>
        <v xml:space="preserve"> </v>
      </c>
      <c r="N93" s="228" t="str">
        <f t="shared" si="63"/>
        <v xml:space="preserve"> </v>
      </c>
      <c r="O93" s="228" t="str">
        <f t="shared" si="64"/>
        <v xml:space="preserve"> </v>
      </c>
      <c r="P93" s="228" t="str">
        <f t="shared" si="65"/>
        <v xml:space="preserve"> </v>
      </c>
      <c r="Q93" s="228" t="str">
        <f t="shared" si="66"/>
        <v xml:space="preserve"> </v>
      </c>
      <c r="R93" s="229" t="str">
        <f t="shared" si="67"/>
        <v xml:space="preserve"> </v>
      </c>
      <c r="S93" s="225"/>
      <c r="T93" s="230" t="str">
        <f t="shared" si="68"/>
        <v xml:space="preserve"> </v>
      </c>
    </row>
    <row r="94" spans="1:34" ht="13.8" thickBot="1" x14ac:dyDescent="0.3">
      <c r="F94" s="219" t="str">
        <f>IF(B80="D",Employee!D249," ")</f>
        <v xml:space="preserve"> </v>
      </c>
      <c r="M94" s="231" t="str">
        <f t="shared" si="62"/>
        <v xml:space="preserve"> </v>
      </c>
      <c r="N94" s="232" t="str">
        <f t="shared" si="63"/>
        <v xml:space="preserve"> </v>
      </c>
      <c r="O94" s="232" t="str">
        <f t="shared" si="64"/>
        <v xml:space="preserve"> </v>
      </c>
      <c r="P94" s="232" t="str">
        <f t="shared" si="65"/>
        <v xml:space="preserve"> </v>
      </c>
      <c r="Q94" s="232" t="str">
        <f t="shared" si="66"/>
        <v xml:space="preserve"> </v>
      </c>
      <c r="R94" s="233" t="str">
        <f t="shared" si="67"/>
        <v xml:space="preserve"> </v>
      </c>
      <c r="S94" s="225"/>
      <c r="T94" s="234" t="str">
        <f t="shared" si="68"/>
        <v xml:space="preserve"> </v>
      </c>
    </row>
    <row r="95" spans="1:34" x14ac:dyDescent="0.25">
      <c r="F95" s="221" t="s">
        <v>82</v>
      </c>
      <c r="M95" s="235">
        <f t="shared" ref="M95:R95" si="69">SUM(M85:M94)</f>
        <v>0</v>
      </c>
      <c r="N95" s="235">
        <f t="shared" si="69"/>
        <v>0</v>
      </c>
      <c r="O95" s="235">
        <f t="shared" si="69"/>
        <v>0</v>
      </c>
      <c r="P95" s="235">
        <f t="shared" si="69"/>
        <v>0</v>
      </c>
      <c r="Q95" s="235">
        <f t="shared" si="69"/>
        <v>0</v>
      </c>
      <c r="R95" s="235">
        <f t="shared" si="69"/>
        <v>0</v>
      </c>
      <c r="S95" s="236"/>
      <c r="T95" s="235">
        <f>SUM(T85:T94)</f>
        <v>0</v>
      </c>
    </row>
  </sheetData>
  <mergeCells count="79">
    <mergeCell ref="AD1:AG2"/>
    <mergeCell ref="G1:H1"/>
    <mergeCell ref="I1:L1"/>
    <mergeCell ref="B1:F2"/>
    <mergeCell ref="G2:H2"/>
    <mergeCell ref="I2:L2"/>
    <mergeCell ref="U2:U6"/>
    <mergeCell ref="V1:AC2"/>
    <mergeCell ref="AA3:AA6"/>
    <mergeCell ref="AC3:AC6"/>
    <mergeCell ref="V3:V6"/>
    <mergeCell ref="W3:W6"/>
    <mergeCell ref="X3:X6"/>
    <mergeCell ref="C3:C6"/>
    <mergeCell ref="D3:D6"/>
    <mergeCell ref="AG3:AG6"/>
    <mergeCell ref="AD3:AD6"/>
    <mergeCell ref="AE3:AE6"/>
    <mergeCell ref="AF3:AF6"/>
    <mergeCell ref="E3:E6"/>
    <mergeCell ref="L3:L6"/>
    <mergeCell ref="Y3:Y6"/>
    <mergeCell ref="Z3:Z6"/>
    <mergeCell ref="B68:E68"/>
    <mergeCell ref="B69:D69"/>
    <mergeCell ref="H69:J69"/>
    <mergeCell ref="O69:R69"/>
    <mergeCell ref="O68:Q68"/>
    <mergeCell ref="R68:T68"/>
    <mergeCell ref="B38:E38"/>
    <mergeCell ref="O38:Q38"/>
    <mergeCell ref="R38:T38"/>
    <mergeCell ref="F66:G66"/>
    <mergeCell ref="B67:T67"/>
    <mergeCell ref="F51:G51"/>
    <mergeCell ref="B52:T52"/>
    <mergeCell ref="B53:E53"/>
    <mergeCell ref="B54:D54"/>
    <mergeCell ref="H54:J54"/>
    <mergeCell ref="O54:R54"/>
    <mergeCell ref="O53:Q53"/>
    <mergeCell ref="R53:T53"/>
    <mergeCell ref="O23:Q23"/>
    <mergeCell ref="R23:T23"/>
    <mergeCell ref="B7:T7"/>
    <mergeCell ref="B8:E8"/>
    <mergeCell ref="B9:D9"/>
    <mergeCell ref="A2:A6"/>
    <mergeCell ref="F81:G81"/>
    <mergeCell ref="J3:J6"/>
    <mergeCell ref="K3:K6"/>
    <mergeCell ref="B23:E23"/>
    <mergeCell ref="B24:D24"/>
    <mergeCell ref="H24:J24"/>
    <mergeCell ref="B39:D39"/>
    <mergeCell ref="H39:J39"/>
    <mergeCell ref="B37:T37"/>
    <mergeCell ref="F36:G36"/>
    <mergeCell ref="M3:M6"/>
    <mergeCell ref="H9:J9"/>
    <mergeCell ref="O9:R9"/>
    <mergeCell ref="F3:F6"/>
    <mergeCell ref="H3:H6"/>
    <mergeCell ref="M84:R84"/>
    <mergeCell ref="B82:T82"/>
    <mergeCell ref="N3:N6"/>
    <mergeCell ref="O3:O6"/>
    <mergeCell ref="P3:P6"/>
    <mergeCell ref="Q3:Q6"/>
    <mergeCell ref="F21:G21"/>
    <mergeCell ref="B22:T22"/>
    <mergeCell ref="R3:R6"/>
    <mergeCell ref="T3:T6"/>
    <mergeCell ref="I3:I6"/>
    <mergeCell ref="B3:B6"/>
    <mergeCell ref="O24:R24"/>
    <mergeCell ref="O39:R39"/>
    <mergeCell ref="O8:Q8"/>
    <mergeCell ref="R8:T8"/>
  </mergeCells>
  <phoneticPr fontId="5" type="noConversion"/>
  <dataValidations count="1">
    <dataValidation type="list" allowBlank="1" showInputMessage="1" showErrorMessage="1" sqref="G71:G80 G11:G20 G26:G35 G41:G50 G56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2" manualBreakCount="2">
    <brk id="28" max="16383" man="1"/>
    <brk id="50" max="16383" man="1"/>
  </rowBreaks>
  <colBreaks count="1" manualBreakCount="1">
    <brk id="1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5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8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8" width="7" style="55" customWidth="1"/>
    <col min="9" max="10" width="7.6640625" style="55" customWidth="1"/>
    <col min="11" max="11" width="8.6640625" style="58" customWidth="1"/>
    <col min="12" max="12" width="7.6640625" style="58" customWidth="1"/>
    <col min="13" max="13" width="9" style="55" customWidth="1"/>
    <col min="14" max="14" width="8" style="2" customWidth="1"/>
    <col min="15" max="15" width="8" style="55" customWidth="1"/>
    <col min="16" max="16" width="7.109375" style="55" customWidth="1"/>
    <col min="17" max="17" width="8" style="55" customWidth="1"/>
    <col min="18" max="18" width="9" style="55" customWidth="1"/>
    <col min="19" max="19" width="0.88671875" style="1" customWidth="1"/>
    <col min="20" max="20" width="9.109375" style="55"/>
    <col min="21" max="21" width="1.6640625" style="4" customWidth="1"/>
    <col min="22" max="22" width="10.6640625" style="55" customWidth="1"/>
    <col min="23" max="27" width="9.6640625" style="55" customWidth="1"/>
    <col min="28" max="28" width="1.109375" style="55" customWidth="1"/>
    <col min="29" max="29" width="9.6640625" style="55" customWidth="1"/>
    <col min="30" max="33" width="10.5546875" style="9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5">
      <c r="A1" s="1"/>
      <c r="B1" s="423" t="s">
        <v>74</v>
      </c>
      <c r="C1" s="424"/>
      <c r="D1" s="424"/>
      <c r="E1" s="424"/>
      <c r="F1" s="425"/>
      <c r="G1" s="417">
        <f>SUM(AD84:AG84)+SUM(AE86:AG86)</f>
        <v>0</v>
      </c>
      <c r="H1" s="418"/>
      <c r="I1" s="414" t="s">
        <v>4</v>
      </c>
      <c r="J1" s="415"/>
      <c r="K1" s="415"/>
      <c r="L1" s="416"/>
      <c r="M1" s="103">
        <f t="shared" ref="M1:R1" si="0">M21+M36+M51+M66+M81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</f>
        <v>0</v>
      </c>
      <c r="U1" s="4"/>
      <c r="V1" s="453" t="s">
        <v>25</v>
      </c>
      <c r="W1" s="454"/>
      <c r="X1" s="454"/>
      <c r="Y1" s="454"/>
      <c r="Z1" s="454"/>
      <c r="AA1" s="454"/>
      <c r="AB1" s="454"/>
      <c r="AC1" s="455"/>
      <c r="AD1" s="440" t="s">
        <v>70</v>
      </c>
      <c r="AE1" s="440"/>
      <c r="AF1" s="440"/>
      <c r="AG1" s="440"/>
      <c r="AH1" s="192"/>
    </row>
    <row r="2" spans="1:34" s="7" customFormat="1" ht="15" customHeight="1" thickBot="1" x14ac:dyDescent="0.3">
      <c r="A2" s="458"/>
      <c r="B2" s="426"/>
      <c r="C2" s="427"/>
      <c r="D2" s="427"/>
      <c r="E2" s="427"/>
      <c r="F2" s="428"/>
      <c r="G2" s="417"/>
      <c r="H2" s="418"/>
      <c r="I2" s="442" t="s">
        <v>78</v>
      </c>
      <c r="J2" s="443"/>
      <c r="K2" s="443"/>
      <c r="L2" s="444"/>
      <c r="M2" s="103">
        <f t="shared" ref="M2:R2" si="1">M95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T95</f>
        <v>0</v>
      </c>
      <c r="U2" s="445"/>
      <c r="V2" s="456"/>
      <c r="W2" s="441"/>
      <c r="X2" s="441"/>
      <c r="Y2" s="441"/>
      <c r="Z2" s="441"/>
      <c r="AA2" s="441"/>
      <c r="AB2" s="441"/>
      <c r="AC2" s="457"/>
      <c r="AD2" s="441"/>
      <c r="AE2" s="441"/>
      <c r="AF2" s="441"/>
      <c r="AG2" s="441"/>
      <c r="AH2" s="192"/>
    </row>
    <row r="3" spans="1:34" s="12" customFormat="1" ht="15" customHeight="1" thickTop="1" x14ac:dyDescent="0.25">
      <c r="A3" s="408"/>
      <c r="B3" s="419" t="s">
        <v>79</v>
      </c>
      <c r="C3" s="419" t="s">
        <v>51</v>
      </c>
      <c r="D3" s="419" t="s">
        <v>6</v>
      </c>
      <c r="E3" s="429" t="s">
        <v>44</v>
      </c>
      <c r="F3" s="422" t="s">
        <v>0</v>
      </c>
      <c r="G3" s="124" t="s">
        <v>45</v>
      </c>
      <c r="H3" s="401" t="s">
        <v>55</v>
      </c>
      <c r="I3" s="401" t="s">
        <v>49</v>
      </c>
      <c r="J3" s="401" t="s">
        <v>50</v>
      </c>
      <c r="K3" s="409" t="s">
        <v>54</v>
      </c>
      <c r="L3" s="409" t="s">
        <v>32</v>
      </c>
      <c r="M3" s="405" t="s">
        <v>52</v>
      </c>
      <c r="N3" s="401" t="s">
        <v>1</v>
      </c>
      <c r="O3" s="404" t="s">
        <v>26</v>
      </c>
      <c r="P3" s="401" t="s">
        <v>56</v>
      </c>
      <c r="Q3" s="404" t="s">
        <v>2</v>
      </c>
      <c r="R3" s="405" t="s">
        <v>53</v>
      </c>
      <c r="S3" s="51"/>
      <c r="T3" s="404" t="s">
        <v>27</v>
      </c>
      <c r="U3" s="446"/>
      <c r="V3" s="393" t="s">
        <v>5</v>
      </c>
      <c r="W3" s="393" t="s">
        <v>1</v>
      </c>
      <c r="X3" s="393" t="s">
        <v>26</v>
      </c>
      <c r="Y3" s="447" t="s">
        <v>22</v>
      </c>
      <c r="Z3" s="393" t="s">
        <v>2</v>
      </c>
      <c r="AA3" s="393" t="s">
        <v>3</v>
      </c>
      <c r="AB3" s="51"/>
      <c r="AC3" s="393" t="s">
        <v>27</v>
      </c>
      <c r="AD3" s="450" t="s">
        <v>66</v>
      </c>
      <c r="AE3" s="450" t="s">
        <v>67</v>
      </c>
      <c r="AF3" s="450" t="s">
        <v>68</v>
      </c>
      <c r="AG3" s="450" t="s">
        <v>69</v>
      </c>
      <c r="AH3" s="193"/>
    </row>
    <row r="4" spans="1:34" s="13" customFormat="1" ht="15" customHeight="1" x14ac:dyDescent="0.25">
      <c r="A4" s="408"/>
      <c r="B4" s="420"/>
      <c r="C4" s="420"/>
      <c r="D4" s="420"/>
      <c r="E4" s="430"/>
      <c r="F4" s="394"/>
      <c r="G4" s="125" t="s">
        <v>46</v>
      </c>
      <c r="H4" s="402"/>
      <c r="I4" s="412"/>
      <c r="J4" s="412"/>
      <c r="K4" s="410"/>
      <c r="L4" s="410"/>
      <c r="M4" s="406"/>
      <c r="N4" s="402"/>
      <c r="O4" s="394"/>
      <c r="P4" s="402"/>
      <c r="Q4" s="394"/>
      <c r="R4" s="406"/>
      <c r="S4" s="51"/>
      <c r="T4" s="394"/>
      <c r="U4" s="446"/>
      <c r="V4" s="394"/>
      <c r="W4" s="394"/>
      <c r="X4" s="394"/>
      <c r="Y4" s="448"/>
      <c r="Z4" s="394"/>
      <c r="AA4" s="394"/>
      <c r="AB4" s="51"/>
      <c r="AC4" s="394"/>
      <c r="AD4" s="451"/>
      <c r="AE4" s="451"/>
      <c r="AF4" s="451"/>
      <c r="AG4" s="451"/>
      <c r="AH4" s="193"/>
    </row>
    <row r="5" spans="1:34" s="13" customFormat="1" ht="15" customHeight="1" x14ac:dyDescent="0.25">
      <c r="A5" s="408"/>
      <c r="B5" s="420"/>
      <c r="C5" s="420"/>
      <c r="D5" s="420"/>
      <c r="E5" s="430"/>
      <c r="F5" s="394"/>
      <c r="G5" s="125" t="s">
        <v>47</v>
      </c>
      <c r="H5" s="402"/>
      <c r="I5" s="412"/>
      <c r="J5" s="412"/>
      <c r="K5" s="410"/>
      <c r="L5" s="410"/>
      <c r="M5" s="406"/>
      <c r="N5" s="402"/>
      <c r="O5" s="394"/>
      <c r="P5" s="402"/>
      <c r="Q5" s="394"/>
      <c r="R5" s="406"/>
      <c r="S5" s="51"/>
      <c r="T5" s="394"/>
      <c r="U5" s="446"/>
      <c r="V5" s="394"/>
      <c r="W5" s="394"/>
      <c r="X5" s="394"/>
      <c r="Y5" s="448"/>
      <c r="Z5" s="394"/>
      <c r="AA5" s="394"/>
      <c r="AB5" s="51"/>
      <c r="AC5" s="394"/>
      <c r="AD5" s="451"/>
      <c r="AE5" s="451"/>
      <c r="AF5" s="451"/>
      <c r="AG5" s="451"/>
      <c r="AH5" s="193"/>
    </row>
    <row r="6" spans="1:34" s="14" customFormat="1" ht="15" customHeight="1" x14ac:dyDescent="0.2">
      <c r="A6" s="408"/>
      <c r="B6" s="421"/>
      <c r="C6" s="421"/>
      <c r="D6" s="421"/>
      <c r="E6" s="431"/>
      <c r="F6" s="394"/>
      <c r="G6" s="126" t="s">
        <v>48</v>
      </c>
      <c r="H6" s="403"/>
      <c r="I6" s="413"/>
      <c r="J6" s="413"/>
      <c r="K6" s="411"/>
      <c r="L6" s="411"/>
      <c r="M6" s="406"/>
      <c r="N6" s="403"/>
      <c r="O6" s="394"/>
      <c r="P6" s="403"/>
      <c r="Q6" s="394"/>
      <c r="R6" s="406"/>
      <c r="S6" s="50"/>
      <c r="T6" s="394"/>
      <c r="U6" s="446"/>
      <c r="V6" s="394"/>
      <c r="W6" s="394"/>
      <c r="X6" s="394"/>
      <c r="Y6" s="449"/>
      <c r="Z6" s="394"/>
      <c r="AA6" s="394"/>
      <c r="AB6" s="50"/>
      <c r="AC6" s="394"/>
      <c r="AD6" s="452"/>
      <c r="AE6" s="452"/>
      <c r="AF6" s="452"/>
      <c r="AG6" s="452"/>
      <c r="AH6" s="194"/>
    </row>
    <row r="7" spans="1:34" s="52" customFormat="1" ht="24" customHeight="1" thickBot="1" x14ac:dyDescent="0.3">
      <c r="A7" s="157"/>
      <c r="B7" s="386"/>
      <c r="C7" s="386"/>
      <c r="D7" s="386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3">
      <c r="A8" s="39"/>
      <c r="B8" s="395" t="s">
        <v>23</v>
      </c>
      <c r="C8" s="396"/>
      <c r="D8" s="396"/>
      <c r="E8" s="397"/>
      <c r="F8" s="40"/>
      <c r="G8" s="101"/>
      <c r="H8" s="102"/>
      <c r="I8" s="102"/>
      <c r="J8" s="102"/>
      <c r="K8" s="56"/>
      <c r="L8" s="56"/>
      <c r="M8" s="53"/>
      <c r="N8" s="41"/>
      <c r="O8" s="387" t="s">
        <v>28</v>
      </c>
      <c r="P8" s="388"/>
      <c r="Q8" s="389"/>
      <c r="R8" s="436"/>
      <c r="S8" s="437"/>
      <c r="T8" s="437"/>
      <c r="U8" s="42"/>
      <c r="AH8" s="61"/>
    </row>
    <row r="9" spans="1:34" ht="18" customHeight="1" thickTop="1" thickBot="1" x14ac:dyDescent="0.3">
      <c r="A9" s="43"/>
      <c r="B9" s="398" t="s">
        <v>9</v>
      </c>
      <c r="C9" s="396"/>
      <c r="D9" s="397"/>
      <c r="E9" s="188">
        <v>18</v>
      </c>
      <c r="F9" s="61"/>
      <c r="G9" s="61"/>
      <c r="H9" s="398" t="s">
        <v>28</v>
      </c>
      <c r="I9" s="396"/>
      <c r="J9" s="397"/>
      <c r="K9" s="238">
        <f>'Jul16'!M54+1</f>
        <v>42583</v>
      </c>
      <c r="L9" s="239" t="s">
        <v>84</v>
      </c>
      <c r="M9" s="240">
        <f>K9+6</f>
        <v>42589</v>
      </c>
      <c r="N9" s="27"/>
      <c r="O9" s="433" t="s">
        <v>71</v>
      </c>
      <c r="P9" s="434"/>
      <c r="Q9" s="434"/>
      <c r="R9" s="435"/>
      <c r="S9" s="44"/>
      <c r="T9" s="199"/>
      <c r="U9" s="46"/>
      <c r="AH9" s="61"/>
    </row>
    <row r="10" spans="1:34" ht="18" customHeight="1" thickTop="1" x14ac:dyDescent="0.25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IF(T$9="Y",'Jul16'!H56,0)</f>
        <v>0</v>
      </c>
      <c r="I11" s="105">
        <f>IF(T$9="Y",'Jul16'!I56,0)</f>
        <v>0</v>
      </c>
      <c r="J11" s="105">
        <f>IF(T$9="Y",'Jul16'!J56,0)</f>
        <v>0</v>
      </c>
      <c r="K11" s="105">
        <f>IF(T$9="Y",'Jul16'!K56,I11*J11)</f>
        <v>0</v>
      </c>
      <c r="L11" s="150">
        <f>IF(T$9="Y",'Jul16'!L56,0)</f>
        <v>0</v>
      </c>
      <c r="M11" s="129" t="str">
        <f>IF(E11=" "," ",IF(T$9="Y",'Jul16'!M56,IF((H11+K11+L11)&gt;0,H11+K11+L11,"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",Admin!I173))</f>
        <v xml:space="preserve"> </v>
      </c>
      <c r="U11" s="48"/>
      <c r="V11" s="59">
        <f>IF(Employee!H$34=E$9,Employee!D$34+SUM(M11)+'Jul16'!V56,SUM(M11)+'Jul16'!V56)</f>
        <v>0</v>
      </c>
      <c r="W11" s="59">
        <f>IF(Employee!H$34=E$9,Employee!D$35+SUM(N11)+'Jul16'!W56,SUM(N11)+'Jul16'!W56)</f>
        <v>0</v>
      </c>
      <c r="X11" s="59">
        <f>IF(O11=" ",'Jul16'!X56,O11+'Jul16'!X56)</f>
        <v>0</v>
      </c>
      <c r="Y11" s="59">
        <f>IF(P11=" ",'Jul16'!Y56,P11+'Jul16'!Y56)</f>
        <v>0</v>
      </c>
      <c r="Z11" s="59">
        <f>IF(Q11=" ",'Jul16'!Z56,Q11+'Jul16'!Z56)</f>
        <v>0</v>
      </c>
      <c r="AA11" s="59">
        <f>IF(R11=" ",'Jul16'!AA56,R11+'Jul16'!AA56)</f>
        <v>0</v>
      </c>
      <c r="AB11" s="60"/>
      <c r="AC11" s="59">
        <f>IF(T11=" ",'Jul16'!AC56,T11+'Jul16'!AC56)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5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IF(T$9="Y",'Jul16'!H57,0)</f>
        <v>0</v>
      </c>
      <c r="I12" s="108">
        <f>IF(T$9="Y",'Jul16'!I57,0)</f>
        <v>0</v>
      </c>
      <c r="J12" s="108">
        <f>IF(T$9="Y",'Jul16'!J57,0)</f>
        <v>0</v>
      </c>
      <c r="K12" s="108">
        <f>IF(T$9="Y",'Jul16'!K57,I12*J12)</f>
        <v>0</v>
      </c>
      <c r="L12" s="151">
        <f>IF(T$9="Y",'Jul16'!L57,0)</f>
        <v>0</v>
      </c>
      <c r="M12" s="130" t="str">
        <f>IF(E12=" "," ",IF(T$9="Y",'Jul16'!M57,IF((H12+K12+L12)&gt;0,H12+K12+L12,"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",Admin!I174))</f>
        <v xml:space="preserve"> </v>
      </c>
      <c r="U12" s="48"/>
      <c r="V12" s="59">
        <f>IF(Employee!H$60=E$9,Employee!D$60+SUM(M12)+'Jul16'!V57,SUM(M12)+'Jul16'!V57)</f>
        <v>0</v>
      </c>
      <c r="W12" s="59">
        <f>IF(Employee!H$60=E$9,Employee!D$61+SUM(N12)+'Jul16'!W57,SUM(N12)+'Jul16'!W57)</f>
        <v>0</v>
      </c>
      <c r="X12" s="59">
        <f>IF(O12=" ",'Jul16'!X57,O12+'Jul16'!X57)</f>
        <v>0</v>
      </c>
      <c r="Y12" s="59">
        <f>IF(P12=" ",'Jul16'!Y57,P12+'Jul16'!Y57)</f>
        <v>0</v>
      </c>
      <c r="Z12" s="59">
        <f>IF(Q12=" ",'Jul16'!Z57,Q12+'Jul16'!Z57)</f>
        <v>0</v>
      </c>
      <c r="AA12" s="59">
        <f>IF(R12=" ",'Jul16'!AA57,R12+'Jul16'!AA57)</f>
        <v>0</v>
      </c>
      <c r="AB12" s="60"/>
      <c r="AC12" s="59">
        <f>IF(T12=" ",'Jul16'!AC57,T12+'Jul16'!AC57)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5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IF(T$9="Y",'Jul16'!H58,0)</f>
        <v>0</v>
      </c>
      <c r="I13" s="108">
        <f>IF(T$9="Y",'Jul16'!I58,0)</f>
        <v>0</v>
      </c>
      <c r="J13" s="108">
        <f>IF(T$9="Y",'Jul16'!J58,0)</f>
        <v>0</v>
      </c>
      <c r="K13" s="108">
        <f>IF(T$9="Y",'Jul16'!K58,I13*J13)</f>
        <v>0</v>
      </c>
      <c r="L13" s="151">
        <f>IF(T$9="Y",'Jul16'!L58,0)</f>
        <v>0</v>
      </c>
      <c r="M13" s="130" t="str">
        <f>IF(E13=" "," ",IF(T$9="Y",'Jul16'!M58,IF((H13+K13+L13)&gt;0,H13+K13+L13,"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",Admin!I175))</f>
        <v xml:space="preserve"> </v>
      </c>
      <c r="U13" s="48"/>
      <c r="V13" s="59">
        <f>IF(Employee!H$86=E$9,Employee!D$86+SUM(M13)+'Jul16'!V58,SUM(M13)+'Jul16'!V58)</f>
        <v>0</v>
      </c>
      <c r="W13" s="59">
        <f>IF(Employee!H$86=E$9,Employee!D$87+SUM(N13)+'Jul16'!W58,SUM(N13)+'Jul16'!W58)</f>
        <v>0</v>
      </c>
      <c r="X13" s="59">
        <f>IF(O13=" ",'Jul16'!X58,O13+'Jul16'!X58)</f>
        <v>0</v>
      </c>
      <c r="Y13" s="59">
        <f>IF(P13=" ",'Jul16'!Y58,P13+'Jul16'!Y58)</f>
        <v>0</v>
      </c>
      <c r="Z13" s="59">
        <f>IF(Q13=" ",'Jul16'!Z58,Q13+'Jul16'!Z58)</f>
        <v>0</v>
      </c>
      <c r="AA13" s="59">
        <f>IF(R13=" ",'Jul16'!AA58,R13+'Jul16'!AA58)</f>
        <v>0</v>
      </c>
      <c r="AB13" s="60"/>
      <c r="AC13" s="59">
        <f>IF(T13=" ",'Jul16'!AC58,T13+'Jul16'!AC58)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5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IF(T$9="Y",'Jul16'!H59,0)</f>
        <v>0</v>
      </c>
      <c r="I14" s="108">
        <f>IF(T$9="Y",'Jul16'!I59,0)</f>
        <v>0</v>
      </c>
      <c r="J14" s="108">
        <f>IF(T$9="Y",'Jul16'!J59,0)</f>
        <v>0</v>
      </c>
      <c r="K14" s="108">
        <f>IF(T$9="Y",'Jul16'!K59,I14*J14)</f>
        <v>0</v>
      </c>
      <c r="L14" s="151">
        <f>IF(T$9="Y",'Jul16'!L59,0)</f>
        <v>0</v>
      </c>
      <c r="M14" s="130" t="str">
        <f>IF(E14=" "," ",IF(T$9="Y",'Jul16'!M59,IF((H14+K14+L14)&gt;0,H14+K14+L14,"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",Admin!I176))</f>
        <v xml:space="preserve"> </v>
      </c>
      <c r="U14" s="48"/>
      <c r="V14" s="59">
        <f>IF(Employee!H$112=E$9,Employee!D$112+SUM(M14)+'Jul16'!V59,SUM(M14)+'Jul16'!V59)</f>
        <v>0</v>
      </c>
      <c r="W14" s="59">
        <f>IF(Employee!H$112=E$9,Employee!D$113+SUM(N14)+'Jul16'!W59,SUM(N14)+'Jul16'!W59)</f>
        <v>0</v>
      </c>
      <c r="X14" s="59">
        <f>IF(O14=" ",'Jul16'!X59,O14+'Jul16'!X59)</f>
        <v>0</v>
      </c>
      <c r="Y14" s="59">
        <f>IF(P14=" ",'Jul16'!Y59,P14+'Jul16'!Y59)</f>
        <v>0</v>
      </c>
      <c r="Z14" s="59">
        <f>IF(Q14=" ",'Jul16'!Z59,Q14+'Jul16'!Z59)</f>
        <v>0</v>
      </c>
      <c r="AA14" s="59">
        <f>IF(R14=" ",'Jul16'!AA59,R14+'Jul16'!AA59)</f>
        <v>0</v>
      </c>
      <c r="AB14" s="60"/>
      <c r="AC14" s="59">
        <f>IF(T14=" ",'Jul16'!AC59,T14+'Jul16'!AC59)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5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IF(T$9="Y",'Jul16'!H60,0)</f>
        <v>0</v>
      </c>
      <c r="I15" s="108">
        <f>IF(T$9="Y",'Jul16'!I60,0)</f>
        <v>0</v>
      </c>
      <c r="J15" s="108">
        <f>IF(T$9="Y",'Jul16'!J60,0)</f>
        <v>0</v>
      </c>
      <c r="K15" s="108">
        <f>IF(T$9="Y",'Jul16'!K60,I15*J15)</f>
        <v>0</v>
      </c>
      <c r="L15" s="151">
        <f>IF(T$9="Y",'Jul16'!L60,0)</f>
        <v>0</v>
      </c>
      <c r="M15" s="130" t="str">
        <f>IF(E15=" "," ",IF(T$9="Y",'Jul16'!M60,IF((H15+K15+L15)&gt;0,H15+K15+L15,"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",Admin!I177))</f>
        <v xml:space="preserve"> </v>
      </c>
      <c r="U15" s="48"/>
      <c r="V15" s="59">
        <f>IF(Employee!H$138=E$9,Employee!D$138+SUM(M15)+'Jul16'!V60,SUM(M15)+'Jul16'!V60)</f>
        <v>0</v>
      </c>
      <c r="W15" s="59">
        <f>IF(Employee!H$138=E$9,Employee!D$139+SUM(N15)+'Jul16'!W60,SUM(N15)+'Jul16'!W60)</f>
        <v>0</v>
      </c>
      <c r="X15" s="59">
        <f>IF(O15=" ",'Jul16'!X60,O15+'Jul16'!X60)</f>
        <v>0</v>
      </c>
      <c r="Y15" s="59">
        <f>IF(P15=" ",'Jul16'!Y60,P15+'Jul16'!Y60)</f>
        <v>0</v>
      </c>
      <c r="Z15" s="59">
        <f>IF(Q15=" ",'Jul16'!Z60,Q15+'Jul16'!Z60)</f>
        <v>0</v>
      </c>
      <c r="AA15" s="59">
        <f>IF(R15=" ",'Jul16'!AA60,R15+'Jul16'!AA60)</f>
        <v>0</v>
      </c>
      <c r="AB15" s="60"/>
      <c r="AC15" s="59">
        <f>IF(T15=" ",'Jul16'!AC60,T15+'Jul16'!AC60)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5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IF(T$9="Y",'Jul16'!H61,0)</f>
        <v>0</v>
      </c>
      <c r="I16" s="108">
        <f>IF(T$9="Y",'Jul16'!I61,0)</f>
        <v>0</v>
      </c>
      <c r="J16" s="108">
        <f>IF(T$9="Y",'Jul16'!J61,0)</f>
        <v>0</v>
      </c>
      <c r="K16" s="108">
        <f>IF(T$9="Y",'Jul16'!K61,I16*J16)</f>
        <v>0</v>
      </c>
      <c r="L16" s="151">
        <f>IF(T$9="Y",'Jul16'!L61,0)</f>
        <v>0</v>
      </c>
      <c r="M16" s="130" t="str">
        <f>IF(E16=" "," ",IF(T$9="Y",'Jul16'!M61,IF((H16+K16+L16)&gt;0,H16+K16+L16,"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",Admin!I178))</f>
        <v xml:space="preserve"> </v>
      </c>
      <c r="U16" s="48"/>
      <c r="V16" s="59">
        <f>IF(Employee!H$164=E$9,Employee!D$164+SUM(M16)+'Jul16'!V61,SUM(M16)+'Jul16'!V61)</f>
        <v>0</v>
      </c>
      <c r="W16" s="59">
        <f>IF(Employee!H$164=E$9,Employee!D$165+SUM(N16)+'Jul16'!W61,SUM(N16)+'Jul16'!W61)</f>
        <v>0</v>
      </c>
      <c r="X16" s="59">
        <f>IF(O16=" ",'Jul16'!X61,O16+'Jul16'!X61)</f>
        <v>0</v>
      </c>
      <c r="Y16" s="59">
        <f>IF(P16=" ",'Jul16'!Y61,P16+'Jul16'!Y61)</f>
        <v>0</v>
      </c>
      <c r="Z16" s="59">
        <f>IF(Q16=" ",'Jul16'!Z61,Q16+'Jul16'!Z61)</f>
        <v>0</v>
      </c>
      <c r="AA16" s="59">
        <f>IF(R16=" ",'Jul16'!AA61,R16+'Jul16'!AA61)</f>
        <v>0</v>
      </c>
      <c r="AB16" s="60"/>
      <c r="AC16" s="59">
        <f>IF(T16=" ",'Jul16'!AC61,T16+'Jul16'!AC61)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5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IF(T$9="Y",'Jul16'!H62,0)</f>
        <v>0</v>
      </c>
      <c r="I17" s="108">
        <f>IF(T$9="Y",'Jul16'!I62,0)</f>
        <v>0</v>
      </c>
      <c r="J17" s="108">
        <f>IF(T$9="Y",'Jul16'!J62,0)</f>
        <v>0</v>
      </c>
      <c r="K17" s="108">
        <f>IF(T$9="Y",'Jul16'!K62,I17*J17)</f>
        <v>0</v>
      </c>
      <c r="L17" s="151">
        <f>IF(T$9="Y",'Jul16'!L62,0)</f>
        <v>0</v>
      </c>
      <c r="M17" s="130" t="str">
        <f>IF(E17=" "," ",IF(T$9="Y",'Jul16'!M62,IF((H17+K17+L17)&gt;0,H17+K17+L17,"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",Admin!I179))</f>
        <v xml:space="preserve"> </v>
      </c>
      <c r="U17" s="48"/>
      <c r="V17" s="59">
        <f>IF(Employee!H$190=E$9,Employee!D$190+SUM(M17)+'Jul16'!V62,SUM(M17)+'Jul16'!V62)</f>
        <v>0</v>
      </c>
      <c r="W17" s="59">
        <f>IF(Employee!H$190=E$9,Employee!D$191+SUM(N17)+'Jul16'!W62,SUM(N17)+'Jul16'!W62)</f>
        <v>0</v>
      </c>
      <c r="X17" s="59">
        <f>IF(O17=" ",'Jul16'!X62,O17+'Jul16'!X62)</f>
        <v>0</v>
      </c>
      <c r="Y17" s="59">
        <f>IF(P17=" ",'Jul16'!Y62,P17+'Jul16'!Y62)</f>
        <v>0</v>
      </c>
      <c r="Z17" s="59">
        <f>IF(Q17=" ",'Jul16'!Z62,Q17+'Jul16'!Z62)</f>
        <v>0</v>
      </c>
      <c r="AA17" s="59">
        <f>IF(R17=" ",'Jul16'!AA62,R17+'Jul16'!AA62)</f>
        <v>0</v>
      </c>
      <c r="AB17" s="60"/>
      <c r="AC17" s="59">
        <f>IF(T17=" ",'Jul16'!AC62,T17+'Jul16'!AC62)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5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IF(T$9="Y",'Jul16'!H63,0)</f>
        <v>0</v>
      </c>
      <c r="I18" s="108">
        <f>IF(T$9="Y",'Jul16'!I63,0)</f>
        <v>0</v>
      </c>
      <c r="J18" s="108">
        <f>IF(T$9="Y",'Jul16'!J63,0)</f>
        <v>0</v>
      </c>
      <c r="K18" s="108">
        <f>IF(T$9="Y",'Jul16'!K63,I18*J18)</f>
        <v>0</v>
      </c>
      <c r="L18" s="151">
        <f>IF(T$9="Y",'Jul16'!L63,0)</f>
        <v>0</v>
      </c>
      <c r="M18" s="130" t="str">
        <f>IF(E18=" "," ",IF(T$9="Y",'Jul16'!M63,IF((H18+K18+L18)&gt;0,H18+K18+L18,"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",Admin!I180))</f>
        <v xml:space="preserve"> </v>
      </c>
      <c r="U18" s="48"/>
      <c r="V18" s="59">
        <f>IF(Employee!H$216=E$9,Employee!D$216+SUM(M18)+'Jul16'!V63,SUM(M18)+'Jul16'!V63)</f>
        <v>0</v>
      </c>
      <c r="W18" s="59">
        <f>IF(Employee!H$216=E$9,Employee!D$217+SUM(N18)+'Jul16'!W63,SUM(N18)+'Jul16'!W63)</f>
        <v>0</v>
      </c>
      <c r="X18" s="59">
        <f>IF(O18=" ",'Jul16'!X63,O18+'Jul16'!X63)</f>
        <v>0</v>
      </c>
      <c r="Y18" s="59">
        <f>IF(P18=" ",'Jul16'!Y63,P18+'Jul16'!Y63)</f>
        <v>0</v>
      </c>
      <c r="Z18" s="59">
        <f>IF(Q18=" ",'Jul16'!Z63,Q18+'Jul16'!Z63)</f>
        <v>0</v>
      </c>
      <c r="AA18" s="59">
        <f>IF(R18=" ",'Jul16'!AA63,R18+'Jul16'!AA63)</f>
        <v>0</v>
      </c>
      <c r="AB18" s="60"/>
      <c r="AC18" s="59">
        <f>IF(T18=" ",'Jul16'!AC63,T18+'Jul16'!AC63)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5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IF(T$9="Y",'Jul16'!H64,0)</f>
        <v>0</v>
      </c>
      <c r="I19" s="108">
        <f>IF(T$9="Y",'Jul16'!I64,0)</f>
        <v>0</v>
      </c>
      <c r="J19" s="108">
        <f>IF(T$9="Y",'Jul16'!J64,0)</f>
        <v>0</v>
      </c>
      <c r="K19" s="108">
        <f>IF(T$9="Y",'Jul16'!K64,I19*J19)</f>
        <v>0</v>
      </c>
      <c r="L19" s="151">
        <f>IF(T$9="Y",'Jul16'!L64,0)</f>
        <v>0</v>
      </c>
      <c r="M19" s="130" t="str">
        <f>IF(E19=" "," ",IF(T$9="Y",'Jul16'!M64,IF((H19+K19+L19)&gt;0,H19+K19+L19,"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",Admin!I181))</f>
        <v xml:space="preserve"> </v>
      </c>
      <c r="U19" s="48"/>
      <c r="V19" s="59">
        <f>IF(Employee!H$242=E$9,Employee!D$242+SUM(M19)+'Jul16'!V64,SUM(M19)+'Jul16'!V64)</f>
        <v>0</v>
      </c>
      <c r="W19" s="59">
        <f>IF(Employee!H$242=E$9,Employee!D$243+SUM(N19)+'Jul16'!W64,SUM(N19)+'Jul16'!W64)</f>
        <v>0</v>
      </c>
      <c r="X19" s="59">
        <f>IF(O19=" ",'Jul16'!X64,O19+'Jul16'!X64)</f>
        <v>0</v>
      </c>
      <c r="Y19" s="59">
        <f>IF(P19=" ",'Jul16'!Y64,P19+'Jul16'!Y64)</f>
        <v>0</v>
      </c>
      <c r="Z19" s="59">
        <f>IF(Q19=" ",'Jul16'!Z64,Q19+'Jul16'!Z64)</f>
        <v>0</v>
      </c>
      <c r="AA19" s="59">
        <f>IF(R19=" ",'Jul16'!AA64,R19+'Jul16'!AA64)</f>
        <v>0</v>
      </c>
      <c r="AB19" s="60"/>
      <c r="AC19" s="59">
        <f>IF(T19=" ",'Jul16'!AC64,T19+'Jul16'!AC64)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3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IF(T$9="Y",'Jul16'!H65,0)</f>
        <v>0</v>
      </c>
      <c r="I20" s="133">
        <f>IF(T$9="Y",'Jul16'!I65,0)</f>
        <v>0</v>
      </c>
      <c r="J20" s="133">
        <f>IF(T$9="Y",'Jul16'!J65,0)</f>
        <v>0</v>
      </c>
      <c r="K20" s="133">
        <f>IF(T$9="Y",'Jul16'!K65,I20*J20)</f>
        <v>0</v>
      </c>
      <c r="L20" s="152">
        <f>IF(T$9="Y",'Jul16'!L65,0)</f>
        <v>0</v>
      </c>
      <c r="M20" s="131" t="str">
        <f>IF(E20=" "," ",IF(T$9="Y",'Jul16'!M65,IF((H20+K20+L20)&gt;0,H20+K20+L20,"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",Admin!I182))</f>
        <v xml:space="preserve"> </v>
      </c>
      <c r="U20" s="48"/>
      <c r="V20" s="59">
        <f>IF(Employee!H$268=E$9,Employee!D$268+SUM(M20)+'Jul16'!V65,SUM(M20)+'Jul16'!V65)</f>
        <v>0</v>
      </c>
      <c r="W20" s="59">
        <f>IF(Employee!H$268=E$9,Employee!D$269+SUM(N20)+'Jul16'!W65,SUM(N20)+'Jul16'!W65)</f>
        <v>0</v>
      </c>
      <c r="X20" s="59">
        <f>IF(O20=" ",'Jul16'!X65,O20+'Jul16'!X65)</f>
        <v>0</v>
      </c>
      <c r="Y20" s="59">
        <f>IF(P20=" ",'Jul16'!Y65,P20+'Jul16'!Y65)</f>
        <v>0</v>
      </c>
      <c r="Z20" s="59">
        <f>IF(Q20=" ",'Jul16'!Z65,Q20+'Jul16'!Z65)</f>
        <v>0</v>
      </c>
      <c r="AA20" s="59">
        <f>IF(R20=" ",'Jul16'!AA65,R20+'Jul16'!AA65)</f>
        <v>0</v>
      </c>
      <c r="AB20" s="60"/>
      <c r="AC20" s="59">
        <f>IF(T20=" ",'Jul16'!AC65,T20+'Jul16'!AC65)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3">
      <c r="A21" s="47"/>
      <c r="B21" s="149"/>
      <c r="C21" s="147"/>
      <c r="D21" s="147"/>
      <c r="E21" s="148"/>
      <c r="F21" s="432" t="s">
        <v>7</v>
      </c>
      <c r="G21" s="396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3">
      <c r="A22" s="127"/>
      <c r="B22" s="386"/>
      <c r="C22" s="386"/>
      <c r="D22" s="386"/>
      <c r="E22" s="386"/>
      <c r="F22" s="386"/>
      <c r="G22" s="386"/>
      <c r="H22" s="386"/>
      <c r="I22" s="386"/>
      <c r="J22" s="386"/>
      <c r="K22" s="386"/>
      <c r="L22" s="386"/>
      <c r="M22" s="386"/>
      <c r="N22" s="386"/>
      <c r="O22" s="386"/>
      <c r="P22" s="386"/>
      <c r="Q22" s="386"/>
      <c r="R22" s="386"/>
      <c r="S22" s="386"/>
      <c r="T22" s="386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3">
      <c r="A23" s="39"/>
      <c r="B23" s="395" t="s">
        <v>23</v>
      </c>
      <c r="C23" s="396"/>
      <c r="D23" s="396"/>
      <c r="E23" s="397"/>
      <c r="F23" s="40"/>
      <c r="G23" s="40"/>
      <c r="H23" s="53"/>
      <c r="I23" s="53"/>
      <c r="J23" s="53"/>
      <c r="K23" s="56"/>
      <c r="L23" s="56"/>
      <c r="M23" s="53"/>
      <c r="N23" s="41"/>
      <c r="O23" s="387" t="s">
        <v>28</v>
      </c>
      <c r="P23" s="388"/>
      <c r="Q23" s="389"/>
      <c r="R23" s="436"/>
      <c r="S23" s="437"/>
      <c r="T23" s="437"/>
      <c r="U23" s="42"/>
      <c r="AH23" s="61"/>
    </row>
    <row r="24" spans="1:34" ht="18" customHeight="1" thickTop="1" thickBot="1" x14ac:dyDescent="0.3">
      <c r="A24" s="43"/>
      <c r="B24" s="398" t="s">
        <v>9</v>
      </c>
      <c r="C24" s="396"/>
      <c r="D24" s="397"/>
      <c r="E24" s="188">
        <v>19</v>
      </c>
      <c r="F24" s="61"/>
      <c r="G24" s="61"/>
      <c r="H24" s="398" t="s">
        <v>28</v>
      </c>
      <c r="I24" s="396"/>
      <c r="J24" s="397"/>
      <c r="K24" s="238">
        <f>M9+1</f>
        <v>42590</v>
      </c>
      <c r="L24" s="239" t="s">
        <v>84</v>
      </c>
      <c r="M24" s="240">
        <f>K24+6</f>
        <v>42596</v>
      </c>
      <c r="N24" s="27"/>
      <c r="O24" s="433" t="s">
        <v>71</v>
      </c>
      <c r="P24" s="434"/>
      <c r="Q24" s="434"/>
      <c r="R24" s="435"/>
      <c r="S24" s="44"/>
      <c r="T24" s="199"/>
      <c r="U24" s="46"/>
      <c r="AH24" s="61"/>
    </row>
    <row r="25" spans="1:34" ht="18" customHeight="1" thickTop="1" x14ac:dyDescent="0.25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5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",Admin!I183))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5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",Admin!I184))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5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",Admin!I185))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5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",Admin!I186))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5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",Admin!I187))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5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",Admin!I188))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5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",Admin!I189))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5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",Admin!I190))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5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",Admin!I191))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3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",Admin!I192))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3">
      <c r="A36" s="47"/>
      <c r="B36" s="149"/>
      <c r="C36" s="147"/>
      <c r="D36" s="147"/>
      <c r="E36" s="148"/>
      <c r="F36" s="432" t="s">
        <v>7</v>
      </c>
      <c r="G36" s="397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3">
      <c r="A37" s="127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6"/>
      <c r="P37" s="386"/>
      <c r="Q37" s="386"/>
      <c r="R37" s="386"/>
      <c r="S37" s="386"/>
      <c r="T37" s="386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3">
      <c r="A38" s="39"/>
      <c r="B38" s="395" t="s">
        <v>23</v>
      </c>
      <c r="C38" s="396"/>
      <c r="D38" s="396"/>
      <c r="E38" s="397"/>
      <c r="F38" s="40"/>
      <c r="G38" s="40"/>
      <c r="H38" s="53"/>
      <c r="I38" s="53"/>
      <c r="J38" s="53"/>
      <c r="K38" s="56"/>
      <c r="L38" s="56"/>
      <c r="M38" s="53"/>
      <c r="N38" s="41"/>
      <c r="O38" s="387" t="s">
        <v>28</v>
      </c>
      <c r="P38" s="388"/>
      <c r="Q38" s="389"/>
      <c r="R38" s="436"/>
      <c r="S38" s="437"/>
      <c r="T38" s="437"/>
      <c r="U38" s="42"/>
      <c r="AH38" s="61"/>
    </row>
    <row r="39" spans="1:34" ht="18" customHeight="1" thickTop="1" thickBot="1" x14ac:dyDescent="0.3">
      <c r="A39" s="43"/>
      <c r="B39" s="398" t="s">
        <v>9</v>
      </c>
      <c r="C39" s="396"/>
      <c r="D39" s="397"/>
      <c r="E39" s="188">
        <v>20</v>
      </c>
      <c r="F39" s="61"/>
      <c r="G39" s="61"/>
      <c r="H39" s="398" t="s">
        <v>28</v>
      </c>
      <c r="I39" s="396"/>
      <c r="J39" s="397"/>
      <c r="K39" s="238">
        <f>M24+1</f>
        <v>42597</v>
      </c>
      <c r="L39" s="239" t="s">
        <v>84</v>
      </c>
      <c r="M39" s="240">
        <f>K39+6</f>
        <v>42603</v>
      </c>
      <c r="N39" s="27"/>
      <c r="O39" s="433" t="s">
        <v>71</v>
      </c>
      <c r="P39" s="434"/>
      <c r="Q39" s="434"/>
      <c r="R39" s="435"/>
      <c r="S39" s="44"/>
      <c r="T39" s="199"/>
      <c r="U39" s="46"/>
      <c r="AH39" s="61"/>
    </row>
    <row r="40" spans="1:34" ht="18" customHeight="1" thickTop="1" x14ac:dyDescent="0.25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",Admin!I193))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5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",Admin!I194))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5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",Admin!I195))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5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",Admin!I196))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5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",Admin!I197))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5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",Admin!I198))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5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",Admin!I199))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5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",Admin!I200))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5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",Admin!I201))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3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",Admin!I202))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3">
      <c r="A51" s="47"/>
      <c r="B51" s="149"/>
      <c r="C51" s="147"/>
      <c r="D51" s="147"/>
      <c r="E51" s="148"/>
      <c r="F51" s="432" t="s">
        <v>7</v>
      </c>
      <c r="G51" s="397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3">
      <c r="A52" s="127"/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3">
      <c r="A53" s="39"/>
      <c r="B53" s="395" t="s">
        <v>23</v>
      </c>
      <c r="C53" s="460"/>
      <c r="D53" s="460"/>
      <c r="E53" s="461"/>
      <c r="F53" s="40"/>
      <c r="G53" s="40"/>
      <c r="H53" s="41"/>
      <c r="I53" s="41"/>
      <c r="J53" s="41"/>
      <c r="K53" s="56"/>
      <c r="L53" s="56"/>
      <c r="M53" s="53"/>
      <c r="N53" s="41"/>
      <c r="O53" s="387" t="s">
        <v>28</v>
      </c>
      <c r="P53" s="388"/>
      <c r="Q53" s="389"/>
      <c r="R53" s="436"/>
      <c r="S53" s="437"/>
      <c r="T53" s="437"/>
      <c r="U53" s="42"/>
      <c r="AH53" s="61"/>
    </row>
    <row r="54" spans="1:34" ht="18" customHeight="1" thickTop="1" thickBot="1" x14ac:dyDescent="0.3">
      <c r="A54" s="43"/>
      <c r="B54" s="398" t="s">
        <v>9</v>
      </c>
      <c r="C54" s="462"/>
      <c r="D54" s="463"/>
      <c r="E54" s="188">
        <v>21</v>
      </c>
      <c r="F54" s="61"/>
      <c r="G54" s="61"/>
      <c r="H54" s="398" t="s">
        <v>28</v>
      </c>
      <c r="I54" s="462"/>
      <c r="J54" s="463"/>
      <c r="K54" s="238">
        <f>M39+1</f>
        <v>42604</v>
      </c>
      <c r="L54" s="239" t="s">
        <v>84</v>
      </c>
      <c r="M54" s="240">
        <f>K54+6</f>
        <v>42610</v>
      </c>
      <c r="N54" s="27"/>
      <c r="O54" s="433" t="s">
        <v>71</v>
      </c>
      <c r="P54" s="464"/>
      <c r="Q54" s="464"/>
      <c r="R54" s="465"/>
      <c r="S54" s="44"/>
      <c r="T54" s="199"/>
      <c r="U54" s="46"/>
      <c r="AH54" s="61"/>
    </row>
    <row r="55" spans="1:34" ht="18" customHeight="1" thickTop="1" x14ac:dyDescent="0.25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5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",Admin!I203))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5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",Admin!I204))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5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",Admin!I205))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5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",Admin!I206))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5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",Admin!I207))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5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",Admin!I208))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5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",Admin!I209))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5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",Admin!I210))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5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",Admin!I211))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3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",Admin!I212))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3">
      <c r="A66" s="47"/>
      <c r="B66" s="149"/>
      <c r="C66" s="147"/>
      <c r="D66" s="147"/>
      <c r="E66" s="148"/>
      <c r="F66" s="432" t="s">
        <v>7</v>
      </c>
      <c r="G66" s="459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3">
      <c r="A67" s="127"/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3">
      <c r="A68" s="39"/>
      <c r="B68" s="395" t="s">
        <v>24</v>
      </c>
      <c r="C68" s="396"/>
      <c r="D68" s="396"/>
      <c r="E68" s="397"/>
      <c r="F68" s="40"/>
      <c r="G68" s="40"/>
      <c r="H68" s="53"/>
      <c r="I68" s="53"/>
      <c r="J68" s="53"/>
      <c r="K68" s="56"/>
      <c r="L68" s="56"/>
      <c r="M68" s="53"/>
      <c r="N68" s="41"/>
      <c r="O68" s="387" t="s">
        <v>28</v>
      </c>
      <c r="P68" s="388"/>
      <c r="Q68" s="389"/>
      <c r="R68" s="436"/>
      <c r="S68" s="437"/>
      <c r="T68" s="437"/>
      <c r="U68" s="42"/>
      <c r="AH68" s="61"/>
    </row>
    <row r="69" spans="1:34" ht="18" customHeight="1" thickTop="1" thickBot="1" x14ac:dyDescent="0.3">
      <c r="A69" s="43"/>
      <c r="B69" s="398" t="s">
        <v>10</v>
      </c>
      <c r="C69" s="396"/>
      <c r="D69" s="397"/>
      <c r="E69" s="188">
        <v>5</v>
      </c>
      <c r="F69" s="61"/>
      <c r="G69" s="61"/>
      <c r="H69" s="398" t="s">
        <v>28</v>
      </c>
      <c r="I69" s="396"/>
      <c r="J69" s="397"/>
      <c r="K69" s="238">
        <f>Admin!B124</f>
        <v>42588</v>
      </c>
      <c r="L69" s="239" t="s">
        <v>84</v>
      </c>
      <c r="M69" s="240">
        <f>Admin!B154</f>
        <v>42618</v>
      </c>
      <c r="N69" s="27"/>
      <c r="O69" s="433" t="s">
        <v>72</v>
      </c>
      <c r="P69" s="434"/>
      <c r="Q69" s="434"/>
      <c r="R69" s="435"/>
      <c r="S69" s="44"/>
      <c r="T69" s="163"/>
      <c r="U69" s="46"/>
      <c r="AH69" s="61"/>
    </row>
    <row r="70" spans="1:34" ht="18" customHeight="1" thickTop="1" x14ac:dyDescent="0.25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IF(Employee!D$28="w","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IF(T$69="Y",'Jul16'!H71,0)</f>
        <v>0</v>
      </c>
      <c r="I71" s="105">
        <f>IF(T$69="Y",'Jul16'!I71,0)</f>
        <v>0</v>
      </c>
      <c r="J71" s="105">
        <f>IF(T$69="Y",'Jul16'!J71,0)</f>
        <v>0</v>
      </c>
      <c r="K71" s="105">
        <f>IF(T$69="Y",'Jul16'!K71,I71*J71)</f>
        <v>0</v>
      </c>
      <c r="L71" s="105">
        <f>IF(T$69="Y",'Jul16'!L71,0)</f>
        <v>0</v>
      </c>
      <c r="M71" s="117" t="str">
        <f>IF(E71=" "," ",IF(T$69="Y",'Jul16'!M71,IF((H71+K71+L71)&gt;0,H71+K71+L71,"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210" t="str">
        <f>IF(M71=" "," ",IF(M71=0," ",M71-SUM(N71:Q71)))</f>
        <v xml:space="preserve"> </v>
      </c>
      <c r="S71" s="110"/>
      <c r="T71" s="107" t="str">
        <f>IF(M71=" "," ",IF(M71=0," ",Admin!I43))</f>
        <v xml:space="preserve"> </v>
      </c>
      <c r="U71" s="48"/>
      <c r="V71" s="59">
        <f>IF(Employee!H$35=E$69,Employee!D$34+SUM(M71)+'Jul16'!V71,SUM(M71)+'Jul16'!V71)</f>
        <v>0</v>
      </c>
      <c r="W71" s="59">
        <f>IF(Employee!H$35=E$69,Employee!D$35+SUM(N71)+'Jul16'!W71,SUM(N71)+'Jul16'!W71)</f>
        <v>0</v>
      </c>
      <c r="X71" s="59">
        <f>IF(O71=" ",'Jul16'!X71,O71+'Jul16'!X71)</f>
        <v>0</v>
      </c>
      <c r="Y71" s="59">
        <f>IF(P71=" ",'Jul16'!Y71,P71+'Jul16'!Y71)</f>
        <v>0</v>
      </c>
      <c r="Z71" s="59">
        <f>IF(Q71=" ",'Jul16'!Z71,Q71+'Jul16'!Z71)</f>
        <v>0</v>
      </c>
      <c r="AA71" s="59">
        <f>IF(R71=" ",'Jul16'!AA71,R71+'Jul16'!AA71)</f>
        <v>0</v>
      </c>
      <c r="AB71" s="60"/>
      <c r="AC71" s="59">
        <f>IF(T71=" ",'Jul16'!AC71,T71+'Jul16'!AC71)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5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IF(Employee!D$54="w","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>IF(T$69="Y",'Jul16'!H72,0)</f>
        <v>0</v>
      </c>
      <c r="I72" s="108">
        <f>IF(T$69="Y",'Jul16'!I72,0)</f>
        <v>0</v>
      </c>
      <c r="J72" s="108">
        <f>IF(T$69="Y",'Jul16'!J72,0)</f>
        <v>0</v>
      </c>
      <c r="K72" s="108">
        <f>IF(T$69="Y",'Jul16'!K72,I72*J72)</f>
        <v>0</v>
      </c>
      <c r="L72" s="108">
        <f>IF(T$69="Y",'Jul16'!L72,0)</f>
        <v>0</v>
      </c>
      <c r="M72" s="118" t="str">
        <f>IF(E72=" "," ",IF(T$69="Y",'Jul16'!M72,IF((H72+K72+L72)&gt;0,H72+K72+L72," ")))</f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211" t="str">
        <f t="shared" ref="R72:R80" si="56">IF(M72=" "," ",IF(M72=0," ",M72-SUM(N72:Q72)))</f>
        <v xml:space="preserve"> </v>
      </c>
      <c r="S72" s="110"/>
      <c r="T72" s="111" t="str">
        <f>IF(M72=" "," ",IF(M72=0," ",Admin!I44))</f>
        <v xml:space="preserve"> </v>
      </c>
      <c r="U72" s="48"/>
      <c r="V72" s="59">
        <f>IF(Employee!H$61=E$69,Employee!D$60+SUM(M72)+'Jul16'!V72,SUM(M72)+'Jul16'!V72)</f>
        <v>0</v>
      </c>
      <c r="W72" s="59">
        <f>IF(Employee!H$61=E$69,Employee!D$61+SUM(N72)+'Jul16'!W72,SUM(N72)+'Jul16'!W72)</f>
        <v>0</v>
      </c>
      <c r="X72" s="59">
        <f>IF(O72=" ",'Jul16'!X72,O72+'Jul16'!X72)</f>
        <v>0</v>
      </c>
      <c r="Y72" s="59">
        <f>IF(P72=" ",'Jul16'!Y72,P72+'Jul16'!Y72)</f>
        <v>0</v>
      </c>
      <c r="Z72" s="59">
        <f>IF(Q72=" ",'Jul16'!Z72,Q72+'Jul16'!Z72)</f>
        <v>0</v>
      </c>
      <c r="AA72" s="59">
        <f>IF(R72=" ",'Jul16'!AA72,R72+'Jul16'!AA72)</f>
        <v>0</v>
      </c>
      <c r="AB72" s="60"/>
      <c r="AC72" s="59">
        <f>IF(T72=" ",'Jul16'!AC72,T72+'Jul16'!AC72)</f>
        <v>0</v>
      </c>
      <c r="AD72" s="91">
        <f t="shared" ref="AD72:AD80" si="57">IF(G72="SSP",H72,0)</f>
        <v>0</v>
      </c>
      <c r="AE72" s="91">
        <f t="shared" ref="AE72:AE80" si="58">IF(G72="SMP",H72,0)</f>
        <v>0</v>
      </c>
      <c r="AF72" s="91">
        <f t="shared" ref="AF72:AF80" si="59">IF(G72="SPP",H72,0)</f>
        <v>0</v>
      </c>
      <c r="AG72" s="91">
        <f t="shared" ref="AG72:AG80" si="60">IF(G72="SAP",H72,0)</f>
        <v>0</v>
      </c>
      <c r="AH72" s="61"/>
    </row>
    <row r="73" spans="1:34" ht="18" customHeight="1" x14ac:dyDescent="0.25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IF(Employee!D$80="w","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>IF(T$69="Y",'Jul16'!H73,0)</f>
        <v>0</v>
      </c>
      <c r="I73" s="108">
        <f>IF(T$69="Y",'Jul16'!I73,0)</f>
        <v>0</v>
      </c>
      <c r="J73" s="108">
        <f>IF(T$69="Y",'Jul16'!J73,0)</f>
        <v>0</v>
      </c>
      <c r="K73" s="108">
        <f>IF(T$69="Y",'Jul16'!K73,I73*J73)</f>
        <v>0</v>
      </c>
      <c r="L73" s="108">
        <f>IF(T$69="Y",'Jul16'!L73,0)</f>
        <v>0</v>
      </c>
      <c r="M73" s="118" t="str">
        <f>IF(E73=" "," ",IF(T$69="Y",'Jul16'!M73,IF((H73+K73+L73)&gt;0,H73+K73+L73," ")))</f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211" t="str">
        <f t="shared" si="56"/>
        <v xml:space="preserve"> </v>
      </c>
      <c r="S73" s="110"/>
      <c r="T73" s="111" t="str">
        <f>IF(M73=" "," ",IF(M73=0," ",Admin!I45))</f>
        <v xml:space="preserve"> </v>
      </c>
      <c r="U73" s="48"/>
      <c r="V73" s="59">
        <f>IF(Employee!H$87=E$69,Employee!D$86+SUM(M73)+'Jul16'!V73,SUM(M73)+'Jul16'!V73)</f>
        <v>0</v>
      </c>
      <c r="W73" s="59">
        <f>IF(Employee!H$87=E$69,Employee!D$87+SUM(N73)+'Jul16'!W73,SUM(N73)+'Jul16'!W73)</f>
        <v>0</v>
      </c>
      <c r="X73" s="59">
        <f>IF(O73=" ",'Jul16'!X73,O73+'Jul16'!X73)</f>
        <v>0</v>
      </c>
      <c r="Y73" s="59">
        <f>IF(P73=" ",'Jul16'!Y73,P73+'Jul16'!Y73)</f>
        <v>0</v>
      </c>
      <c r="Z73" s="59">
        <f>IF(Q73=" ",'Jul16'!Z73,Q73+'Jul16'!Z73)</f>
        <v>0</v>
      </c>
      <c r="AA73" s="59">
        <f>IF(R73=" ",'Jul16'!AA73,R73+'Jul16'!AA73)</f>
        <v>0</v>
      </c>
      <c r="AB73" s="60"/>
      <c r="AC73" s="59">
        <f>IF(T73=" ",'Jul16'!AC73,T73+'Jul16'!AC73)</f>
        <v>0</v>
      </c>
      <c r="AD73" s="91">
        <f t="shared" si="57"/>
        <v>0</v>
      </c>
      <c r="AE73" s="91">
        <f t="shared" si="58"/>
        <v>0</v>
      </c>
      <c r="AF73" s="91">
        <f t="shared" si="59"/>
        <v>0</v>
      </c>
      <c r="AG73" s="91">
        <f t="shared" si="60"/>
        <v>0</v>
      </c>
      <c r="AH73" s="61"/>
    </row>
    <row r="74" spans="1:34" ht="18" customHeight="1" x14ac:dyDescent="0.25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IF(Employee!D$106="w","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>IF(T$69="Y",'Jul16'!H74,0)</f>
        <v>0</v>
      </c>
      <c r="I74" s="108">
        <f>IF(T$69="Y",'Jul16'!I74,0)</f>
        <v>0</v>
      </c>
      <c r="J74" s="108">
        <f>IF(T$69="Y",'Jul16'!J74,0)</f>
        <v>0</v>
      </c>
      <c r="K74" s="108">
        <f>IF(T$69="Y",'Jul16'!K74,I74*J74)</f>
        <v>0</v>
      </c>
      <c r="L74" s="108">
        <f>IF(T$69="Y",'Jul16'!L74,0)</f>
        <v>0</v>
      </c>
      <c r="M74" s="118" t="str">
        <f>IF(E74=" "," ",IF(T$69="Y",'Jul16'!M74,IF((H74+K74+L74)&gt;0,H74+K74+L74," ")))</f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211" t="str">
        <f t="shared" si="56"/>
        <v xml:space="preserve"> </v>
      </c>
      <c r="S74" s="110"/>
      <c r="T74" s="111" t="str">
        <f>IF(M74=" "," ",IF(M74=0," ",Admin!I46))</f>
        <v xml:space="preserve"> </v>
      </c>
      <c r="U74" s="48"/>
      <c r="V74" s="59">
        <f>IF(Employee!H$113=E$69,Employee!D$112+SUM(M74)+'Jul16'!V74,SUM(M74)+'Jul16'!V74)</f>
        <v>0</v>
      </c>
      <c r="W74" s="59">
        <f>IF(Employee!H$113=E$69,Employee!D$113+SUM(N74)+'Jul16'!W74,SUM(N74)+'Jul16'!W74)</f>
        <v>0</v>
      </c>
      <c r="X74" s="59">
        <f>IF(O74=" ",'Jul16'!X74,O74+'Jul16'!X74)</f>
        <v>0</v>
      </c>
      <c r="Y74" s="59">
        <f>IF(P74=" ",'Jul16'!Y74,P74+'Jul16'!Y74)</f>
        <v>0</v>
      </c>
      <c r="Z74" s="59">
        <f>IF(Q74=" ",'Jul16'!Z74,Q74+'Jul16'!Z74)</f>
        <v>0</v>
      </c>
      <c r="AA74" s="59">
        <f>IF(R74=" ",'Jul16'!AA74,R74+'Jul16'!AA74)</f>
        <v>0</v>
      </c>
      <c r="AB74" s="60"/>
      <c r="AC74" s="59">
        <f>IF(T74=" ",'Jul16'!AC74,T74+'Jul16'!AC74)</f>
        <v>0</v>
      </c>
      <c r="AD74" s="91">
        <f t="shared" si="57"/>
        <v>0</v>
      </c>
      <c r="AE74" s="91">
        <f t="shared" si="58"/>
        <v>0</v>
      </c>
      <c r="AF74" s="91">
        <f t="shared" si="59"/>
        <v>0</v>
      </c>
      <c r="AG74" s="91">
        <f t="shared" si="60"/>
        <v>0</v>
      </c>
      <c r="AH74" s="61"/>
    </row>
    <row r="75" spans="1:34" ht="18" customHeight="1" x14ac:dyDescent="0.25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IF(Employee!D$132="w","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>IF(T$69="Y",'Jul16'!H75,0)</f>
        <v>0</v>
      </c>
      <c r="I75" s="108">
        <f>IF(T$69="Y",'Jul16'!I75,0)</f>
        <v>0</v>
      </c>
      <c r="J75" s="108">
        <f>IF(T$69="Y",'Jul16'!J75,0)</f>
        <v>0</v>
      </c>
      <c r="K75" s="108">
        <f>IF(T$69="Y",'Jul16'!K75,I75*J75)</f>
        <v>0</v>
      </c>
      <c r="L75" s="108">
        <f>IF(T$69="Y",'Jul16'!L75,0)</f>
        <v>0</v>
      </c>
      <c r="M75" s="118" t="str">
        <f>IF(E75=" "," ",IF(T$69="Y",'Jul16'!M75,IF((H75+K75+L75)&gt;0,H75+K75+L75," ")))</f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211" t="str">
        <f t="shared" si="56"/>
        <v xml:space="preserve"> </v>
      </c>
      <c r="S75" s="110"/>
      <c r="T75" s="111" t="str">
        <f>IF(M75=" "," ",IF(M75=0," ",Admin!I47))</f>
        <v xml:space="preserve"> </v>
      </c>
      <c r="U75" s="48"/>
      <c r="V75" s="59">
        <f>IF(Employee!H$139=E$69,Employee!D$138+SUM(M75)+'Jul16'!V75,SUM(M75)+'Jul16'!V75)</f>
        <v>0</v>
      </c>
      <c r="W75" s="59">
        <f>IF(Employee!H$139=E$69,Employee!D$139+SUM(N75)+'Jul16'!W75,SUM(N75)+'Jul16'!W75)</f>
        <v>0</v>
      </c>
      <c r="X75" s="59">
        <f>IF(O75=" ",'Jul16'!X75,O75+'Jul16'!X75)</f>
        <v>0</v>
      </c>
      <c r="Y75" s="59">
        <f>IF(P75=" ",'Jul16'!Y75,P75+'Jul16'!Y75)</f>
        <v>0</v>
      </c>
      <c r="Z75" s="59">
        <f>IF(Q75=" ",'Jul16'!Z75,Q75+'Jul16'!Z75)</f>
        <v>0</v>
      </c>
      <c r="AA75" s="59">
        <f>IF(R75=" ",'Jul16'!AA75,R75+'Jul16'!AA75)</f>
        <v>0</v>
      </c>
      <c r="AB75" s="60"/>
      <c r="AC75" s="59">
        <f>IF(T75=" ",'Jul16'!AC75,T75+'Jul16'!AC75)</f>
        <v>0</v>
      </c>
      <c r="AD75" s="91">
        <f t="shared" si="57"/>
        <v>0</v>
      </c>
      <c r="AE75" s="91">
        <f t="shared" si="58"/>
        <v>0</v>
      </c>
      <c r="AF75" s="91">
        <f t="shared" si="59"/>
        <v>0</v>
      </c>
      <c r="AG75" s="91">
        <f t="shared" si="60"/>
        <v>0</v>
      </c>
      <c r="AH75" s="61"/>
    </row>
    <row r="76" spans="1:34" ht="18" customHeight="1" x14ac:dyDescent="0.25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IF(Employee!D$158="w","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>IF(T$69="Y",'Jul16'!H76,0)</f>
        <v>0</v>
      </c>
      <c r="I76" s="108">
        <f>IF(T$69="Y",'Jul16'!I76,0)</f>
        <v>0</v>
      </c>
      <c r="J76" s="108">
        <f>IF(T$69="Y",'Jul16'!J76,0)</f>
        <v>0</v>
      </c>
      <c r="K76" s="108">
        <f>IF(T$69="Y",'Jul16'!K76,I76*J76)</f>
        <v>0</v>
      </c>
      <c r="L76" s="108">
        <f>IF(T$69="Y",'Jul16'!L76,0)</f>
        <v>0</v>
      </c>
      <c r="M76" s="118" t="str">
        <f>IF(E76=" "," ",IF(T$69="Y",'Jul16'!M76,IF((H76+K76+L76)&gt;0,H76+K76+L76," ")))</f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211" t="str">
        <f t="shared" si="56"/>
        <v xml:space="preserve"> </v>
      </c>
      <c r="S76" s="110"/>
      <c r="T76" s="111" t="str">
        <f>IF(M76=" "," ",IF(M76=0," ",Admin!I48))</f>
        <v xml:space="preserve"> </v>
      </c>
      <c r="U76" s="48"/>
      <c r="V76" s="59">
        <f>IF(Employee!H$165=E$69,Employee!D$164+SUM(M76)+'Jul16'!V76,SUM(M76)+'Jul16'!V76)</f>
        <v>0</v>
      </c>
      <c r="W76" s="59">
        <f>IF(Employee!H$165=E$69,Employee!D$165+SUM(N76)+'Jul16'!W76,SUM(N76)+'Jul16'!W76)</f>
        <v>0</v>
      </c>
      <c r="X76" s="59">
        <f>IF(O76=" ",'Jul16'!X76,O76+'Jul16'!X76)</f>
        <v>0</v>
      </c>
      <c r="Y76" s="59">
        <f>IF(P76=" ",'Jul16'!Y76,P76+'Jul16'!Y76)</f>
        <v>0</v>
      </c>
      <c r="Z76" s="59">
        <f>IF(Q76=" ",'Jul16'!Z76,Q76+'Jul16'!Z76)</f>
        <v>0</v>
      </c>
      <c r="AA76" s="59">
        <f>IF(R76=" ",'Jul16'!AA76,R76+'Jul16'!AA76)</f>
        <v>0</v>
      </c>
      <c r="AB76" s="60"/>
      <c r="AC76" s="59">
        <f>IF(T76=" ",'Jul16'!AC76,T76+'Jul16'!AC76)</f>
        <v>0</v>
      </c>
      <c r="AD76" s="91">
        <f t="shared" si="57"/>
        <v>0</v>
      </c>
      <c r="AE76" s="91">
        <f t="shared" si="58"/>
        <v>0</v>
      </c>
      <c r="AF76" s="91">
        <f t="shared" si="59"/>
        <v>0</v>
      </c>
      <c r="AG76" s="91">
        <f t="shared" si="60"/>
        <v>0</v>
      </c>
      <c r="AH76" s="61"/>
    </row>
    <row r="77" spans="1:34" ht="18" customHeight="1" x14ac:dyDescent="0.25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IF(Employee!D$184="w","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>IF(T$69="Y",'Jul16'!H77,0)</f>
        <v>0</v>
      </c>
      <c r="I77" s="108">
        <f>IF(T$69="Y",'Jul16'!I77,0)</f>
        <v>0</v>
      </c>
      <c r="J77" s="108">
        <f>IF(T$69="Y",'Jul16'!J77,0)</f>
        <v>0</v>
      </c>
      <c r="K77" s="108">
        <f>IF(T$69="Y",'Jul16'!K77,I77*J77)</f>
        <v>0</v>
      </c>
      <c r="L77" s="108">
        <f>IF(T$69="Y",'Jul16'!L77,0)</f>
        <v>0</v>
      </c>
      <c r="M77" s="118" t="str">
        <f>IF(E77=" "," ",IF(T$69="Y",'Jul16'!M77,IF((H77+K77+L77)&gt;0,H77+K77+L77," ")))</f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211" t="str">
        <f t="shared" si="56"/>
        <v xml:space="preserve"> </v>
      </c>
      <c r="S77" s="110"/>
      <c r="T77" s="111" t="str">
        <f>IF(M77=" "," ",IF(M77=0," ",Admin!I49))</f>
        <v xml:space="preserve"> </v>
      </c>
      <c r="U77" s="48"/>
      <c r="V77" s="59">
        <f>IF(Employee!H$191=E$69,Employee!D$190+SUM(M77)+'Jul16'!V77,SUM(M77)+'Jul16'!V77)</f>
        <v>0</v>
      </c>
      <c r="W77" s="59">
        <f>IF(Employee!H$191=E$69,Employee!D$191+SUM(N77)+'Jul16'!W77,SUM(N77)+'Jul16'!W77)</f>
        <v>0</v>
      </c>
      <c r="X77" s="59">
        <f>IF(O77=" ",'Jul16'!X77,O77+'Jul16'!X77)</f>
        <v>0</v>
      </c>
      <c r="Y77" s="59">
        <f>IF(P77=" ",'Jul16'!Y77,P77+'Jul16'!Y77)</f>
        <v>0</v>
      </c>
      <c r="Z77" s="59">
        <f>IF(Q77=" ",'Jul16'!Z77,Q77+'Jul16'!Z77)</f>
        <v>0</v>
      </c>
      <c r="AA77" s="59">
        <f>IF(R77=" ",'Jul16'!AA77,R77+'Jul16'!AA77)</f>
        <v>0</v>
      </c>
      <c r="AB77" s="60"/>
      <c r="AC77" s="59">
        <f>IF(T77=" ",'Jul16'!AC77,T77+'Jul16'!AC77)</f>
        <v>0</v>
      </c>
      <c r="AD77" s="91">
        <f t="shared" si="57"/>
        <v>0</v>
      </c>
      <c r="AE77" s="91">
        <f t="shared" si="58"/>
        <v>0</v>
      </c>
      <c r="AF77" s="91">
        <f t="shared" si="59"/>
        <v>0</v>
      </c>
      <c r="AG77" s="91">
        <f t="shared" si="60"/>
        <v>0</v>
      </c>
      <c r="AH77" s="61"/>
    </row>
    <row r="78" spans="1:34" ht="18" customHeight="1" x14ac:dyDescent="0.25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IF(Employee!D$210="w","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>IF(T$69="Y",'Jul16'!H78,0)</f>
        <v>0</v>
      </c>
      <c r="I78" s="108">
        <f>IF(T$69="Y",'Jul16'!I78,0)</f>
        <v>0</v>
      </c>
      <c r="J78" s="108">
        <f>IF(T$69="Y",'Jul16'!J78,0)</f>
        <v>0</v>
      </c>
      <c r="K78" s="108">
        <f>IF(T$69="Y",'Jul16'!K78,I78*J78)</f>
        <v>0</v>
      </c>
      <c r="L78" s="108">
        <f>IF(T$69="Y",'Jul16'!L78,0)</f>
        <v>0</v>
      </c>
      <c r="M78" s="118" t="str">
        <f>IF(E78=" "," ",IF(T$69="Y",'Jul16'!M78,IF((H78+K78+L78)&gt;0,H78+K78+L78," ")))</f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211" t="str">
        <f t="shared" si="56"/>
        <v xml:space="preserve"> </v>
      </c>
      <c r="S78" s="110"/>
      <c r="T78" s="111" t="str">
        <f>IF(M78=" "," ",IF(M78=0," ",Admin!I50))</f>
        <v xml:space="preserve"> </v>
      </c>
      <c r="U78" s="48"/>
      <c r="V78" s="59">
        <f>IF(Employee!H$217=E$69,Employee!D$216+SUM(M78)+'Jul16'!V78,SUM(M78)+'Jul16'!V78)</f>
        <v>0</v>
      </c>
      <c r="W78" s="59">
        <f>IF(Employee!H$217=E$69,Employee!D$217+SUM(N78)+'Jul16'!W78,SUM(N78)+'Jul16'!W78)</f>
        <v>0</v>
      </c>
      <c r="X78" s="59">
        <f>IF(O78=" ",'Jul16'!X78,O78+'Jul16'!X78)</f>
        <v>0</v>
      </c>
      <c r="Y78" s="59">
        <f>IF(P78=" ",'Jul16'!Y78,P78+'Jul16'!Y78)</f>
        <v>0</v>
      </c>
      <c r="Z78" s="59">
        <f>IF(Q78=" ",'Jul16'!Z78,Q78+'Jul16'!Z78)</f>
        <v>0</v>
      </c>
      <c r="AA78" s="59">
        <f>IF(R78=" ",'Jul16'!AA78,R78+'Jul16'!AA78)</f>
        <v>0</v>
      </c>
      <c r="AB78" s="60"/>
      <c r="AC78" s="59">
        <f>IF(T78=" ",'Jul16'!AC78,T78+'Jul16'!AC78)</f>
        <v>0</v>
      </c>
      <c r="AD78" s="91">
        <f t="shared" si="57"/>
        <v>0</v>
      </c>
      <c r="AE78" s="91">
        <f t="shared" si="58"/>
        <v>0</v>
      </c>
      <c r="AF78" s="91">
        <f t="shared" si="59"/>
        <v>0</v>
      </c>
      <c r="AG78" s="91">
        <f t="shared" si="60"/>
        <v>0</v>
      </c>
      <c r="AH78" s="61"/>
    </row>
    <row r="79" spans="1:34" ht="18" customHeight="1" x14ac:dyDescent="0.25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IF(Employee!D$236="w","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>IF(T$69="Y",'Jul16'!H79,0)</f>
        <v>0</v>
      </c>
      <c r="I79" s="108">
        <f>IF(T$69="Y",'Jul16'!I79,0)</f>
        <v>0</v>
      </c>
      <c r="J79" s="108">
        <f>IF(T$69="Y",'Jul16'!J79,0)</f>
        <v>0</v>
      </c>
      <c r="K79" s="108">
        <f>IF(T$69="Y",'Jul16'!K79,I79*J79)</f>
        <v>0</v>
      </c>
      <c r="L79" s="108">
        <f>IF(T$69="Y",'Jul16'!L79,0)</f>
        <v>0</v>
      </c>
      <c r="M79" s="118" t="str">
        <f>IF(E79=" "," ",IF(T$69="Y",'Jul16'!M79,IF((H79+K79+L79)&gt;0,H79+K79+L79," ")))</f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211" t="str">
        <f t="shared" si="56"/>
        <v xml:space="preserve"> </v>
      </c>
      <c r="S79" s="110"/>
      <c r="T79" s="111" t="str">
        <f>IF(M79=" "," ",IF(M79=0," ",Admin!I51))</f>
        <v xml:space="preserve"> </v>
      </c>
      <c r="U79" s="48"/>
      <c r="V79" s="59">
        <f>IF(Employee!H$243=E$69,Employee!D$242+SUM(M79)+'Jul16'!V79,SUM(M79)+'Jul16'!V79)</f>
        <v>0</v>
      </c>
      <c r="W79" s="59">
        <f>IF(Employee!H$243=E$69,Employee!D$243+SUM(N79)+'Jul16'!W79,SUM(N79)+'Jul16'!W79)</f>
        <v>0</v>
      </c>
      <c r="X79" s="59">
        <f>IF(O79=" ",'Jul16'!X79,O79+'Jul16'!X79)</f>
        <v>0</v>
      </c>
      <c r="Y79" s="59">
        <f>IF(P79=" ",'Jul16'!Y79,P79+'Jul16'!Y79)</f>
        <v>0</v>
      </c>
      <c r="Z79" s="59">
        <f>IF(Q79=" ",'Jul16'!Z79,Q79+'Jul16'!Z79)</f>
        <v>0</v>
      </c>
      <c r="AA79" s="59">
        <f>IF(R79=" ",'Jul16'!AA79,R79+'Jul16'!AA79)</f>
        <v>0</v>
      </c>
      <c r="AB79" s="60"/>
      <c r="AC79" s="59">
        <f>IF(T79=" ",'Jul16'!AC79,T79+'Jul16'!AC79)</f>
        <v>0</v>
      </c>
      <c r="AD79" s="91">
        <f t="shared" si="57"/>
        <v>0</v>
      </c>
      <c r="AE79" s="91">
        <f t="shared" si="58"/>
        <v>0</v>
      </c>
      <c r="AF79" s="91">
        <f t="shared" si="59"/>
        <v>0</v>
      </c>
      <c r="AG79" s="91">
        <f t="shared" si="60"/>
        <v>0</v>
      </c>
      <c r="AH79" s="61"/>
    </row>
    <row r="80" spans="1:34" ht="18" customHeight="1" thickBot="1" x14ac:dyDescent="0.3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IF(Employee!D$262="w","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>IF(T$69="Y",'Jul16'!H80,0)</f>
        <v>0</v>
      </c>
      <c r="I80" s="133">
        <f>IF(T$69="Y",'Jul16'!I80,0)</f>
        <v>0</v>
      </c>
      <c r="J80" s="133">
        <f>IF(T$69="Y",'Jul16'!J80,0)</f>
        <v>0</v>
      </c>
      <c r="K80" s="133">
        <f>IF(T$69="Y",'Jul16'!K80,I80*J80)</f>
        <v>0</v>
      </c>
      <c r="L80" s="133">
        <f>IF(T$69="Y",'Jul16'!L80,0)</f>
        <v>0</v>
      </c>
      <c r="M80" s="118" t="str">
        <f>IF(E80=" "," ",IF(T$69="Y",'Jul16'!M80,IF((H80+K80+L80)&gt;0,H80+K80+L80," ")))</f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211" t="str">
        <f t="shared" si="56"/>
        <v xml:space="preserve"> </v>
      </c>
      <c r="S80" s="110"/>
      <c r="T80" s="111" t="str">
        <f>IF(M80=" "," ",IF(M80=0," ",Admin!I52))</f>
        <v xml:space="preserve"> </v>
      </c>
      <c r="U80" s="48"/>
      <c r="V80" s="59">
        <f>IF(Employee!H$269=E$69,Employee!D$268+SUM(M80)+'Jul16'!V80,SUM(M80)+'Jul16'!V80)</f>
        <v>0</v>
      </c>
      <c r="W80" s="59">
        <f>IF(Employee!H$269=E$69,Employee!D$269+SUM(N80)+'Jul16'!W80,SUM(N80)+'Jul16'!W80)</f>
        <v>0</v>
      </c>
      <c r="X80" s="59">
        <f>IF(O80=" ",'Jul16'!X80,O80+'Jul16'!X80)</f>
        <v>0</v>
      </c>
      <c r="Y80" s="59">
        <f>IF(P80=" ",'Jul16'!Y80,P80+'Jul16'!Y80)</f>
        <v>0</v>
      </c>
      <c r="Z80" s="59">
        <f>IF(Q80=" ",'Jul16'!Z80,Q80+'Jul16'!Z80)</f>
        <v>0</v>
      </c>
      <c r="AA80" s="59">
        <f>IF(R80=" ",'Jul16'!AA80,R80+'Jul16'!AA80)</f>
        <v>0</v>
      </c>
      <c r="AB80" s="60"/>
      <c r="AC80" s="59">
        <f>IF(T80=" ",'Jul16'!AC80,T80+'Jul16'!AC80)</f>
        <v>0</v>
      </c>
      <c r="AD80" s="91">
        <f t="shared" si="57"/>
        <v>0</v>
      </c>
      <c r="AE80" s="91">
        <f t="shared" si="58"/>
        <v>0</v>
      </c>
      <c r="AF80" s="91">
        <f t="shared" si="59"/>
        <v>0</v>
      </c>
      <c r="AG80" s="91">
        <f t="shared" si="60"/>
        <v>0</v>
      </c>
      <c r="AH80" s="61"/>
    </row>
    <row r="81" spans="1:34" ht="18" customHeight="1" thickTop="1" thickBot="1" x14ac:dyDescent="0.3">
      <c r="A81" s="47"/>
      <c r="B81" s="149"/>
      <c r="C81" s="147"/>
      <c r="D81" s="147"/>
      <c r="E81" s="148"/>
      <c r="F81" s="432" t="s">
        <v>7</v>
      </c>
      <c r="G81" s="397"/>
      <c r="H81" s="120"/>
      <c r="I81" s="121"/>
      <c r="J81" s="121"/>
      <c r="K81" s="165"/>
      <c r="L81" s="165"/>
      <c r="M81" s="156">
        <f t="shared" ref="M81:R81" si="61">SUM(M71:M80)</f>
        <v>0</v>
      </c>
      <c r="N81" s="156">
        <f t="shared" si="61"/>
        <v>0</v>
      </c>
      <c r="O81" s="156">
        <f t="shared" si="61"/>
        <v>0</v>
      </c>
      <c r="P81" s="156">
        <f t="shared" si="61"/>
        <v>0</v>
      </c>
      <c r="Q81" s="156">
        <f t="shared" si="61"/>
        <v>0</v>
      </c>
      <c r="R81" s="156">
        <f t="shared" si="61"/>
        <v>0</v>
      </c>
      <c r="S81" s="110"/>
      <c r="T81" s="156">
        <f>SUM(T71:T80)</f>
        <v>0</v>
      </c>
      <c r="U81" s="49"/>
      <c r="V81" s="59"/>
      <c r="AH81" s="61"/>
    </row>
    <row r="82" spans="1:34" ht="24" customHeight="1" x14ac:dyDescent="0.25">
      <c r="A82" s="61"/>
      <c r="B82" s="386"/>
      <c r="C82" s="386"/>
      <c r="D82" s="386"/>
      <c r="E82" s="386"/>
      <c r="F82" s="386"/>
      <c r="G82" s="386"/>
      <c r="H82" s="386"/>
      <c r="I82" s="386"/>
      <c r="J82" s="386"/>
      <c r="K82" s="386"/>
      <c r="L82" s="386"/>
      <c r="M82" s="386"/>
      <c r="N82" s="386"/>
      <c r="O82" s="386"/>
      <c r="P82" s="386"/>
      <c r="Q82" s="386"/>
      <c r="R82" s="386"/>
      <c r="S82" s="386"/>
      <c r="T82" s="386"/>
      <c r="U82" s="44"/>
    </row>
    <row r="83" spans="1:34" ht="12.75" customHeight="1" x14ac:dyDescent="0.25">
      <c r="AD83" s="189">
        <f>SUM(AD11:AD81)</f>
        <v>0</v>
      </c>
      <c r="AE83" s="189">
        <f>SUM(AE11:AE81)</f>
        <v>0</v>
      </c>
      <c r="AF83" s="189">
        <f>SUM(AF11:AF81)</f>
        <v>0</v>
      </c>
      <c r="AG83" s="189">
        <f>SUM(AG11:AG81)</f>
        <v>0</v>
      </c>
    </row>
    <row r="84" spans="1:34" ht="13.5" customHeight="1" thickBot="1" x14ac:dyDescent="0.3">
      <c r="F84" s="220" t="s">
        <v>80</v>
      </c>
      <c r="M84" s="438" t="s">
        <v>81</v>
      </c>
      <c r="N84" s="439"/>
      <c r="O84" s="439"/>
      <c r="P84" s="439"/>
      <c r="Q84" s="439"/>
      <c r="R84" s="439"/>
      <c r="T84" s="216"/>
    </row>
    <row r="85" spans="1:34" ht="12.75" customHeight="1" x14ac:dyDescent="0.25">
      <c r="F85" s="217" t="str">
        <f>IF(B71="D",Employee!D15," ")</f>
        <v xml:space="preserve"> </v>
      </c>
      <c r="M85" s="222" t="str">
        <f t="shared" ref="M85:M94" si="62">IF(B71="D",M71," ")</f>
        <v xml:space="preserve"> </v>
      </c>
      <c r="N85" s="223" t="str">
        <f t="shared" ref="N85:N94" si="63">IF(B71="D",N71," ")</f>
        <v xml:space="preserve"> </v>
      </c>
      <c r="O85" s="223" t="str">
        <f t="shared" ref="O85:O94" si="64">IF(B71="D",O71," ")</f>
        <v xml:space="preserve"> </v>
      </c>
      <c r="P85" s="223" t="str">
        <f t="shared" ref="P85:P94" si="65">IF(B71="D",P71," ")</f>
        <v xml:space="preserve"> </v>
      </c>
      <c r="Q85" s="223" t="str">
        <f t="shared" ref="Q85:Q94" si="66">IF(B71="D",Q71," ")</f>
        <v xml:space="preserve"> </v>
      </c>
      <c r="R85" s="224" t="str">
        <f t="shared" ref="R85:R94" si="67">IF(B71="D",R71," ")</f>
        <v xml:space="preserve"> </v>
      </c>
      <c r="S85" s="225"/>
      <c r="T85" s="226" t="str">
        <f t="shared" ref="T85:T94" si="68">IF(B71="D",T71," ")</f>
        <v xml:space="preserve"> </v>
      </c>
      <c r="AD85" s="191">
        <f>IF((AD83-(O2+T2)*0.13)&gt;0,AD83-(Q2+T2)*0.13,0)</f>
        <v>0</v>
      </c>
      <c r="AE85" s="191">
        <f>AE83</f>
        <v>0</v>
      </c>
      <c r="AF85" s="191">
        <f>AF83</f>
        <v>0</v>
      </c>
      <c r="AG85" s="191">
        <f>AG83</f>
        <v>0</v>
      </c>
    </row>
    <row r="86" spans="1:34" x14ac:dyDescent="0.25">
      <c r="F86" s="218" t="str">
        <f>IF(B72="D",Employee!D41," ")</f>
        <v xml:space="preserve"> </v>
      </c>
      <c r="M86" s="227" t="str">
        <f t="shared" si="62"/>
        <v xml:space="preserve"> </v>
      </c>
      <c r="N86" s="228" t="str">
        <f t="shared" si="63"/>
        <v xml:space="preserve"> </v>
      </c>
      <c r="O86" s="228" t="str">
        <f t="shared" si="64"/>
        <v xml:space="preserve"> </v>
      </c>
      <c r="P86" s="228" t="str">
        <f t="shared" si="65"/>
        <v xml:space="preserve"> </v>
      </c>
      <c r="Q86" s="228" t="str">
        <f t="shared" si="66"/>
        <v xml:space="preserve"> </v>
      </c>
      <c r="R86" s="229" t="str">
        <f t="shared" si="67"/>
        <v xml:space="preserve"> </v>
      </c>
      <c r="S86" s="225"/>
      <c r="T86" s="230" t="str">
        <f t="shared" si="68"/>
        <v xml:space="preserve"> </v>
      </c>
    </row>
    <row r="87" spans="1:34" ht="12.75" customHeight="1" x14ac:dyDescent="0.25">
      <c r="F87" s="218" t="str">
        <f>IF(B73="D",Employee!D67," ")</f>
        <v xml:space="preserve"> </v>
      </c>
      <c r="M87" s="227" t="str">
        <f t="shared" si="62"/>
        <v xml:space="preserve"> </v>
      </c>
      <c r="N87" s="228" t="str">
        <f t="shared" si="63"/>
        <v xml:space="preserve"> </v>
      </c>
      <c r="O87" s="228" t="str">
        <f t="shared" si="64"/>
        <v xml:space="preserve"> </v>
      </c>
      <c r="P87" s="228" t="str">
        <f t="shared" si="65"/>
        <v xml:space="preserve"> </v>
      </c>
      <c r="Q87" s="228" t="str">
        <f t="shared" si="66"/>
        <v xml:space="preserve"> </v>
      </c>
      <c r="R87" s="229" t="str">
        <f t="shared" si="67"/>
        <v xml:space="preserve"> </v>
      </c>
      <c r="S87" s="225"/>
      <c r="T87" s="230" t="str">
        <f t="shared" si="68"/>
        <v xml:space="preserve"> </v>
      </c>
      <c r="AD87" s="197"/>
      <c r="AE87" s="191">
        <f>AE85*0.045</f>
        <v>0</v>
      </c>
      <c r="AF87" s="191">
        <f>AF85*0.045</f>
        <v>0</v>
      </c>
      <c r="AG87" s="191">
        <f>AG85*0.045</f>
        <v>0</v>
      </c>
    </row>
    <row r="88" spans="1:34" x14ac:dyDescent="0.25">
      <c r="F88" s="218" t="str">
        <f>IF(B74="D",Employee!D93," ")</f>
        <v xml:space="preserve"> </v>
      </c>
      <c r="M88" s="227" t="str">
        <f t="shared" si="62"/>
        <v xml:space="preserve"> </v>
      </c>
      <c r="N88" s="228" t="str">
        <f t="shared" si="63"/>
        <v xml:space="preserve"> </v>
      </c>
      <c r="O88" s="228" t="str">
        <f t="shared" si="64"/>
        <v xml:space="preserve"> </v>
      </c>
      <c r="P88" s="228" t="str">
        <f t="shared" si="65"/>
        <v xml:space="preserve"> </v>
      </c>
      <c r="Q88" s="228" t="str">
        <f t="shared" si="66"/>
        <v xml:space="preserve"> </v>
      </c>
      <c r="R88" s="229" t="str">
        <f t="shared" si="67"/>
        <v xml:space="preserve"> </v>
      </c>
      <c r="S88" s="225"/>
      <c r="T88" s="230" t="str">
        <f t="shared" si="68"/>
        <v xml:space="preserve"> </v>
      </c>
    </row>
    <row r="89" spans="1:34" x14ac:dyDescent="0.25">
      <c r="F89" s="218" t="str">
        <f>IF(B75="D",Employee!D119," ")</f>
        <v xml:space="preserve"> </v>
      </c>
      <c r="M89" s="227" t="str">
        <f t="shared" si="62"/>
        <v xml:space="preserve"> </v>
      </c>
      <c r="N89" s="228" t="str">
        <f t="shared" si="63"/>
        <v xml:space="preserve"> </v>
      </c>
      <c r="O89" s="228" t="str">
        <f t="shared" si="64"/>
        <v xml:space="preserve"> </v>
      </c>
      <c r="P89" s="228" t="str">
        <f t="shared" si="65"/>
        <v xml:space="preserve"> </v>
      </c>
      <c r="Q89" s="228" t="str">
        <f t="shared" si="66"/>
        <v xml:space="preserve"> </v>
      </c>
      <c r="R89" s="229" t="str">
        <f t="shared" si="67"/>
        <v xml:space="preserve"> </v>
      </c>
      <c r="S89" s="225"/>
      <c r="T89" s="230" t="str">
        <f t="shared" si="68"/>
        <v xml:space="preserve"> </v>
      </c>
    </row>
    <row r="90" spans="1:34" x14ac:dyDescent="0.25">
      <c r="F90" s="218" t="str">
        <f>IF(B76="D",Employee!D145," ")</f>
        <v xml:space="preserve"> </v>
      </c>
      <c r="M90" s="227" t="str">
        <f t="shared" si="62"/>
        <v xml:space="preserve"> </v>
      </c>
      <c r="N90" s="228" t="str">
        <f t="shared" si="63"/>
        <v xml:space="preserve"> </v>
      </c>
      <c r="O90" s="228" t="str">
        <f t="shared" si="64"/>
        <v xml:space="preserve"> </v>
      </c>
      <c r="P90" s="228" t="str">
        <f t="shared" si="65"/>
        <v xml:space="preserve"> </v>
      </c>
      <c r="Q90" s="228" t="str">
        <f t="shared" si="66"/>
        <v xml:space="preserve"> </v>
      </c>
      <c r="R90" s="229" t="str">
        <f t="shared" si="67"/>
        <v xml:space="preserve"> </v>
      </c>
      <c r="S90" s="225"/>
      <c r="T90" s="230" t="str">
        <f t="shared" si="68"/>
        <v xml:space="preserve"> </v>
      </c>
      <c r="AD90" s="190">
        <f>AD85+'Jul16'!AD90</f>
        <v>0</v>
      </c>
      <c r="AE90" s="190">
        <f>AE85+'Jul16'!AE90</f>
        <v>0</v>
      </c>
      <c r="AF90" s="190">
        <f>AF85+'Jul16'!AF90</f>
        <v>0</v>
      </c>
      <c r="AG90" s="190">
        <f>AG85+'Jul16'!AG90</f>
        <v>0</v>
      </c>
    </row>
    <row r="91" spans="1:34" x14ac:dyDescent="0.25">
      <c r="F91" s="218" t="str">
        <f>IF(B77="D",Employee!D171," ")</f>
        <v xml:space="preserve"> </v>
      </c>
      <c r="M91" s="227" t="str">
        <f t="shared" si="62"/>
        <v xml:space="preserve"> </v>
      </c>
      <c r="N91" s="228" t="str">
        <f t="shared" si="63"/>
        <v xml:space="preserve"> </v>
      </c>
      <c r="O91" s="228" t="str">
        <f t="shared" si="64"/>
        <v xml:space="preserve"> </v>
      </c>
      <c r="P91" s="228" t="str">
        <f t="shared" si="65"/>
        <v xml:space="preserve"> </v>
      </c>
      <c r="Q91" s="228" t="str">
        <f t="shared" si="66"/>
        <v xml:space="preserve"> </v>
      </c>
      <c r="R91" s="229" t="str">
        <f t="shared" si="67"/>
        <v xml:space="preserve"> </v>
      </c>
      <c r="S91" s="225"/>
      <c r="T91" s="230" t="str">
        <f t="shared" si="68"/>
        <v xml:space="preserve"> </v>
      </c>
    </row>
    <row r="92" spans="1:34" x14ac:dyDescent="0.25">
      <c r="F92" s="218" t="str">
        <f>IF(B78="D",Employee!D197," ")</f>
        <v xml:space="preserve"> </v>
      </c>
      <c r="M92" s="227" t="str">
        <f t="shared" si="62"/>
        <v xml:space="preserve"> </v>
      </c>
      <c r="N92" s="228" t="str">
        <f t="shared" si="63"/>
        <v xml:space="preserve"> </v>
      </c>
      <c r="O92" s="228" t="str">
        <f t="shared" si="64"/>
        <v xml:space="preserve"> </v>
      </c>
      <c r="P92" s="228" t="str">
        <f t="shared" si="65"/>
        <v xml:space="preserve"> </v>
      </c>
      <c r="Q92" s="228" t="str">
        <f t="shared" si="66"/>
        <v xml:space="preserve"> </v>
      </c>
      <c r="R92" s="229" t="str">
        <f t="shared" si="67"/>
        <v xml:space="preserve"> </v>
      </c>
      <c r="S92" s="225"/>
      <c r="T92" s="230" t="str">
        <f t="shared" si="68"/>
        <v xml:space="preserve"> </v>
      </c>
      <c r="AD92" s="197"/>
      <c r="AE92" s="190">
        <f>AE87+'Jul16'!AE92</f>
        <v>0</v>
      </c>
      <c r="AF92" s="190">
        <f>AF87+'Jul16'!AF92</f>
        <v>0</v>
      </c>
      <c r="AG92" s="190">
        <f>AG87+'Jul16'!AG92</f>
        <v>0</v>
      </c>
    </row>
    <row r="93" spans="1:34" x14ac:dyDescent="0.25">
      <c r="F93" s="218" t="str">
        <f>IF(B79="D",Employee!D223," ")</f>
        <v xml:space="preserve"> </v>
      </c>
      <c r="M93" s="227" t="str">
        <f t="shared" si="62"/>
        <v xml:space="preserve"> </v>
      </c>
      <c r="N93" s="228" t="str">
        <f t="shared" si="63"/>
        <v xml:space="preserve"> </v>
      </c>
      <c r="O93" s="228" t="str">
        <f t="shared" si="64"/>
        <v xml:space="preserve"> </v>
      </c>
      <c r="P93" s="228" t="str">
        <f t="shared" si="65"/>
        <v xml:space="preserve"> </v>
      </c>
      <c r="Q93" s="228" t="str">
        <f t="shared" si="66"/>
        <v xml:space="preserve"> </v>
      </c>
      <c r="R93" s="229" t="str">
        <f t="shared" si="67"/>
        <v xml:space="preserve"> </v>
      </c>
      <c r="S93" s="225"/>
      <c r="T93" s="230" t="str">
        <f t="shared" si="68"/>
        <v xml:space="preserve"> </v>
      </c>
    </row>
    <row r="94" spans="1:34" ht="13.8" thickBot="1" x14ac:dyDescent="0.3">
      <c r="F94" s="219" t="str">
        <f>IF(B80="D",Employee!D249," ")</f>
        <v xml:space="preserve"> </v>
      </c>
      <c r="M94" s="231" t="str">
        <f t="shared" si="62"/>
        <v xml:space="preserve"> </v>
      </c>
      <c r="N94" s="232" t="str">
        <f t="shared" si="63"/>
        <v xml:space="preserve"> </v>
      </c>
      <c r="O94" s="232" t="str">
        <f t="shared" si="64"/>
        <v xml:space="preserve"> </v>
      </c>
      <c r="P94" s="232" t="str">
        <f t="shared" si="65"/>
        <v xml:space="preserve"> </v>
      </c>
      <c r="Q94" s="232" t="str">
        <f t="shared" si="66"/>
        <v xml:space="preserve"> </v>
      </c>
      <c r="R94" s="233" t="str">
        <f t="shared" si="67"/>
        <v xml:space="preserve"> </v>
      </c>
      <c r="S94" s="225"/>
      <c r="T94" s="234" t="str">
        <f t="shared" si="68"/>
        <v xml:space="preserve"> </v>
      </c>
    </row>
    <row r="95" spans="1:34" x14ac:dyDescent="0.25">
      <c r="F95" s="221" t="s">
        <v>82</v>
      </c>
      <c r="M95" s="235">
        <f t="shared" ref="M95:R95" si="69">SUM(M85:M94)</f>
        <v>0</v>
      </c>
      <c r="N95" s="235">
        <f t="shared" si="69"/>
        <v>0</v>
      </c>
      <c r="O95" s="235">
        <f t="shared" si="69"/>
        <v>0</v>
      </c>
      <c r="P95" s="235">
        <f t="shared" si="69"/>
        <v>0</v>
      </c>
      <c r="Q95" s="235">
        <f t="shared" si="69"/>
        <v>0</v>
      </c>
      <c r="R95" s="235">
        <f t="shared" si="69"/>
        <v>0</v>
      </c>
      <c r="S95" s="236"/>
      <c r="T95" s="235">
        <f>SUM(T85:T94)</f>
        <v>0</v>
      </c>
    </row>
  </sheetData>
  <mergeCells count="79">
    <mergeCell ref="AD3:AD6"/>
    <mergeCell ref="AE3:AE6"/>
    <mergeCell ref="AD1:AG2"/>
    <mergeCell ref="G1:H1"/>
    <mergeCell ref="I1:L1"/>
    <mergeCell ref="U2:U6"/>
    <mergeCell ref="X3:X6"/>
    <mergeCell ref="Y3:Y6"/>
    <mergeCell ref="Z3:Z6"/>
    <mergeCell ref="AF3:AF6"/>
    <mergeCell ref="V1:AC2"/>
    <mergeCell ref="V3:V6"/>
    <mergeCell ref="W3:W6"/>
    <mergeCell ref="AG3:AG6"/>
    <mergeCell ref="G2:H2"/>
    <mergeCell ref="I2:L2"/>
    <mergeCell ref="O8:Q8"/>
    <mergeCell ref="R8:T8"/>
    <mergeCell ref="AC3:AC6"/>
    <mergeCell ref="R3:R6"/>
    <mergeCell ref="T3:T6"/>
    <mergeCell ref="B7:T7"/>
    <mergeCell ref="B8:E8"/>
    <mergeCell ref="O3:O6"/>
    <mergeCell ref="J3:J6"/>
    <mergeCell ref="AA3:AA6"/>
    <mergeCell ref="K3:K6"/>
    <mergeCell ref="L3:L6"/>
    <mergeCell ref="M3:M6"/>
    <mergeCell ref="P3:P6"/>
    <mergeCell ref="I3:I6"/>
    <mergeCell ref="F81:G81"/>
    <mergeCell ref="B82:T82"/>
    <mergeCell ref="F66:G66"/>
    <mergeCell ref="B67:T67"/>
    <mergeCell ref="B68:E68"/>
    <mergeCell ref="B69:D69"/>
    <mergeCell ref="H69:J69"/>
    <mergeCell ref="O69:R69"/>
    <mergeCell ref="O68:Q68"/>
    <mergeCell ref="R68:T68"/>
    <mergeCell ref="F51:G51"/>
    <mergeCell ref="B52:T52"/>
    <mergeCell ref="B53:E53"/>
    <mergeCell ref="B54:D54"/>
    <mergeCell ref="H54:J54"/>
    <mergeCell ref="O54:R54"/>
    <mergeCell ref="O53:Q53"/>
    <mergeCell ref="R53:T53"/>
    <mergeCell ref="O24:R24"/>
    <mergeCell ref="B37:T37"/>
    <mergeCell ref="B38:E38"/>
    <mergeCell ref="B39:D39"/>
    <mergeCell ref="H39:J39"/>
    <mergeCell ref="O39:R39"/>
    <mergeCell ref="O38:Q38"/>
    <mergeCell ref="R38:T38"/>
    <mergeCell ref="A2:A6"/>
    <mergeCell ref="B3:B6"/>
    <mergeCell ref="C3:C6"/>
    <mergeCell ref="D3:D6"/>
    <mergeCell ref="E3:E6"/>
    <mergeCell ref="B1:F2"/>
    <mergeCell ref="M84:R84"/>
    <mergeCell ref="Q3:Q6"/>
    <mergeCell ref="N3:N6"/>
    <mergeCell ref="O9:R9"/>
    <mergeCell ref="B9:D9"/>
    <mergeCell ref="F3:F6"/>
    <mergeCell ref="H3:H6"/>
    <mergeCell ref="F21:G21"/>
    <mergeCell ref="H9:J9"/>
    <mergeCell ref="O23:Q23"/>
    <mergeCell ref="R23:T23"/>
    <mergeCell ref="B22:T22"/>
    <mergeCell ref="F36:G36"/>
    <mergeCell ref="B23:E23"/>
    <mergeCell ref="B24:D24"/>
    <mergeCell ref="H24:J24"/>
  </mergeCells>
  <phoneticPr fontId="5" type="noConversion"/>
  <dataValidations count="1">
    <dataValidation type="list" allowBlank="1" showInputMessage="1" showErrorMessage="1" sqref="G71:G80 G11:G20 G26:G35 G41:G50 G56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0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8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8" width="7" style="55" customWidth="1"/>
    <col min="9" max="10" width="7.6640625" style="55" customWidth="1"/>
    <col min="11" max="11" width="8.6640625" style="58" customWidth="1"/>
    <col min="12" max="12" width="7.6640625" style="58" customWidth="1"/>
    <col min="13" max="13" width="9" style="55" customWidth="1"/>
    <col min="14" max="14" width="8" style="2" customWidth="1"/>
    <col min="15" max="15" width="8" style="55" customWidth="1"/>
    <col min="16" max="16" width="7.109375" style="55" customWidth="1"/>
    <col min="17" max="17" width="8" style="55" customWidth="1"/>
    <col min="18" max="18" width="9" style="55" customWidth="1"/>
    <col min="19" max="19" width="0.88671875" style="1" customWidth="1"/>
    <col min="20" max="20" width="9.109375" style="55"/>
    <col min="21" max="21" width="1.6640625" style="4" customWidth="1"/>
    <col min="22" max="22" width="10.6640625" style="55" customWidth="1"/>
    <col min="23" max="27" width="9.6640625" style="55" customWidth="1"/>
    <col min="28" max="28" width="1.109375" style="55" customWidth="1"/>
    <col min="29" max="29" width="9.6640625" style="55" customWidth="1"/>
    <col min="30" max="33" width="10.5546875" style="91" customWidth="1"/>
    <col min="34" max="34" width="0.88671875" style="1" customWidth="1"/>
    <col min="35" max="16384" width="9.109375" style="1"/>
  </cols>
  <sheetData>
    <row r="1" spans="1:34" s="7" customFormat="1" ht="14.25" customHeight="1" thickTop="1" x14ac:dyDescent="0.25">
      <c r="A1" s="458"/>
      <c r="B1" s="423" t="s">
        <v>74</v>
      </c>
      <c r="C1" s="424"/>
      <c r="D1" s="424"/>
      <c r="E1" s="424"/>
      <c r="F1" s="425"/>
      <c r="G1" s="417">
        <f>SUM(AD100:AG100)+SUM(AE102:AG102)</f>
        <v>0</v>
      </c>
      <c r="H1" s="418"/>
      <c r="I1" s="414" t="s">
        <v>4</v>
      </c>
      <c r="J1" s="415"/>
      <c r="K1" s="415"/>
      <c r="L1" s="416"/>
      <c r="M1" s="103">
        <f>M21+M36+M51+M66+M81+M96</f>
        <v>0</v>
      </c>
      <c r="N1" s="103">
        <f t="shared" ref="N1:T1" si="0">N21+N36+N51+N66+N81+N96</f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 t="shared" si="0"/>
        <v>0</v>
      </c>
      <c r="U1" s="445"/>
      <c r="V1" s="453" t="s">
        <v>25</v>
      </c>
      <c r="W1" s="454"/>
      <c r="X1" s="454"/>
      <c r="Y1" s="454"/>
      <c r="Z1" s="454"/>
      <c r="AA1" s="454"/>
      <c r="AB1" s="454"/>
      <c r="AC1" s="455"/>
      <c r="AD1" s="440" t="s">
        <v>70</v>
      </c>
      <c r="AE1" s="440"/>
      <c r="AF1" s="440"/>
      <c r="AG1" s="440"/>
      <c r="AH1" s="192"/>
    </row>
    <row r="2" spans="1:34" s="7" customFormat="1" ht="14.25" customHeight="1" thickBot="1" x14ac:dyDescent="0.3">
      <c r="A2" s="458"/>
      <c r="B2" s="426"/>
      <c r="C2" s="427"/>
      <c r="D2" s="427"/>
      <c r="E2" s="427"/>
      <c r="F2" s="428"/>
      <c r="G2" s="417"/>
      <c r="H2" s="418"/>
      <c r="I2" s="442" t="s">
        <v>78</v>
      </c>
      <c r="J2" s="443"/>
      <c r="K2" s="443"/>
      <c r="L2" s="444"/>
      <c r="M2" s="103">
        <f t="shared" ref="M2:R2" si="1">M110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T110</f>
        <v>0</v>
      </c>
      <c r="U2" s="445"/>
      <c r="V2" s="456"/>
      <c r="W2" s="441"/>
      <c r="X2" s="441"/>
      <c r="Y2" s="441"/>
      <c r="Z2" s="441"/>
      <c r="AA2" s="441"/>
      <c r="AB2" s="441"/>
      <c r="AC2" s="457"/>
      <c r="AD2" s="441"/>
      <c r="AE2" s="441"/>
      <c r="AF2" s="441"/>
      <c r="AG2" s="441"/>
      <c r="AH2" s="192"/>
    </row>
    <row r="3" spans="1:34" s="12" customFormat="1" ht="15" customHeight="1" thickTop="1" x14ac:dyDescent="0.25">
      <c r="A3" s="408"/>
      <c r="B3" s="419" t="s">
        <v>79</v>
      </c>
      <c r="C3" s="419" t="s">
        <v>51</v>
      </c>
      <c r="D3" s="419" t="s">
        <v>6</v>
      </c>
      <c r="E3" s="429" t="s">
        <v>44</v>
      </c>
      <c r="F3" s="422" t="s">
        <v>0</v>
      </c>
      <c r="G3" s="124" t="s">
        <v>45</v>
      </c>
      <c r="H3" s="401" t="s">
        <v>55</v>
      </c>
      <c r="I3" s="401" t="s">
        <v>49</v>
      </c>
      <c r="J3" s="401" t="s">
        <v>50</v>
      </c>
      <c r="K3" s="409" t="s">
        <v>54</v>
      </c>
      <c r="L3" s="409" t="s">
        <v>32</v>
      </c>
      <c r="M3" s="405" t="s">
        <v>52</v>
      </c>
      <c r="N3" s="401" t="s">
        <v>1</v>
      </c>
      <c r="O3" s="404" t="s">
        <v>26</v>
      </c>
      <c r="P3" s="401" t="s">
        <v>56</v>
      </c>
      <c r="Q3" s="404" t="s">
        <v>2</v>
      </c>
      <c r="R3" s="405" t="s">
        <v>53</v>
      </c>
      <c r="S3" s="51"/>
      <c r="T3" s="404" t="s">
        <v>27</v>
      </c>
      <c r="U3" s="446"/>
      <c r="V3" s="393" t="s">
        <v>5</v>
      </c>
      <c r="W3" s="393" t="s">
        <v>1</v>
      </c>
      <c r="X3" s="393" t="s">
        <v>26</v>
      </c>
      <c r="Y3" s="447" t="s">
        <v>22</v>
      </c>
      <c r="Z3" s="393" t="s">
        <v>2</v>
      </c>
      <c r="AA3" s="393" t="s">
        <v>3</v>
      </c>
      <c r="AB3" s="51"/>
      <c r="AC3" s="393" t="s">
        <v>27</v>
      </c>
      <c r="AD3" s="450" t="s">
        <v>66</v>
      </c>
      <c r="AE3" s="450" t="s">
        <v>67</v>
      </c>
      <c r="AF3" s="450" t="s">
        <v>68</v>
      </c>
      <c r="AG3" s="450" t="s">
        <v>69</v>
      </c>
      <c r="AH3" s="193"/>
    </row>
    <row r="4" spans="1:34" s="13" customFormat="1" ht="15" customHeight="1" x14ac:dyDescent="0.25">
      <c r="A4" s="408"/>
      <c r="B4" s="420"/>
      <c r="C4" s="420"/>
      <c r="D4" s="420"/>
      <c r="E4" s="430"/>
      <c r="F4" s="394"/>
      <c r="G4" s="125" t="s">
        <v>46</v>
      </c>
      <c r="H4" s="402"/>
      <c r="I4" s="412"/>
      <c r="J4" s="412"/>
      <c r="K4" s="410"/>
      <c r="L4" s="410"/>
      <c r="M4" s="406"/>
      <c r="N4" s="402"/>
      <c r="O4" s="394"/>
      <c r="P4" s="402"/>
      <c r="Q4" s="394"/>
      <c r="R4" s="406"/>
      <c r="S4" s="51"/>
      <c r="T4" s="394"/>
      <c r="U4" s="446"/>
      <c r="V4" s="394"/>
      <c r="W4" s="394"/>
      <c r="X4" s="394"/>
      <c r="Y4" s="448"/>
      <c r="Z4" s="394"/>
      <c r="AA4" s="394"/>
      <c r="AB4" s="51"/>
      <c r="AC4" s="394"/>
      <c r="AD4" s="451"/>
      <c r="AE4" s="451"/>
      <c r="AF4" s="451"/>
      <c r="AG4" s="451"/>
      <c r="AH4" s="193"/>
    </row>
    <row r="5" spans="1:34" s="13" customFormat="1" ht="15" customHeight="1" x14ac:dyDescent="0.25">
      <c r="A5" s="408"/>
      <c r="B5" s="420"/>
      <c r="C5" s="420"/>
      <c r="D5" s="420"/>
      <c r="E5" s="430"/>
      <c r="F5" s="394"/>
      <c r="G5" s="125" t="s">
        <v>47</v>
      </c>
      <c r="H5" s="402"/>
      <c r="I5" s="412"/>
      <c r="J5" s="412"/>
      <c r="K5" s="410"/>
      <c r="L5" s="410"/>
      <c r="M5" s="406"/>
      <c r="N5" s="402"/>
      <c r="O5" s="394"/>
      <c r="P5" s="402"/>
      <c r="Q5" s="394"/>
      <c r="R5" s="406"/>
      <c r="S5" s="51"/>
      <c r="T5" s="394"/>
      <c r="U5" s="446"/>
      <c r="V5" s="394"/>
      <c r="W5" s="394"/>
      <c r="X5" s="394"/>
      <c r="Y5" s="448"/>
      <c r="Z5" s="394"/>
      <c r="AA5" s="394"/>
      <c r="AB5" s="51"/>
      <c r="AC5" s="394"/>
      <c r="AD5" s="451"/>
      <c r="AE5" s="451"/>
      <c r="AF5" s="451"/>
      <c r="AG5" s="451"/>
      <c r="AH5" s="193"/>
    </row>
    <row r="6" spans="1:34" s="14" customFormat="1" ht="15" customHeight="1" x14ac:dyDescent="0.2">
      <c r="A6" s="408"/>
      <c r="B6" s="421"/>
      <c r="C6" s="421"/>
      <c r="D6" s="421"/>
      <c r="E6" s="431"/>
      <c r="F6" s="394"/>
      <c r="G6" s="126" t="s">
        <v>48</v>
      </c>
      <c r="H6" s="403"/>
      <c r="I6" s="413"/>
      <c r="J6" s="413"/>
      <c r="K6" s="411"/>
      <c r="L6" s="411"/>
      <c r="M6" s="406"/>
      <c r="N6" s="403"/>
      <c r="O6" s="394"/>
      <c r="P6" s="403"/>
      <c r="Q6" s="394"/>
      <c r="R6" s="406"/>
      <c r="S6" s="50"/>
      <c r="T6" s="394"/>
      <c r="U6" s="446"/>
      <c r="V6" s="394"/>
      <c r="W6" s="394"/>
      <c r="X6" s="394"/>
      <c r="Y6" s="449"/>
      <c r="Z6" s="394"/>
      <c r="AA6" s="394"/>
      <c r="AB6" s="50"/>
      <c r="AC6" s="394"/>
      <c r="AD6" s="452"/>
      <c r="AE6" s="452"/>
      <c r="AF6" s="452"/>
      <c r="AG6" s="452"/>
      <c r="AH6" s="194"/>
    </row>
    <row r="7" spans="1:34" s="52" customFormat="1" ht="24" customHeight="1" thickBot="1" x14ac:dyDescent="0.3">
      <c r="A7" s="157"/>
      <c r="B7" s="386"/>
      <c r="C7" s="386"/>
      <c r="D7" s="386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3">
      <c r="A8" s="39"/>
      <c r="B8" s="395" t="s">
        <v>23</v>
      </c>
      <c r="C8" s="396"/>
      <c r="D8" s="396"/>
      <c r="E8" s="397"/>
      <c r="F8" s="40"/>
      <c r="G8" s="101"/>
      <c r="H8" s="102"/>
      <c r="I8" s="102"/>
      <c r="J8" s="102"/>
      <c r="K8" s="56"/>
      <c r="L8" s="56"/>
      <c r="M8" s="53"/>
      <c r="N8" s="41"/>
      <c r="O8" s="387" t="s">
        <v>28</v>
      </c>
      <c r="P8" s="388"/>
      <c r="Q8" s="389"/>
      <c r="R8" s="436"/>
      <c r="S8" s="437"/>
      <c r="T8" s="437"/>
      <c r="U8" s="42"/>
      <c r="AH8" s="61"/>
    </row>
    <row r="9" spans="1:34" ht="18" customHeight="1" thickTop="1" thickBot="1" x14ac:dyDescent="0.3">
      <c r="A9" s="43"/>
      <c r="B9" s="398" t="s">
        <v>9</v>
      </c>
      <c r="C9" s="396"/>
      <c r="D9" s="397"/>
      <c r="E9" s="188">
        <v>22</v>
      </c>
      <c r="F9" s="61"/>
      <c r="G9" s="61"/>
      <c r="H9" s="398" t="s">
        <v>28</v>
      </c>
      <c r="I9" s="396"/>
      <c r="J9" s="397"/>
      <c r="K9" s="238">
        <f>'Aug16'!M54+1</f>
        <v>42611</v>
      </c>
      <c r="L9" s="239" t="s">
        <v>84</v>
      </c>
      <c r="M9" s="240">
        <f>K9+6</f>
        <v>42617</v>
      </c>
      <c r="N9" s="27"/>
      <c r="O9" s="433" t="s">
        <v>71</v>
      </c>
      <c r="P9" s="434"/>
      <c r="Q9" s="434"/>
      <c r="R9" s="435"/>
      <c r="S9" s="44"/>
      <c r="T9" s="199"/>
      <c r="U9" s="46"/>
      <c r="AH9" s="61"/>
    </row>
    <row r="10" spans="1:34" ht="18" customHeight="1" thickTop="1" x14ac:dyDescent="0.25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IF(T$9="Y",'Aug16'!H56,0)</f>
        <v>0</v>
      </c>
      <c r="I11" s="105">
        <f>IF(T$9="Y",'Aug16'!I56,0)</f>
        <v>0</v>
      </c>
      <c r="J11" s="105">
        <f>IF(T$9="Y",'Aug16'!J56,0)</f>
        <v>0</v>
      </c>
      <c r="K11" s="105">
        <f>IF(T$9="Y",'Aug16'!K56,I11*J11)</f>
        <v>0</v>
      </c>
      <c r="L11" s="150">
        <f>IF(T$9="Y",'Aug16'!L56,0)</f>
        <v>0</v>
      </c>
      <c r="M11" s="129" t="str">
        <f>IF(E11=" "," ",IF(T$9="Y",'Aug16'!M56,IF((H11+K11+L11)&gt;0,H11+K11+L11,"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",Admin!I213))</f>
        <v xml:space="preserve"> </v>
      </c>
      <c r="U11" s="48"/>
      <c r="V11" s="59">
        <f>IF(Employee!H$34=E$9,Employee!D$34+SUM(M11)+'Aug16'!V56,SUM(M11)+'Aug16'!V56)</f>
        <v>0</v>
      </c>
      <c r="W11" s="59">
        <f>IF(Employee!H$34=E$9,Employee!D$35+SUM(N11)+'Aug16'!W56,SUM(N11)+'Aug16'!W56)</f>
        <v>0</v>
      </c>
      <c r="X11" s="59">
        <f>IF(O11=" ",'Aug16'!X56,O11+'Aug16'!X56)</f>
        <v>0</v>
      </c>
      <c r="Y11" s="59">
        <f>IF(P11=" ",'Aug16'!Y56,P11+'Aug16'!Y56)</f>
        <v>0</v>
      </c>
      <c r="Z11" s="59">
        <f>IF(Q11=" ",'Aug16'!Z56,Q11+'Aug16'!Z56)</f>
        <v>0</v>
      </c>
      <c r="AA11" s="59">
        <f>IF(R11=" ",'Aug16'!AA56,R11+'Aug16'!AA56)</f>
        <v>0</v>
      </c>
      <c r="AB11" s="60"/>
      <c r="AC11" s="59">
        <f>IF(T11=" ",'Aug16'!AC56,T11+'Aug16'!AC56)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5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IF(T$9="Y",'Aug16'!H57,0)</f>
        <v>0</v>
      </c>
      <c r="I12" s="108">
        <f>IF(T$9="Y",'Aug16'!I57,0)</f>
        <v>0</v>
      </c>
      <c r="J12" s="108">
        <f>IF(T$9="Y",'Aug16'!J57,0)</f>
        <v>0</v>
      </c>
      <c r="K12" s="108">
        <f>IF(T$9="Y",'Aug16'!K57,I12*J12)</f>
        <v>0</v>
      </c>
      <c r="L12" s="151">
        <f>IF(T$9="Y",'Aug16'!L57,0)</f>
        <v>0</v>
      </c>
      <c r="M12" s="130" t="str">
        <f>IF(E12=" "," ",IF(T$9="Y",'Aug16'!M57,IF((H12+K12+L12)&gt;0,H12+K12+L12,"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",Admin!I214))</f>
        <v xml:space="preserve"> </v>
      </c>
      <c r="U12" s="48"/>
      <c r="V12" s="59">
        <f>IF(Employee!H$60=E$9,Employee!D$60+SUM(M12)+'Aug16'!V57,SUM(M12)+'Aug16'!V57)</f>
        <v>0</v>
      </c>
      <c r="W12" s="59">
        <f>IF(Employee!H$60=E$9,Employee!D$61+SUM(N12)+'Aug16'!W57,SUM(N12)+'Aug16'!W57)</f>
        <v>0</v>
      </c>
      <c r="X12" s="59">
        <f>IF(O12=" ",'Aug16'!X57,O12+'Aug16'!X57)</f>
        <v>0</v>
      </c>
      <c r="Y12" s="59">
        <f>IF(P12=" ",'Aug16'!Y57,P12+'Aug16'!Y57)</f>
        <v>0</v>
      </c>
      <c r="Z12" s="59">
        <f>IF(Q12=" ",'Aug16'!Z57,Q12+'Aug16'!Z57)</f>
        <v>0</v>
      </c>
      <c r="AA12" s="59">
        <f>IF(R12=" ",'Aug16'!AA57,R12+'Aug16'!AA57)</f>
        <v>0</v>
      </c>
      <c r="AB12" s="60"/>
      <c r="AC12" s="59">
        <f>IF(T12=" ",'Aug16'!AC57,T12+'Aug16'!AC57)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5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IF(T$9="Y",'Aug16'!H58,0)</f>
        <v>0</v>
      </c>
      <c r="I13" s="108">
        <f>IF(T$9="Y",'Aug16'!I58,0)</f>
        <v>0</v>
      </c>
      <c r="J13" s="108">
        <f>IF(T$9="Y",'Aug16'!J58,0)</f>
        <v>0</v>
      </c>
      <c r="K13" s="108">
        <f>IF(T$9="Y",'Aug16'!K58,I13*J13)</f>
        <v>0</v>
      </c>
      <c r="L13" s="151">
        <f>IF(T$9="Y",'Aug16'!L58,0)</f>
        <v>0</v>
      </c>
      <c r="M13" s="130" t="str">
        <f>IF(E13=" "," ",IF(T$9="Y",'Aug16'!M58,IF((H13+K13+L13)&gt;0,H13+K13+L13,"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",Admin!I215))</f>
        <v xml:space="preserve"> </v>
      </c>
      <c r="U13" s="48"/>
      <c r="V13" s="59">
        <f>IF(Employee!H$86=E$9,Employee!D$86+SUM(M13)+'Aug16'!V58,SUM(M13)+'Aug16'!V58)</f>
        <v>0</v>
      </c>
      <c r="W13" s="59">
        <f>IF(Employee!H$86=E$9,Employee!D$87+SUM(N13)+'Aug16'!W58,SUM(N13)+'Aug16'!W58)</f>
        <v>0</v>
      </c>
      <c r="X13" s="59">
        <f>IF(O13=" ",'Aug16'!X58,O13+'Aug16'!X58)</f>
        <v>0</v>
      </c>
      <c r="Y13" s="59">
        <f>IF(P13=" ",'Aug16'!Y58,P13+'Aug16'!Y58)</f>
        <v>0</v>
      </c>
      <c r="Z13" s="59">
        <f>IF(Q13=" ",'Aug16'!Z58,Q13+'Aug16'!Z58)</f>
        <v>0</v>
      </c>
      <c r="AA13" s="59">
        <f>IF(R13=" ",'Aug16'!AA58,R13+'Aug16'!AA58)</f>
        <v>0</v>
      </c>
      <c r="AB13" s="60"/>
      <c r="AC13" s="59">
        <f>IF(T13=" ",'Aug16'!AC58,T13+'Aug16'!AC58)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5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IF(T$9="Y",'Aug16'!H59,0)</f>
        <v>0</v>
      </c>
      <c r="I14" s="108">
        <f>IF(T$9="Y",'Aug16'!I59,0)</f>
        <v>0</v>
      </c>
      <c r="J14" s="108">
        <f>IF(T$9="Y",'Aug16'!J59,0)</f>
        <v>0</v>
      </c>
      <c r="K14" s="108">
        <f>IF(T$9="Y",'Aug16'!K59,I14*J14)</f>
        <v>0</v>
      </c>
      <c r="L14" s="151">
        <f>IF(T$9="Y",'Aug16'!L59,0)</f>
        <v>0</v>
      </c>
      <c r="M14" s="130" t="str">
        <f>IF(E14=" "," ",IF(T$9="Y",'Aug16'!M59,IF((H14+K14+L14)&gt;0,H14+K14+L14,"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",Admin!I216))</f>
        <v xml:space="preserve"> </v>
      </c>
      <c r="U14" s="48"/>
      <c r="V14" s="59">
        <f>IF(Employee!H$112=E$9,Employee!D$112+SUM(M14)+'Aug16'!V59,SUM(M14)+'Aug16'!V59)</f>
        <v>0</v>
      </c>
      <c r="W14" s="59">
        <f>IF(Employee!H$112=E$9,Employee!D$113+SUM(N14)+'Aug16'!W59,SUM(N14)+'Aug16'!W59)</f>
        <v>0</v>
      </c>
      <c r="X14" s="59">
        <f>IF(O14=" ",'Aug16'!X59,O14+'Aug16'!X59)</f>
        <v>0</v>
      </c>
      <c r="Y14" s="59">
        <f>IF(P14=" ",'Aug16'!Y59,P14+'Aug16'!Y59)</f>
        <v>0</v>
      </c>
      <c r="Z14" s="59">
        <f>IF(Q14=" ",'Aug16'!Z59,Q14+'Aug16'!Z59)</f>
        <v>0</v>
      </c>
      <c r="AA14" s="59">
        <f>IF(R14=" ",'Aug16'!AA59,R14+'Aug16'!AA59)</f>
        <v>0</v>
      </c>
      <c r="AB14" s="60"/>
      <c r="AC14" s="59">
        <f>IF(T14=" ",'Aug16'!AC59,T14+'Aug16'!AC59)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5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IF(T$9="Y",'Aug16'!H60,0)</f>
        <v>0</v>
      </c>
      <c r="I15" s="108">
        <f>IF(T$9="Y",'Aug16'!I60,0)</f>
        <v>0</v>
      </c>
      <c r="J15" s="108">
        <f>IF(T$9="Y",'Aug16'!J60,0)</f>
        <v>0</v>
      </c>
      <c r="K15" s="108">
        <f>IF(T$9="Y",'Aug16'!K60,I15*J15)</f>
        <v>0</v>
      </c>
      <c r="L15" s="151">
        <f>IF(T$9="Y",'Aug16'!L60,0)</f>
        <v>0</v>
      </c>
      <c r="M15" s="130" t="str">
        <f>IF(E15=" "," ",IF(T$9="Y",'Aug16'!M60,IF((H15+K15+L15)&gt;0,H15+K15+L15,"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",Admin!I217))</f>
        <v xml:space="preserve"> </v>
      </c>
      <c r="U15" s="48"/>
      <c r="V15" s="59">
        <f>IF(Employee!H$138=E$9,Employee!D$138+SUM(M15)+'Aug16'!V60,SUM(M15)+'Aug16'!V60)</f>
        <v>0</v>
      </c>
      <c r="W15" s="59">
        <f>IF(Employee!H$138=E$9,Employee!D$139+SUM(N15)+'Aug16'!W60,SUM(N15)+'Aug16'!W60)</f>
        <v>0</v>
      </c>
      <c r="X15" s="59">
        <f>IF(O15=" ",'Aug16'!X60,O15+'Aug16'!X60)</f>
        <v>0</v>
      </c>
      <c r="Y15" s="59">
        <f>IF(P15=" ",'Aug16'!Y60,P15+'Aug16'!Y60)</f>
        <v>0</v>
      </c>
      <c r="Z15" s="59">
        <f>IF(Q15=" ",'Aug16'!Z60,Q15+'Aug16'!Z60)</f>
        <v>0</v>
      </c>
      <c r="AA15" s="59">
        <f>IF(R15=" ",'Aug16'!AA60,R15+'Aug16'!AA60)</f>
        <v>0</v>
      </c>
      <c r="AB15" s="60"/>
      <c r="AC15" s="59">
        <f>IF(T15=" ",'Aug16'!AC60,T15+'Aug16'!AC60)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5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IF(T$9="Y",'Aug16'!H61,0)</f>
        <v>0</v>
      </c>
      <c r="I16" s="108">
        <f>IF(T$9="Y",'Aug16'!I61,0)</f>
        <v>0</v>
      </c>
      <c r="J16" s="108">
        <f>IF(T$9="Y",'Aug16'!J61,0)</f>
        <v>0</v>
      </c>
      <c r="K16" s="108">
        <f>IF(T$9="Y",'Aug16'!K61,I16*J16)</f>
        <v>0</v>
      </c>
      <c r="L16" s="151">
        <f>IF(T$9="Y",'Aug16'!L61,0)</f>
        <v>0</v>
      </c>
      <c r="M16" s="130" t="str">
        <f>IF(E16=" "," ",IF(T$9="Y",'Aug16'!M61,IF((H16+K16+L16)&gt;0,H16+K16+L16,"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",Admin!I218))</f>
        <v xml:space="preserve"> </v>
      </c>
      <c r="U16" s="48"/>
      <c r="V16" s="59">
        <f>IF(Employee!H$164=E$9,Employee!D$164+SUM(M16)+'Aug16'!V61,SUM(M16)+'Aug16'!V61)</f>
        <v>0</v>
      </c>
      <c r="W16" s="59">
        <f>IF(Employee!H$164=E$9,Employee!D$165+SUM(N16)+'Aug16'!W61,SUM(N16)+'Aug16'!W61)</f>
        <v>0</v>
      </c>
      <c r="X16" s="59">
        <f>IF(O16=" ",'Aug16'!X61,O16+'Aug16'!X61)</f>
        <v>0</v>
      </c>
      <c r="Y16" s="59">
        <f>IF(P16=" ",'Aug16'!Y61,P16+'Aug16'!Y61)</f>
        <v>0</v>
      </c>
      <c r="Z16" s="59">
        <f>IF(Q16=" ",'Aug16'!Z61,Q16+'Aug16'!Z61)</f>
        <v>0</v>
      </c>
      <c r="AA16" s="59">
        <f>IF(R16=" ",'Aug16'!AA61,R16+'Aug16'!AA61)</f>
        <v>0</v>
      </c>
      <c r="AB16" s="60"/>
      <c r="AC16" s="59">
        <f>IF(T16=" ",'Aug16'!AC61,T16+'Aug16'!AC61)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5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IF(T$9="Y",'Aug16'!H62,0)</f>
        <v>0</v>
      </c>
      <c r="I17" s="108">
        <f>IF(T$9="Y",'Aug16'!I62,0)</f>
        <v>0</v>
      </c>
      <c r="J17" s="108">
        <f>IF(T$9="Y",'Aug16'!J62,0)</f>
        <v>0</v>
      </c>
      <c r="K17" s="108">
        <f>IF(T$9="Y",'Aug16'!K62,I17*J17)</f>
        <v>0</v>
      </c>
      <c r="L17" s="151">
        <f>IF(T$9="Y",'Aug16'!L62,0)</f>
        <v>0</v>
      </c>
      <c r="M17" s="130" t="str">
        <f>IF(E17=" "," ",IF(T$9="Y",'Aug16'!M62,IF((H17+K17+L17)&gt;0,H17+K17+L17,"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",Admin!I219))</f>
        <v xml:space="preserve"> </v>
      </c>
      <c r="U17" s="48"/>
      <c r="V17" s="59">
        <f>IF(Employee!H$190=E$9,Employee!D$190+SUM(M17)+'Aug16'!V62,SUM(M17)+'Aug16'!V62)</f>
        <v>0</v>
      </c>
      <c r="W17" s="59">
        <f>IF(Employee!H$190=E$9,Employee!D$191+SUM(N17)+'Aug16'!W62,SUM(N17)+'Aug16'!W62)</f>
        <v>0</v>
      </c>
      <c r="X17" s="59">
        <f>IF(O17=" ",'Aug16'!X62,O17+'Aug16'!X62)</f>
        <v>0</v>
      </c>
      <c r="Y17" s="59">
        <f>IF(P17=" ",'Aug16'!Y62,P17+'Aug16'!Y62)</f>
        <v>0</v>
      </c>
      <c r="Z17" s="59">
        <f>IF(Q17=" ",'Aug16'!Z62,Q17+'Aug16'!Z62)</f>
        <v>0</v>
      </c>
      <c r="AA17" s="59">
        <f>IF(R17=" ",'Aug16'!AA62,R17+'Aug16'!AA62)</f>
        <v>0</v>
      </c>
      <c r="AB17" s="60"/>
      <c r="AC17" s="59">
        <f>IF(T17=" ",'Aug16'!AC62,T17+'Aug16'!AC62)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5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IF(T$9="Y",'Aug16'!H63,0)</f>
        <v>0</v>
      </c>
      <c r="I18" s="108">
        <f>IF(T$9="Y",'Aug16'!I63,0)</f>
        <v>0</v>
      </c>
      <c r="J18" s="108">
        <f>IF(T$9="Y",'Aug16'!J63,0)</f>
        <v>0</v>
      </c>
      <c r="K18" s="108">
        <f>IF(T$9="Y",'Aug16'!K63,I18*J18)</f>
        <v>0</v>
      </c>
      <c r="L18" s="151">
        <f>IF(T$9="Y",'Aug16'!L63,0)</f>
        <v>0</v>
      </c>
      <c r="M18" s="130" t="str">
        <f>IF(E18=" "," ",IF(T$9="Y",'Aug16'!M63,IF((H18+K18+L18)&gt;0,H18+K18+L18,"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",Admin!I220))</f>
        <v xml:space="preserve"> </v>
      </c>
      <c r="U18" s="48"/>
      <c r="V18" s="59">
        <f>IF(Employee!H$216=E$9,Employee!D$216+SUM(M18)+'Aug16'!V63,SUM(M18)+'Aug16'!V63)</f>
        <v>0</v>
      </c>
      <c r="W18" s="59">
        <f>IF(Employee!H$216=E$9,Employee!D$217+SUM(N18)+'Aug16'!W63,SUM(N18)+'Aug16'!W63)</f>
        <v>0</v>
      </c>
      <c r="X18" s="59">
        <f>IF(O18=" ",'Aug16'!X63,O18+'Aug16'!X63)</f>
        <v>0</v>
      </c>
      <c r="Y18" s="59">
        <f>IF(P18=" ",'Aug16'!Y63,P18+'Aug16'!Y63)</f>
        <v>0</v>
      </c>
      <c r="Z18" s="59">
        <f>IF(Q18=" ",'Aug16'!Z63,Q18+'Aug16'!Z63)</f>
        <v>0</v>
      </c>
      <c r="AA18" s="59">
        <f>IF(R18=" ",'Aug16'!AA63,R18+'Aug16'!AA63)</f>
        <v>0</v>
      </c>
      <c r="AB18" s="60"/>
      <c r="AC18" s="59">
        <f>IF(T18=" ",'Aug16'!AC63,T18+'Aug16'!AC63)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5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IF(T$9="Y",'Aug16'!H64,0)</f>
        <v>0</v>
      </c>
      <c r="I19" s="108">
        <f>IF(T$9="Y",'Aug16'!I64,0)</f>
        <v>0</v>
      </c>
      <c r="J19" s="108">
        <f>IF(T$9="Y",'Aug16'!J64,0)</f>
        <v>0</v>
      </c>
      <c r="K19" s="108">
        <f>IF(T$9="Y",'Aug16'!K64,I19*J19)</f>
        <v>0</v>
      </c>
      <c r="L19" s="151">
        <f>IF(T$9="Y",'Aug16'!L64,0)</f>
        <v>0</v>
      </c>
      <c r="M19" s="130" t="str">
        <f>IF(E19=" "," ",IF(T$9="Y",'Aug16'!M64,IF((H19+K19+L19)&gt;0,H19+K19+L19,"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",Admin!I221))</f>
        <v xml:space="preserve"> </v>
      </c>
      <c r="U19" s="48"/>
      <c r="V19" s="59">
        <f>IF(Employee!H$242=E$9,Employee!D$242+SUM(M19)+'Aug16'!V64,SUM(M19)+'Aug16'!V64)</f>
        <v>0</v>
      </c>
      <c r="W19" s="59">
        <f>IF(Employee!H$242=E$9,Employee!D$243+SUM(N19)+'Aug16'!W64,SUM(N19)+'Aug16'!W64)</f>
        <v>0</v>
      </c>
      <c r="X19" s="59">
        <f>IF(O19=" ",'Aug16'!X64,O19+'Aug16'!X64)</f>
        <v>0</v>
      </c>
      <c r="Y19" s="59">
        <f>IF(P19=" ",'Aug16'!Y64,P19+'Aug16'!Y64)</f>
        <v>0</v>
      </c>
      <c r="Z19" s="59">
        <f>IF(Q19=" ",'Aug16'!Z64,Q19+'Aug16'!Z64)</f>
        <v>0</v>
      </c>
      <c r="AA19" s="59">
        <f>IF(R19=" ",'Aug16'!AA64,R19+'Aug16'!AA64)</f>
        <v>0</v>
      </c>
      <c r="AB19" s="60"/>
      <c r="AC19" s="59">
        <f>IF(T19=" ",'Aug16'!AC64,T19+'Aug16'!AC64)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3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IF(T$9="Y",'Aug16'!H65,0)</f>
        <v>0</v>
      </c>
      <c r="I20" s="133">
        <f>IF(T$9="Y",'Aug16'!I65,0)</f>
        <v>0</v>
      </c>
      <c r="J20" s="133">
        <f>IF(T$9="Y",'Aug16'!J65,0)</f>
        <v>0</v>
      </c>
      <c r="K20" s="133">
        <f>IF(T$9="Y",'Aug16'!K65,I20*J20)</f>
        <v>0</v>
      </c>
      <c r="L20" s="152">
        <f>IF(T$9="Y",'Aug16'!L65,0)</f>
        <v>0</v>
      </c>
      <c r="M20" s="131" t="str">
        <f>IF(E20=" "," ",IF(T$9="Y",'Aug16'!M65,IF((H20+K20+L20)&gt;0,H20+K20+L20,"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",Admin!I222))</f>
        <v xml:space="preserve"> </v>
      </c>
      <c r="U20" s="48"/>
      <c r="V20" s="59">
        <f>IF(Employee!H$268=E$9,Employee!D$268+SUM(M20)+'Aug16'!V65,SUM(M20)+'Aug16'!V65)</f>
        <v>0</v>
      </c>
      <c r="W20" s="59">
        <f>IF(Employee!H$268=E$9,Employee!D$269+SUM(N20)+'Aug16'!W65,SUM(N20)+'Aug16'!W65)</f>
        <v>0</v>
      </c>
      <c r="X20" s="59">
        <f>IF(O20=" ",'Aug16'!X65,O20+'Aug16'!X65)</f>
        <v>0</v>
      </c>
      <c r="Y20" s="59">
        <f>IF(P20=" ",'Aug16'!Y65,P20+'Aug16'!Y65)</f>
        <v>0</v>
      </c>
      <c r="Z20" s="59">
        <f>IF(Q20=" ",'Aug16'!Z65,Q20+'Aug16'!Z65)</f>
        <v>0</v>
      </c>
      <c r="AA20" s="59">
        <f>IF(R20=" ",'Aug16'!AA65,R20+'Aug16'!AA65)</f>
        <v>0</v>
      </c>
      <c r="AB20" s="60"/>
      <c r="AC20" s="59">
        <f>IF(T20=" ",'Aug16'!AC65,T20+'Aug16'!AC65)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3">
      <c r="A21" s="47"/>
      <c r="B21" s="149"/>
      <c r="C21" s="147"/>
      <c r="D21" s="147"/>
      <c r="E21" s="148"/>
      <c r="F21" s="432" t="s">
        <v>7</v>
      </c>
      <c r="G21" s="396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3">
      <c r="A22" s="127"/>
      <c r="B22" s="386"/>
      <c r="C22" s="386"/>
      <c r="D22" s="386"/>
      <c r="E22" s="386"/>
      <c r="F22" s="386"/>
      <c r="G22" s="386"/>
      <c r="H22" s="386"/>
      <c r="I22" s="386"/>
      <c r="J22" s="386"/>
      <c r="K22" s="386"/>
      <c r="L22" s="386"/>
      <c r="M22" s="386"/>
      <c r="N22" s="386"/>
      <c r="O22" s="386"/>
      <c r="P22" s="386"/>
      <c r="Q22" s="386"/>
      <c r="R22" s="386"/>
      <c r="S22" s="386"/>
      <c r="T22" s="386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3">
      <c r="A23" s="39"/>
      <c r="B23" s="395" t="s">
        <v>23</v>
      </c>
      <c r="C23" s="396"/>
      <c r="D23" s="396"/>
      <c r="E23" s="397"/>
      <c r="F23" s="40"/>
      <c r="G23" s="40"/>
      <c r="H23" s="53"/>
      <c r="I23" s="53"/>
      <c r="J23" s="53"/>
      <c r="K23" s="56"/>
      <c r="L23" s="56"/>
      <c r="M23" s="53"/>
      <c r="N23" s="41"/>
      <c r="O23" s="387" t="s">
        <v>28</v>
      </c>
      <c r="P23" s="388"/>
      <c r="Q23" s="389"/>
      <c r="R23" s="436"/>
      <c r="S23" s="437"/>
      <c r="T23" s="437"/>
      <c r="U23" s="42"/>
      <c r="AH23" s="61"/>
    </row>
    <row r="24" spans="1:34" ht="18" customHeight="1" thickTop="1" thickBot="1" x14ac:dyDescent="0.3">
      <c r="A24" s="43"/>
      <c r="B24" s="398" t="s">
        <v>9</v>
      </c>
      <c r="C24" s="396"/>
      <c r="D24" s="397"/>
      <c r="E24" s="188">
        <v>23</v>
      </c>
      <c r="F24" s="61"/>
      <c r="G24" s="61"/>
      <c r="H24" s="398" t="s">
        <v>28</v>
      </c>
      <c r="I24" s="396"/>
      <c r="J24" s="397"/>
      <c r="K24" s="238">
        <f>M9+1</f>
        <v>42618</v>
      </c>
      <c r="L24" s="239" t="s">
        <v>84</v>
      </c>
      <c r="M24" s="240">
        <f>K24+6</f>
        <v>42624</v>
      </c>
      <c r="N24" s="27"/>
      <c r="O24" s="433" t="s">
        <v>71</v>
      </c>
      <c r="P24" s="434"/>
      <c r="Q24" s="434"/>
      <c r="R24" s="435"/>
      <c r="S24" s="44"/>
      <c r="T24" s="199"/>
      <c r="U24" s="46"/>
      <c r="AH24" s="61"/>
    </row>
    <row r="25" spans="1:34" ht="18" customHeight="1" thickTop="1" x14ac:dyDescent="0.25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5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",Admin!I223))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5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",Admin!I224))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5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",Admin!I225))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5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",Admin!I226))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5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",Admin!I227))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5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",Admin!I228))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5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",Admin!I229))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5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",Admin!I230))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5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",Admin!I231))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3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",Admin!I232))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3">
      <c r="A36" s="47"/>
      <c r="B36" s="149"/>
      <c r="C36" s="147"/>
      <c r="D36" s="147"/>
      <c r="E36" s="148"/>
      <c r="F36" s="432" t="s">
        <v>7</v>
      </c>
      <c r="G36" s="397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3">
      <c r="A37" s="127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6"/>
      <c r="P37" s="386"/>
      <c r="Q37" s="386"/>
      <c r="R37" s="386"/>
      <c r="S37" s="386"/>
      <c r="T37" s="386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3">
      <c r="A38" s="39"/>
      <c r="B38" s="395" t="s">
        <v>23</v>
      </c>
      <c r="C38" s="396"/>
      <c r="D38" s="396"/>
      <c r="E38" s="397"/>
      <c r="F38" s="40"/>
      <c r="G38" s="40"/>
      <c r="H38" s="53"/>
      <c r="I38" s="53"/>
      <c r="J38" s="53"/>
      <c r="K38" s="56"/>
      <c r="L38" s="56"/>
      <c r="M38" s="53"/>
      <c r="N38" s="41"/>
      <c r="O38" s="387" t="s">
        <v>28</v>
      </c>
      <c r="P38" s="388"/>
      <c r="Q38" s="389"/>
      <c r="R38" s="436"/>
      <c r="S38" s="437"/>
      <c r="T38" s="437"/>
      <c r="U38" s="42"/>
      <c r="AH38" s="61"/>
    </row>
    <row r="39" spans="1:34" ht="18" customHeight="1" thickTop="1" thickBot="1" x14ac:dyDescent="0.3">
      <c r="A39" s="43"/>
      <c r="B39" s="398" t="s">
        <v>9</v>
      </c>
      <c r="C39" s="396"/>
      <c r="D39" s="397"/>
      <c r="E39" s="188">
        <v>24</v>
      </c>
      <c r="F39" s="61"/>
      <c r="G39" s="61"/>
      <c r="H39" s="398" t="s">
        <v>28</v>
      </c>
      <c r="I39" s="396"/>
      <c r="J39" s="397"/>
      <c r="K39" s="238">
        <f>M24+1</f>
        <v>42625</v>
      </c>
      <c r="L39" s="239" t="s">
        <v>84</v>
      </c>
      <c r="M39" s="240">
        <f>K39+6</f>
        <v>42631</v>
      </c>
      <c r="N39" s="27"/>
      <c r="O39" s="433" t="s">
        <v>71</v>
      </c>
      <c r="P39" s="434"/>
      <c r="Q39" s="434"/>
      <c r="R39" s="435"/>
      <c r="S39" s="44"/>
      <c r="T39" s="199"/>
      <c r="U39" s="46"/>
      <c r="AH39" s="61"/>
    </row>
    <row r="40" spans="1:34" ht="18" customHeight="1" thickTop="1" x14ac:dyDescent="0.25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",Admin!I233))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5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",Admin!I234))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5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",Admin!I235))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5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",Admin!I236))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5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",Admin!I237))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5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",Admin!I238))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5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",Admin!I239))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5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",Admin!I240))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5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",Admin!I241))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3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",Admin!I242))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3">
      <c r="A51" s="47"/>
      <c r="B51" s="149"/>
      <c r="C51" s="147"/>
      <c r="D51" s="147"/>
      <c r="E51" s="148"/>
      <c r="F51" s="432" t="s">
        <v>7</v>
      </c>
      <c r="G51" s="397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3">
      <c r="A52" s="127"/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3">
      <c r="A53" s="39"/>
      <c r="B53" s="395" t="s">
        <v>23</v>
      </c>
      <c r="C53" s="460"/>
      <c r="D53" s="460"/>
      <c r="E53" s="461"/>
      <c r="F53" s="40"/>
      <c r="G53" s="40"/>
      <c r="H53" s="41"/>
      <c r="I53" s="41"/>
      <c r="J53" s="41"/>
      <c r="K53" s="56"/>
      <c r="L53" s="56"/>
      <c r="M53" s="53"/>
      <c r="N53" s="41"/>
      <c r="O53" s="387" t="s">
        <v>28</v>
      </c>
      <c r="P53" s="388"/>
      <c r="Q53" s="389"/>
      <c r="R53" s="436"/>
      <c r="S53" s="437"/>
      <c r="T53" s="437"/>
      <c r="U53" s="42"/>
      <c r="AH53" s="61"/>
    </row>
    <row r="54" spans="1:34" ht="18" customHeight="1" thickTop="1" thickBot="1" x14ac:dyDescent="0.3">
      <c r="A54" s="43"/>
      <c r="B54" s="398" t="s">
        <v>9</v>
      </c>
      <c r="C54" s="462"/>
      <c r="D54" s="463"/>
      <c r="E54" s="188">
        <v>25</v>
      </c>
      <c r="F54" s="61"/>
      <c r="G54" s="61"/>
      <c r="H54" s="398" t="s">
        <v>28</v>
      </c>
      <c r="I54" s="462"/>
      <c r="J54" s="463"/>
      <c r="K54" s="238">
        <f>M39+1</f>
        <v>42632</v>
      </c>
      <c r="L54" s="239" t="s">
        <v>84</v>
      </c>
      <c r="M54" s="240">
        <f>K54+6</f>
        <v>42638</v>
      </c>
      <c r="N54" s="27"/>
      <c r="O54" s="433" t="s">
        <v>71</v>
      </c>
      <c r="P54" s="464"/>
      <c r="Q54" s="464"/>
      <c r="R54" s="465"/>
      <c r="S54" s="44"/>
      <c r="T54" s="199"/>
      <c r="U54" s="46"/>
      <c r="AH54" s="61"/>
    </row>
    <row r="55" spans="1:34" ht="18" customHeight="1" thickTop="1" x14ac:dyDescent="0.25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5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",Admin!I243))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5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",Admin!I244))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5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",Admin!I245))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5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",Admin!I246))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5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",Admin!I247))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5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",Admin!I248))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5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",Admin!I249))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5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",Admin!I250))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5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",Admin!I251))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3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",Admin!I252))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3">
      <c r="A66" s="47"/>
      <c r="B66" s="149"/>
      <c r="C66" s="147"/>
      <c r="D66" s="147"/>
      <c r="E66" s="148"/>
      <c r="F66" s="432" t="s">
        <v>7</v>
      </c>
      <c r="G66" s="459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3">
      <c r="A67" s="127"/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3">
      <c r="A68" s="39"/>
      <c r="B68" s="395" t="s">
        <v>23</v>
      </c>
      <c r="C68" s="460"/>
      <c r="D68" s="460"/>
      <c r="E68" s="461"/>
      <c r="F68" s="40"/>
      <c r="G68" s="40"/>
      <c r="H68" s="41"/>
      <c r="I68" s="41"/>
      <c r="J68" s="41"/>
      <c r="K68" s="56"/>
      <c r="L68" s="56"/>
      <c r="M68" s="53"/>
      <c r="N68" s="41"/>
      <c r="O68" s="387" t="s">
        <v>28</v>
      </c>
      <c r="P68" s="388"/>
      <c r="Q68" s="389"/>
      <c r="R68" s="436"/>
      <c r="S68" s="437"/>
      <c r="T68" s="437"/>
      <c r="U68" s="42"/>
      <c r="AH68" s="61"/>
    </row>
    <row r="69" spans="1:34" ht="18" customHeight="1" thickTop="1" thickBot="1" x14ac:dyDescent="0.3">
      <c r="A69" s="43"/>
      <c r="B69" s="398" t="s">
        <v>9</v>
      </c>
      <c r="C69" s="462"/>
      <c r="D69" s="463"/>
      <c r="E69" s="188">
        <v>26</v>
      </c>
      <c r="F69" s="61"/>
      <c r="G69" s="61"/>
      <c r="H69" s="398" t="s">
        <v>28</v>
      </c>
      <c r="I69" s="462"/>
      <c r="J69" s="463"/>
      <c r="K69" s="238">
        <f>M54+1</f>
        <v>42639</v>
      </c>
      <c r="L69" s="239" t="s">
        <v>84</v>
      </c>
      <c r="M69" s="240">
        <f>K69+6</f>
        <v>42645</v>
      </c>
      <c r="N69" s="27"/>
      <c r="O69" s="433" t="s">
        <v>71</v>
      </c>
      <c r="P69" s="464"/>
      <c r="Q69" s="464"/>
      <c r="R69" s="465"/>
      <c r="S69" s="44"/>
      <c r="T69" s="199"/>
      <c r="U69" s="46"/>
      <c r="AH69" s="61"/>
    </row>
    <row r="70" spans="1:34" ht="18" customHeight="1" thickTop="1" x14ac:dyDescent="0.25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IF(Employee!D$28="m","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IF(T$69="Y",H56,0)</f>
        <v>0</v>
      </c>
      <c r="I71" s="105">
        <f>IF(T$69="Y",I56,0)</f>
        <v>0</v>
      </c>
      <c r="J71" s="105">
        <f>IF(T$69="Y",J56,0)</f>
        <v>0</v>
      </c>
      <c r="K71" s="105">
        <f>IF(T$69="Y",K56,I71*J71)</f>
        <v>0</v>
      </c>
      <c r="L71" s="150">
        <f>IF(T$69="Y",L56,0)</f>
        <v>0</v>
      </c>
      <c r="M71" s="117" t="str">
        <f t="shared" ref="M71:M80" si="56">IF(E71=" "," ",IF(T$69="Y",M56,IF((H71+K71+L71)&gt;0,H71+K71+L71,"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122" t="str">
        <f t="shared" ref="R71:R80" si="57">IF(M71=" "," ",IF(M71=0," ",M71-SUM(N71:Q71)))</f>
        <v xml:space="preserve"> </v>
      </c>
      <c r="S71" s="110"/>
      <c r="T71" s="107" t="str">
        <f>IF(M71=" "," ",IF(M71=0," ",Admin!I253))</f>
        <v xml:space="preserve"> </v>
      </c>
      <c r="U71" s="48"/>
      <c r="V71" s="59">
        <f>IF(Employee!H$34=E$69,Employee!D$34+SUM(M71)+V56,SUM(M71)+V56)</f>
        <v>0</v>
      </c>
      <c r="W71" s="59">
        <f>IF(Employee!H$34=E$69,Employee!D$35+SUM(N71)+W56,SUM(N71)+W56)</f>
        <v>0</v>
      </c>
      <c r="X71" s="59">
        <f t="shared" ref="X71:X80" si="58">IF(O71=" ",X56,O71+X56)</f>
        <v>0</v>
      </c>
      <c r="Y71" s="59">
        <f t="shared" ref="Y71:Z80" si="59">IF(P71=0,Y56,P71+Y56)</f>
        <v>0</v>
      </c>
      <c r="Z71" s="59">
        <f t="shared" si="59"/>
        <v>0</v>
      </c>
      <c r="AA71" s="59">
        <f t="shared" ref="AA71:AA80" si="60">IF(R71=" ",AA56,AA56+R71)</f>
        <v>0</v>
      </c>
      <c r="AC71" s="59">
        <f t="shared" ref="AC71:AC80" si="61">IF(T71=" ",AC56,T71+AC56)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5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IF(Employee!D$54="m","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 t="shared" ref="H72:H80" si="62">IF(T$69="Y",H57,0)</f>
        <v>0</v>
      </c>
      <c r="I72" s="108">
        <f t="shared" ref="I72:I80" si="63">IF(T$69="Y",I57,0)</f>
        <v>0</v>
      </c>
      <c r="J72" s="108">
        <f t="shared" ref="J72:J80" si="64">IF(T$69="Y",J57,0)</f>
        <v>0</v>
      </c>
      <c r="K72" s="108">
        <f t="shared" ref="K72:K80" si="65">IF(T$69="Y",K57,I72*J72)</f>
        <v>0</v>
      </c>
      <c r="L72" s="151">
        <f t="shared" ref="L72:L80" si="66">IF(T$69="Y",L57,0)</f>
        <v>0</v>
      </c>
      <c r="M72" s="118" t="str">
        <f t="shared" si="56"/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123" t="str">
        <f t="shared" si="57"/>
        <v xml:space="preserve"> </v>
      </c>
      <c r="S72" s="110"/>
      <c r="T72" s="111" t="str">
        <f>IF(M72=" "," ",IF(M72=0," ",Admin!I254))</f>
        <v xml:space="preserve"> </v>
      </c>
      <c r="U72" s="48"/>
      <c r="V72" s="59">
        <f>IF(Employee!H$60=E$69,Employee!D$60+SUM(M72)+V57,SUM(M72)+V57)</f>
        <v>0</v>
      </c>
      <c r="W72" s="59">
        <f>IF(Employee!H$60=E$69,Employee!D$61+SUM(N72)+W57,SUM(N72)+W57)</f>
        <v>0</v>
      </c>
      <c r="X72" s="59">
        <f t="shared" si="58"/>
        <v>0</v>
      </c>
      <c r="Y72" s="59">
        <f t="shared" si="59"/>
        <v>0</v>
      </c>
      <c r="Z72" s="59">
        <f t="shared" si="59"/>
        <v>0</v>
      </c>
      <c r="AA72" s="59">
        <f t="shared" si="60"/>
        <v>0</v>
      </c>
      <c r="AC72" s="59">
        <f t="shared" si="61"/>
        <v>0</v>
      </c>
      <c r="AD72" s="91">
        <f t="shared" ref="AD72:AD80" si="67">IF(G72="SSP",H72,0)</f>
        <v>0</v>
      </c>
      <c r="AE72" s="91">
        <f t="shared" ref="AE72:AE80" si="68">IF(G72="SMP",H72,0)</f>
        <v>0</v>
      </c>
      <c r="AF72" s="91">
        <f t="shared" ref="AF72:AF80" si="69">IF(G72="SPP",H72,0)</f>
        <v>0</v>
      </c>
      <c r="AG72" s="91">
        <f t="shared" ref="AG72:AG80" si="70">IF(G72="SAP",H72,0)</f>
        <v>0</v>
      </c>
      <c r="AH72" s="61"/>
    </row>
    <row r="73" spans="1:34" ht="18" customHeight="1" x14ac:dyDescent="0.25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IF(Employee!D$80="m","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 t="shared" si="62"/>
        <v>0</v>
      </c>
      <c r="I73" s="108">
        <f t="shared" si="63"/>
        <v>0</v>
      </c>
      <c r="J73" s="108">
        <f t="shared" si="64"/>
        <v>0</v>
      </c>
      <c r="K73" s="108">
        <f t="shared" si="65"/>
        <v>0</v>
      </c>
      <c r="L73" s="151">
        <f t="shared" si="66"/>
        <v>0</v>
      </c>
      <c r="M73" s="118" t="str">
        <f t="shared" si="56"/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123" t="str">
        <f t="shared" si="57"/>
        <v xml:space="preserve"> </v>
      </c>
      <c r="S73" s="110"/>
      <c r="T73" s="111" t="str">
        <f>IF(M73=" "," ",IF(M73=0," ",Admin!I255))</f>
        <v xml:space="preserve"> </v>
      </c>
      <c r="U73" s="48"/>
      <c r="V73" s="59">
        <f>IF(Employee!H$86=E$69,Employee!D$86+SUM(M73)+V58,SUM(M73)+V58)</f>
        <v>0</v>
      </c>
      <c r="W73" s="59">
        <f>IF(Employee!H$86=E$69,Employee!D$87+SUM(N73)+W58,SUM(N73)+W58)</f>
        <v>0</v>
      </c>
      <c r="X73" s="59">
        <f t="shared" si="58"/>
        <v>0</v>
      </c>
      <c r="Y73" s="59">
        <f t="shared" si="59"/>
        <v>0</v>
      </c>
      <c r="Z73" s="59">
        <f t="shared" si="59"/>
        <v>0</v>
      </c>
      <c r="AA73" s="59">
        <f t="shared" si="60"/>
        <v>0</v>
      </c>
      <c r="AC73" s="59">
        <f t="shared" si="61"/>
        <v>0</v>
      </c>
      <c r="AD73" s="91">
        <f t="shared" si="67"/>
        <v>0</v>
      </c>
      <c r="AE73" s="91">
        <f t="shared" si="68"/>
        <v>0</v>
      </c>
      <c r="AF73" s="91">
        <f t="shared" si="69"/>
        <v>0</v>
      </c>
      <c r="AG73" s="91">
        <f t="shared" si="70"/>
        <v>0</v>
      </c>
      <c r="AH73" s="61"/>
    </row>
    <row r="74" spans="1:34" ht="18" customHeight="1" x14ac:dyDescent="0.25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IF(Employee!D$106="m","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 t="shared" si="62"/>
        <v>0</v>
      </c>
      <c r="I74" s="108">
        <f t="shared" si="63"/>
        <v>0</v>
      </c>
      <c r="J74" s="108">
        <f t="shared" si="64"/>
        <v>0</v>
      </c>
      <c r="K74" s="108">
        <f t="shared" si="65"/>
        <v>0</v>
      </c>
      <c r="L74" s="151">
        <f t="shared" si="66"/>
        <v>0</v>
      </c>
      <c r="M74" s="118" t="str">
        <f t="shared" si="56"/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123" t="str">
        <f t="shared" si="57"/>
        <v xml:space="preserve"> </v>
      </c>
      <c r="S74" s="110"/>
      <c r="T74" s="111" t="str">
        <f>IF(M74=" "," ",IF(M74=0," ",Admin!I256))</f>
        <v xml:space="preserve"> </v>
      </c>
      <c r="U74" s="48"/>
      <c r="V74" s="59">
        <f>IF(Employee!H$112=E$69,Employee!D$112+SUM(M74)+V59,SUM(M74)+V59)</f>
        <v>0</v>
      </c>
      <c r="W74" s="59">
        <f>IF(Employee!H$112=E$69,Employee!D$113+SUM(N74)+W59,SUM(N74)+W59)</f>
        <v>0</v>
      </c>
      <c r="X74" s="59">
        <f t="shared" si="58"/>
        <v>0</v>
      </c>
      <c r="Y74" s="59">
        <f t="shared" si="59"/>
        <v>0</v>
      </c>
      <c r="Z74" s="59">
        <f t="shared" si="59"/>
        <v>0</v>
      </c>
      <c r="AA74" s="59">
        <f t="shared" si="60"/>
        <v>0</v>
      </c>
      <c r="AC74" s="59">
        <f t="shared" si="61"/>
        <v>0</v>
      </c>
      <c r="AD74" s="91">
        <f t="shared" si="67"/>
        <v>0</v>
      </c>
      <c r="AE74" s="91">
        <f t="shared" si="68"/>
        <v>0</v>
      </c>
      <c r="AF74" s="91">
        <f t="shared" si="69"/>
        <v>0</v>
      </c>
      <c r="AG74" s="91">
        <f t="shared" si="70"/>
        <v>0</v>
      </c>
      <c r="AH74" s="61"/>
    </row>
    <row r="75" spans="1:34" ht="18" customHeight="1" x14ac:dyDescent="0.25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IF(Employee!D$132="m","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 t="shared" si="62"/>
        <v>0</v>
      </c>
      <c r="I75" s="108">
        <f t="shared" si="63"/>
        <v>0</v>
      </c>
      <c r="J75" s="108">
        <f t="shared" si="64"/>
        <v>0</v>
      </c>
      <c r="K75" s="108">
        <f t="shared" si="65"/>
        <v>0</v>
      </c>
      <c r="L75" s="151">
        <f t="shared" si="66"/>
        <v>0</v>
      </c>
      <c r="M75" s="118" t="str">
        <f t="shared" si="56"/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123" t="str">
        <f t="shared" si="57"/>
        <v xml:space="preserve"> </v>
      </c>
      <c r="S75" s="110"/>
      <c r="T75" s="111" t="str">
        <f>IF(M75=" "," ",IF(M75=0," ",Admin!I257))</f>
        <v xml:space="preserve"> </v>
      </c>
      <c r="U75" s="48"/>
      <c r="V75" s="59">
        <f>IF(Employee!H$138=E$69,Employee!D$138+SUM(M75)+V60,SUM(M75)+V60)</f>
        <v>0</v>
      </c>
      <c r="W75" s="59">
        <f>IF(Employee!H$138=E$69,Employee!D$139+SUM(N75)+W60,SUM(N75)+W60)</f>
        <v>0</v>
      </c>
      <c r="X75" s="59">
        <f t="shared" si="58"/>
        <v>0</v>
      </c>
      <c r="Y75" s="59">
        <f t="shared" si="59"/>
        <v>0</v>
      </c>
      <c r="Z75" s="59">
        <f t="shared" si="59"/>
        <v>0</v>
      </c>
      <c r="AA75" s="59">
        <f t="shared" si="60"/>
        <v>0</v>
      </c>
      <c r="AC75" s="59">
        <f t="shared" si="61"/>
        <v>0</v>
      </c>
      <c r="AD75" s="91">
        <f t="shared" si="67"/>
        <v>0</v>
      </c>
      <c r="AE75" s="91">
        <f t="shared" si="68"/>
        <v>0</v>
      </c>
      <c r="AF75" s="91">
        <f t="shared" si="69"/>
        <v>0</v>
      </c>
      <c r="AG75" s="91">
        <f t="shared" si="70"/>
        <v>0</v>
      </c>
      <c r="AH75" s="61"/>
    </row>
    <row r="76" spans="1:34" ht="18" customHeight="1" x14ac:dyDescent="0.25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IF(Employee!D$158="m","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 t="shared" si="62"/>
        <v>0</v>
      </c>
      <c r="I76" s="108">
        <f t="shared" si="63"/>
        <v>0</v>
      </c>
      <c r="J76" s="108">
        <f t="shared" si="64"/>
        <v>0</v>
      </c>
      <c r="K76" s="108">
        <f t="shared" si="65"/>
        <v>0</v>
      </c>
      <c r="L76" s="151">
        <f t="shared" si="66"/>
        <v>0</v>
      </c>
      <c r="M76" s="118" t="str">
        <f t="shared" si="56"/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123" t="str">
        <f t="shared" si="57"/>
        <v xml:space="preserve"> </v>
      </c>
      <c r="S76" s="110"/>
      <c r="T76" s="111" t="str">
        <f>IF(M76=" "," ",IF(M76=0," ",Admin!I258))</f>
        <v xml:space="preserve"> </v>
      </c>
      <c r="U76" s="48"/>
      <c r="V76" s="59">
        <f>IF(Employee!H$164=E$69,Employee!D$164+SUM(M76)+V61,SUM(M76)+V61)</f>
        <v>0</v>
      </c>
      <c r="W76" s="59">
        <f>IF(Employee!H$164=E$69,Employee!D$165+SUM(N76)+W61,SUM(N76)+W61)</f>
        <v>0</v>
      </c>
      <c r="X76" s="59">
        <f t="shared" si="58"/>
        <v>0</v>
      </c>
      <c r="Y76" s="59">
        <f t="shared" si="59"/>
        <v>0</v>
      </c>
      <c r="Z76" s="59">
        <f t="shared" si="59"/>
        <v>0</v>
      </c>
      <c r="AA76" s="59">
        <f t="shared" si="60"/>
        <v>0</v>
      </c>
      <c r="AC76" s="59">
        <f t="shared" si="61"/>
        <v>0</v>
      </c>
      <c r="AD76" s="91">
        <f t="shared" si="67"/>
        <v>0</v>
      </c>
      <c r="AE76" s="91">
        <f t="shared" si="68"/>
        <v>0</v>
      </c>
      <c r="AF76" s="91">
        <f t="shared" si="69"/>
        <v>0</v>
      </c>
      <c r="AG76" s="91">
        <f t="shared" si="70"/>
        <v>0</v>
      </c>
      <c r="AH76" s="61"/>
    </row>
    <row r="77" spans="1:34" ht="18" customHeight="1" x14ac:dyDescent="0.25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IF(Employee!D$184="m","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 t="shared" si="62"/>
        <v>0</v>
      </c>
      <c r="I77" s="108">
        <f t="shared" si="63"/>
        <v>0</v>
      </c>
      <c r="J77" s="108">
        <f t="shared" si="64"/>
        <v>0</v>
      </c>
      <c r="K77" s="108">
        <f t="shared" si="65"/>
        <v>0</v>
      </c>
      <c r="L77" s="151">
        <f t="shared" si="66"/>
        <v>0</v>
      </c>
      <c r="M77" s="118" t="str">
        <f t="shared" si="56"/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123" t="str">
        <f t="shared" si="57"/>
        <v xml:space="preserve"> </v>
      </c>
      <c r="S77" s="110"/>
      <c r="T77" s="111" t="str">
        <f>IF(M77=" "," ",IF(M77=0," ",Admin!I259))</f>
        <v xml:space="preserve"> </v>
      </c>
      <c r="U77" s="48"/>
      <c r="V77" s="59">
        <f>IF(Employee!H$190=E$69,Employee!D$190+SUM(M77)+V62,SUM(M77)+V62)</f>
        <v>0</v>
      </c>
      <c r="W77" s="59">
        <f>IF(Employee!H$190=E$69,Employee!D$191+SUM(N77)+W62,SUM(N77)+W62)</f>
        <v>0</v>
      </c>
      <c r="X77" s="59">
        <f t="shared" si="58"/>
        <v>0</v>
      </c>
      <c r="Y77" s="59">
        <f t="shared" si="59"/>
        <v>0</v>
      </c>
      <c r="Z77" s="59">
        <f t="shared" si="59"/>
        <v>0</v>
      </c>
      <c r="AA77" s="59">
        <f t="shared" si="60"/>
        <v>0</v>
      </c>
      <c r="AC77" s="59">
        <f t="shared" si="61"/>
        <v>0</v>
      </c>
      <c r="AD77" s="91">
        <f t="shared" si="67"/>
        <v>0</v>
      </c>
      <c r="AE77" s="91">
        <f t="shared" si="68"/>
        <v>0</v>
      </c>
      <c r="AF77" s="91">
        <f t="shared" si="69"/>
        <v>0</v>
      </c>
      <c r="AG77" s="91">
        <f t="shared" si="70"/>
        <v>0</v>
      </c>
      <c r="AH77" s="61"/>
    </row>
    <row r="78" spans="1:34" ht="18" customHeight="1" x14ac:dyDescent="0.25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IF(Employee!D$210="m","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 t="shared" si="62"/>
        <v>0</v>
      </c>
      <c r="I78" s="108">
        <f t="shared" si="63"/>
        <v>0</v>
      </c>
      <c r="J78" s="108">
        <f t="shared" si="64"/>
        <v>0</v>
      </c>
      <c r="K78" s="108">
        <f t="shared" si="65"/>
        <v>0</v>
      </c>
      <c r="L78" s="151">
        <f t="shared" si="66"/>
        <v>0</v>
      </c>
      <c r="M78" s="118" t="str">
        <f t="shared" si="56"/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123" t="str">
        <f t="shared" si="57"/>
        <v xml:space="preserve"> </v>
      </c>
      <c r="S78" s="110"/>
      <c r="T78" s="111" t="str">
        <f>IF(M78=" "," ",IF(M78=0," ",Admin!I260))</f>
        <v xml:space="preserve"> </v>
      </c>
      <c r="U78" s="48"/>
      <c r="V78" s="59">
        <f>IF(Employee!H$216=E$69,Employee!D$216+SUM(M78)+V63,SUM(M78)+V63)</f>
        <v>0</v>
      </c>
      <c r="W78" s="59">
        <f>IF(Employee!H$216=E$69,Employee!D$217+SUM(N78)+W63,SUM(N78)+W63)</f>
        <v>0</v>
      </c>
      <c r="X78" s="59">
        <f t="shared" si="58"/>
        <v>0</v>
      </c>
      <c r="Y78" s="59">
        <f t="shared" si="59"/>
        <v>0</v>
      </c>
      <c r="Z78" s="59">
        <f t="shared" si="59"/>
        <v>0</v>
      </c>
      <c r="AA78" s="59">
        <f t="shared" si="60"/>
        <v>0</v>
      </c>
      <c r="AC78" s="59">
        <f t="shared" si="61"/>
        <v>0</v>
      </c>
      <c r="AD78" s="91">
        <f t="shared" si="67"/>
        <v>0</v>
      </c>
      <c r="AE78" s="91">
        <f t="shared" si="68"/>
        <v>0</v>
      </c>
      <c r="AF78" s="91">
        <f t="shared" si="69"/>
        <v>0</v>
      </c>
      <c r="AG78" s="91">
        <f t="shared" si="70"/>
        <v>0</v>
      </c>
      <c r="AH78" s="61"/>
    </row>
    <row r="79" spans="1:34" ht="18" customHeight="1" x14ac:dyDescent="0.25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IF(Employee!D$236="m","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 t="shared" si="62"/>
        <v>0</v>
      </c>
      <c r="I79" s="108">
        <f t="shared" si="63"/>
        <v>0</v>
      </c>
      <c r="J79" s="108">
        <f t="shared" si="64"/>
        <v>0</v>
      </c>
      <c r="K79" s="108">
        <f t="shared" si="65"/>
        <v>0</v>
      </c>
      <c r="L79" s="151">
        <f t="shared" si="66"/>
        <v>0</v>
      </c>
      <c r="M79" s="118" t="str">
        <f t="shared" si="56"/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123" t="str">
        <f t="shared" si="57"/>
        <v xml:space="preserve"> </v>
      </c>
      <c r="S79" s="110"/>
      <c r="T79" s="111" t="str">
        <f>IF(M79=" "," ",IF(M79=0," ",Admin!I261))</f>
        <v xml:space="preserve"> </v>
      </c>
      <c r="U79" s="48"/>
      <c r="V79" s="59">
        <f>IF(Employee!H$242=E$69,Employee!D$242+SUM(M79)+V64,SUM(M79)+V64)</f>
        <v>0</v>
      </c>
      <c r="W79" s="59">
        <f>IF(Employee!H$242=E$69,Employee!D$243+SUM(N79)+W64,SUM(N79)+W64)</f>
        <v>0</v>
      </c>
      <c r="X79" s="59">
        <f t="shared" si="58"/>
        <v>0</v>
      </c>
      <c r="Y79" s="59">
        <f t="shared" si="59"/>
        <v>0</v>
      </c>
      <c r="Z79" s="59">
        <f t="shared" si="59"/>
        <v>0</v>
      </c>
      <c r="AA79" s="59">
        <f t="shared" si="60"/>
        <v>0</v>
      </c>
      <c r="AC79" s="59">
        <f t="shared" si="61"/>
        <v>0</v>
      </c>
      <c r="AD79" s="91">
        <f t="shared" si="67"/>
        <v>0</v>
      </c>
      <c r="AE79" s="91">
        <f t="shared" si="68"/>
        <v>0</v>
      </c>
      <c r="AF79" s="91">
        <f t="shared" si="69"/>
        <v>0</v>
      </c>
      <c r="AG79" s="91">
        <f t="shared" si="70"/>
        <v>0</v>
      </c>
      <c r="AH79" s="61"/>
    </row>
    <row r="80" spans="1:34" ht="18" customHeight="1" thickBot="1" x14ac:dyDescent="0.3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IF(Employee!D$262="m","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 t="shared" si="62"/>
        <v>0</v>
      </c>
      <c r="I80" s="133">
        <f t="shared" si="63"/>
        <v>0</v>
      </c>
      <c r="J80" s="133">
        <f t="shared" si="64"/>
        <v>0</v>
      </c>
      <c r="K80" s="133">
        <f t="shared" si="65"/>
        <v>0</v>
      </c>
      <c r="L80" s="152">
        <f t="shared" si="66"/>
        <v>0</v>
      </c>
      <c r="M80" s="119" t="str">
        <f t="shared" si="56"/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112" t="str">
        <f t="shared" si="57"/>
        <v xml:space="preserve"> </v>
      </c>
      <c r="S80" s="110"/>
      <c r="T80" s="111" t="str">
        <f>IF(M80=" "," ",IF(M80=0," ",Admin!I262))</f>
        <v xml:space="preserve"> </v>
      </c>
      <c r="U80" s="48"/>
      <c r="V80" s="59">
        <f>IF(Employee!H$268=E$69,Employee!D$268+SUM(M80)+V65,SUM(M80)+V65)</f>
        <v>0</v>
      </c>
      <c r="W80" s="59">
        <f>IF(Employee!H$268=E$69,Employee!D$269+SUM(N80)+W65,SUM(N80)+W65)</f>
        <v>0</v>
      </c>
      <c r="X80" s="59">
        <f t="shared" si="58"/>
        <v>0</v>
      </c>
      <c r="Y80" s="59">
        <f t="shared" si="59"/>
        <v>0</v>
      </c>
      <c r="Z80" s="59">
        <f t="shared" si="59"/>
        <v>0</v>
      </c>
      <c r="AA80" s="59">
        <f t="shared" si="60"/>
        <v>0</v>
      </c>
      <c r="AC80" s="59">
        <f t="shared" si="61"/>
        <v>0</v>
      </c>
      <c r="AD80" s="91">
        <f t="shared" si="67"/>
        <v>0</v>
      </c>
      <c r="AE80" s="91">
        <f t="shared" si="68"/>
        <v>0</v>
      </c>
      <c r="AF80" s="91">
        <f t="shared" si="69"/>
        <v>0</v>
      </c>
      <c r="AG80" s="91">
        <f t="shared" si="70"/>
        <v>0</v>
      </c>
      <c r="AH80" s="61"/>
    </row>
    <row r="81" spans="1:34" ht="18" customHeight="1" thickTop="1" thickBot="1" x14ac:dyDescent="0.3">
      <c r="A81" s="47"/>
      <c r="B81" s="149"/>
      <c r="C81" s="147"/>
      <c r="D81" s="147"/>
      <c r="E81" s="148"/>
      <c r="F81" s="432" t="s">
        <v>7</v>
      </c>
      <c r="G81" s="459"/>
      <c r="H81" s="120"/>
      <c r="I81" s="121"/>
      <c r="J81" s="121"/>
      <c r="K81" s="165"/>
      <c r="L81" s="165"/>
      <c r="M81" s="156">
        <f t="shared" ref="M81:R81" si="71">SUM(M71:M80)</f>
        <v>0</v>
      </c>
      <c r="N81" s="156">
        <f t="shared" si="71"/>
        <v>0</v>
      </c>
      <c r="O81" s="156">
        <f t="shared" si="71"/>
        <v>0</v>
      </c>
      <c r="P81" s="156">
        <f t="shared" si="71"/>
        <v>0</v>
      </c>
      <c r="Q81" s="156">
        <f t="shared" si="71"/>
        <v>0</v>
      </c>
      <c r="R81" s="156">
        <f t="shared" si="71"/>
        <v>0</v>
      </c>
      <c r="S81" s="110"/>
      <c r="T81" s="156">
        <f>SUM(T71:T80)</f>
        <v>0</v>
      </c>
      <c r="U81" s="49"/>
      <c r="V81" s="59"/>
      <c r="AH81" s="61"/>
    </row>
    <row r="82" spans="1:34" s="52" customFormat="1" ht="24" customHeight="1" thickBot="1" x14ac:dyDescent="0.3">
      <c r="A82" s="127"/>
      <c r="B82" s="386"/>
      <c r="C82" s="386"/>
      <c r="D82" s="386"/>
      <c r="E82" s="386"/>
      <c r="F82" s="386"/>
      <c r="G82" s="386"/>
      <c r="H82" s="386"/>
      <c r="I82" s="386"/>
      <c r="J82" s="386"/>
      <c r="K82" s="386"/>
      <c r="L82" s="386"/>
      <c r="M82" s="386"/>
      <c r="N82" s="386"/>
      <c r="O82" s="386"/>
      <c r="P82" s="386"/>
      <c r="Q82" s="386"/>
      <c r="R82" s="386"/>
      <c r="S82" s="386"/>
      <c r="T82" s="386"/>
      <c r="U82" s="200"/>
      <c r="V82" s="81"/>
      <c r="W82" s="81"/>
      <c r="X82" s="81"/>
      <c r="Y82" s="201"/>
      <c r="Z82" s="81"/>
      <c r="AA82" s="81"/>
      <c r="AB82" s="82"/>
      <c r="AC82" s="81"/>
      <c r="AD82" s="195"/>
      <c r="AE82" s="195"/>
      <c r="AF82" s="195"/>
      <c r="AG82" s="195"/>
      <c r="AH82" s="61"/>
    </row>
    <row r="83" spans="1:34" ht="18" customHeight="1" thickTop="1" thickBot="1" x14ac:dyDescent="0.3">
      <c r="A83" s="39"/>
      <c r="B83" s="395" t="s">
        <v>24</v>
      </c>
      <c r="C83" s="396"/>
      <c r="D83" s="396"/>
      <c r="E83" s="397"/>
      <c r="F83" s="40"/>
      <c r="G83" s="40"/>
      <c r="H83" s="53"/>
      <c r="I83" s="53"/>
      <c r="J83" s="53"/>
      <c r="K83" s="56"/>
      <c r="L83" s="56"/>
      <c r="M83" s="53"/>
      <c r="N83" s="41"/>
      <c r="O83" s="387" t="s">
        <v>28</v>
      </c>
      <c r="P83" s="388"/>
      <c r="Q83" s="389"/>
      <c r="R83" s="436"/>
      <c r="S83" s="437"/>
      <c r="T83" s="437"/>
      <c r="U83" s="42"/>
      <c r="AD83" s="196"/>
      <c r="AE83" s="196"/>
      <c r="AF83" s="196"/>
      <c r="AG83" s="196"/>
      <c r="AH83" s="61"/>
    </row>
    <row r="84" spans="1:34" ht="18" customHeight="1" thickTop="1" thickBot="1" x14ac:dyDescent="0.3">
      <c r="A84" s="43"/>
      <c r="B84" s="398" t="s">
        <v>10</v>
      </c>
      <c r="C84" s="396"/>
      <c r="D84" s="397"/>
      <c r="E84" s="188">
        <v>6</v>
      </c>
      <c r="F84" s="61"/>
      <c r="G84" s="61"/>
      <c r="H84" s="398" t="s">
        <v>28</v>
      </c>
      <c r="I84" s="396"/>
      <c r="J84" s="397"/>
      <c r="K84" s="238">
        <f>Admin!B155</f>
        <v>42619</v>
      </c>
      <c r="L84" s="239" t="s">
        <v>84</v>
      </c>
      <c r="M84" s="240">
        <f>Admin!B184</f>
        <v>42648</v>
      </c>
      <c r="N84" s="27"/>
      <c r="O84" s="433" t="s">
        <v>72</v>
      </c>
      <c r="P84" s="434"/>
      <c r="Q84" s="434"/>
      <c r="R84" s="435"/>
      <c r="S84" s="44"/>
      <c r="T84" s="163"/>
      <c r="U84" s="46"/>
      <c r="AD84" s="195"/>
      <c r="AE84" s="195"/>
      <c r="AF84" s="195"/>
      <c r="AG84" s="195"/>
      <c r="AH84" s="61"/>
    </row>
    <row r="85" spans="1:34" ht="18" customHeight="1" thickTop="1" x14ac:dyDescent="0.25">
      <c r="A85" s="43"/>
      <c r="B85" s="87"/>
      <c r="C85" s="31"/>
      <c r="D85" s="31"/>
      <c r="E85" s="45"/>
      <c r="F85" s="44"/>
      <c r="G85" s="44"/>
      <c r="H85" s="54"/>
      <c r="I85" s="54"/>
      <c r="J85" s="54"/>
      <c r="K85" s="57"/>
      <c r="L85" s="57"/>
      <c r="M85" s="54"/>
      <c r="N85" s="104"/>
      <c r="O85" s="54"/>
      <c r="P85" s="54"/>
      <c r="Q85" s="54"/>
      <c r="R85" s="54"/>
      <c r="S85" s="44"/>
      <c r="T85" s="54"/>
      <c r="U85" s="46"/>
      <c r="AD85" s="195"/>
      <c r="AE85" s="195"/>
      <c r="AF85" s="195"/>
      <c r="AG85" s="195"/>
      <c r="AH85" s="61"/>
    </row>
    <row r="86" spans="1:34" ht="18" customHeight="1" x14ac:dyDescent="0.25">
      <c r="A86" s="43"/>
      <c r="B86" s="136" t="str">
        <f>IF(E86=" "," ",IF(Employee!F$24&gt;E$84," ",IF(Employee!F$26&lt;E$84," ",Employee!D$30)))</f>
        <v xml:space="preserve"> </v>
      </c>
      <c r="C86" s="348"/>
      <c r="D86" s="348" t="s">
        <v>141</v>
      </c>
      <c r="E86" s="145" t="str">
        <f>IF(Employee!D$28="w"," ",IF(Employee!F$24&gt;E$84," ",IF(Employee!F$26&lt;E$84," ",Employee!D$29)))</f>
        <v xml:space="preserve"> </v>
      </c>
      <c r="F86" s="142" t="str">
        <f>IF(E86=" "," ",IF(Employee!F$24&gt;E$84," ",IF(Employee!F$26&lt;E$84," ",Employee!D$15)))</f>
        <v xml:space="preserve"> </v>
      </c>
      <c r="G86" s="160"/>
      <c r="H86" s="113">
        <f>IF(T$84="Y",'Aug16'!H71,0)</f>
        <v>0</v>
      </c>
      <c r="I86" s="105">
        <f>IF(T$84="Y",'Aug16'!I71,0)</f>
        <v>0</v>
      </c>
      <c r="J86" s="105">
        <f>IF(T$84="Y",'Aug16'!J71,0)</f>
        <v>0</v>
      </c>
      <c r="K86" s="105">
        <f>IF(T$84="Y",'Aug16'!K71,I86*J86)</f>
        <v>0</v>
      </c>
      <c r="L86" s="150">
        <f>IF(T$84="Y",'Aug16'!L71,0)</f>
        <v>0</v>
      </c>
      <c r="M86" s="117" t="str">
        <f>IF(E86=" "," ",IF(T$84="Y",'Aug16'!M71,IF((H86+K86+L86)&gt;0,H86+K86+L86," ")))</f>
        <v xml:space="preserve"> </v>
      </c>
      <c r="N86" s="113">
        <v>0</v>
      </c>
      <c r="O86" s="105">
        <v>0</v>
      </c>
      <c r="P86" s="105">
        <v>0</v>
      </c>
      <c r="Q86" s="150">
        <v>0</v>
      </c>
      <c r="R86" s="210" t="str">
        <f>IF(M86=" "," ",IF(M86=0," ",M86-SUM(N86:Q86)))</f>
        <v xml:space="preserve"> </v>
      </c>
      <c r="S86" s="110"/>
      <c r="T86" s="107" t="str">
        <f>IF(M86=" "," ",IF(M86=0," ",Admin!I53))</f>
        <v xml:space="preserve"> </v>
      </c>
      <c r="U86" s="48"/>
      <c r="V86" s="59">
        <f>IF(Employee!H$35=E$84,Employee!D$34+SUM(M86)+'Aug16'!V71,SUM(M86)+'Aug16'!V71)</f>
        <v>0</v>
      </c>
      <c r="W86" s="59">
        <f>IF(Employee!H$35=E$84,Employee!D$35+SUM(N86)+'Aug16'!W71,SUM(N86)+'Aug16'!W71)</f>
        <v>0</v>
      </c>
      <c r="X86" s="59">
        <f>IF(O86=" ",'Aug16'!X71,O86+'Aug16'!X71)</f>
        <v>0</v>
      </c>
      <c r="Y86" s="59">
        <f>IF(P86=" ",'Aug16'!Y71,P86+'Aug16'!Y71)</f>
        <v>0</v>
      </c>
      <c r="Z86" s="59">
        <f>IF(Q86=" ",'Aug16'!Z71,Q86+'Aug16'!Z71)</f>
        <v>0</v>
      </c>
      <c r="AA86" s="59">
        <f>IF(R86=" ",'Aug16'!AA71,R86+'Aug16'!AA71)</f>
        <v>0</v>
      </c>
      <c r="AB86" s="60"/>
      <c r="AC86" s="59">
        <f>IF(T86=" ",'Aug16'!AC71,T86+'Aug16'!AC71)</f>
        <v>0</v>
      </c>
      <c r="AD86" s="91">
        <f>IF(G86="SSP",H86,0)</f>
        <v>0</v>
      </c>
      <c r="AE86" s="91">
        <f>IF(G86="SMP",H86,0)</f>
        <v>0</v>
      </c>
      <c r="AF86" s="91">
        <f>IF(G86="SPP",H86,0)</f>
        <v>0</v>
      </c>
      <c r="AG86" s="91">
        <f>IF(G86="SAP",H86,0)</f>
        <v>0</v>
      </c>
      <c r="AH86" s="61"/>
    </row>
    <row r="87" spans="1:34" ht="18" customHeight="1" x14ac:dyDescent="0.25">
      <c r="A87" s="43"/>
      <c r="B87" s="138" t="str">
        <f>IF(E87=" "," ",IF(Employee!F$50&gt;E$84," ",IF(Employee!F$52&lt;E$84," ",Employee!D$56)))</f>
        <v xml:space="preserve"> </v>
      </c>
      <c r="C87" s="348"/>
      <c r="D87" s="348" t="s">
        <v>141</v>
      </c>
      <c r="E87" s="135" t="str">
        <f>IF(Employee!D$54="w"," ",IF(Employee!F$50&gt;E$84," ",IF(Employee!F$52&lt;E$84," ",Employee!D$55)))</f>
        <v xml:space="preserve"> </v>
      </c>
      <c r="F87" s="143" t="str">
        <f>IF(E87=" "," ",IF(Employee!F$50&gt;E$84," ",IF(Employee!F$52&lt;E$84," ",Employee!D$41)))</f>
        <v xml:space="preserve"> </v>
      </c>
      <c r="G87" s="160"/>
      <c r="H87" s="114">
        <f>IF(T$84="Y",'Aug16'!H72,0)</f>
        <v>0</v>
      </c>
      <c r="I87" s="108">
        <f>IF(T$84="Y",'Aug16'!I72,0)</f>
        <v>0</v>
      </c>
      <c r="J87" s="108">
        <f>IF(T$84="Y",'Aug16'!J72,0)</f>
        <v>0</v>
      </c>
      <c r="K87" s="108">
        <f>IF(T$84="Y",'Aug16'!K72,I87*J87)</f>
        <v>0</v>
      </c>
      <c r="L87" s="151">
        <f>IF(T$84="Y",'Aug16'!L72,0)</f>
        <v>0</v>
      </c>
      <c r="M87" s="118" t="str">
        <f>IF(E87=" "," ",IF(T$84="Y",'Aug16'!M72,IF((H87+K87+L87)&gt;0,H87+K87+L87," ")))</f>
        <v xml:space="preserve"> </v>
      </c>
      <c r="N87" s="114">
        <v>0</v>
      </c>
      <c r="O87" s="108">
        <v>0</v>
      </c>
      <c r="P87" s="108">
        <v>0</v>
      </c>
      <c r="Q87" s="151">
        <v>0</v>
      </c>
      <c r="R87" s="211" t="str">
        <f t="shared" ref="R87:R95" si="72">IF(M87=" "," ",IF(M87=0," ",M87-SUM(N87:Q87)))</f>
        <v xml:space="preserve"> </v>
      </c>
      <c r="S87" s="110"/>
      <c r="T87" s="111" t="str">
        <f>IF(M87=" "," ",IF(M87=0," ",Admin!I54))</f>
        <v xml:space="preserve"> </v>
      </c>
      <c r="U87" s="48"/>
      <c r="V87" s="59">
        <f>IF(Employee!H$61=E$84,Employee!D$60+SUM(M87)+'Aug16'!V72,SUM(M87)+'Aug16'!V72)</f>
        <v>0</v>
      </c>
      <c r="W87" s="59">
        <f>IF(Employee!H$61=E$84,Employee!D$61+SUM(N87)+'Aug16'!W72,SUM(N87)+'Aug16'!W72)</f>
        <v>0</v>
      </c>
      <c r="X87" s="59">
        <f>IF(O87=" ",'Aug16'!X72,O87+'Aug16'!X72)</f>
        <v>0</v>
      </c>
      <c r="Y87" s="59">
        <f>IF(P87=" ",'Aug16'!Y72,P87+'Aug16'!Y72)</f>
        <v>0</v>
      </c>
      <c r="Z87" s="59">
        <f>IF(Q87=" ",'Aug16'!Z72,Q87+'Aug16'!Z72)</f>
        <v>0</v>
      </c>
      <c r="AA87" s="59">
        <f>IF(R87=" ",'Aug16'!AA72,R87+'Aug16'!AA72)</f>
        <v>0</v>
      </c>
      <c r="AB87" s="60"/>
      <c r="AC87" s="59">
        <f>IF(T87=" ",'Aug16'!AC72,T87+'Aug16'!AC72)</f>
        <v>0</v>
      </c>
      <c r="AD87" s="91">
        <f t="shared" ref="AD87:AD95" si="73">IF(G87="SSP",H87,0)</f>
        <v>0</v>
      </c>
      <c r="AE87" s="91">
        <f t="shared" ref="AE87:AE95" si="74">IF(G87="SMP",H87,0)</f>
        <v>0</v>
      </c>
      <c r="AF87" s="91">
        <f t="shared" ref="AF87:AF95" si="75">IF(G87="SPP",H87,0)</f>
        <v>0</v>
      </c>
      <c r="AG87" s="91">
        <f t="shared" ref="AG87:AG95" si="76">IF(G87="SAP",H87,0)</f>
        <v>0</v>
      </c>
      <c r="AH87" s="61"/>
    </row>
    <row r="88" spans="1:34" ht="18" customHeight="1" x14ac:dyDescent="0.25">
      <c r="A88" s="43"/>
      <c r="B88" s="138" t="str">
        <f>IF(E88=" "," ",IF(Employee!F$76&gt;E$84," ",IF(Employee!F$78&lt;E$84," ",Employee!D$82)))</f>
        <v xml:space="preserve"> </v>
      </c>
      <c r="C88" s="348"/>
      <c r="D88" s="348" t="s">
        <v>141</v>
      </c>
      <c r="E88" s="135" t="str">
        <f>IF(Employee!D$80="w"," ",IF(Employee!F$76&gt;E$84," ",IF(Employee!F$78&lt;E$84," ",Employee!D$81)))</f>
        <v xml:space="preserve"> </v>
      </c>
      <c r="F88" s="143" t="str">
        <f>IF(E88=" "," ",IF(Employee!F$76&gt;E$84," ",IF(Employee!F$78&lt;E$84," ",Employee!D$67)))</f>
        <v xml:space="preserve"> </v>
      </c>
      <c r="G88" s="160"/>
      <c r="H88" s="114">
        <f>IF(T$84="Y",'Aug16'!H73,0)</f>
        <v>0</v>
      </c>
      <c r="I88" s="108">
        <f>IF(T$84="Y",'Aug16'!I73,0)</f>
        <v>0</v>
      </c>
      <c r="J88" s="108">
        <f>IF(T$84="Y",'Aug16'!J73,0)</f>
        <v>0</v>
      </c>
      <c r="K88" s="108">
        <f>IF(T$84="Y",'Aug16'!K73,I88*J88)</f>
        <v>0</v>
      </c>
      <c r="L88" s="151">
        <f>IF(T$84="Y",'Aug16'!L73,0)</f>
        <v>0</v>
      </c>
      <c r="M88" s="118" t="str">
        <f>IF(E88=" "," ",IF(T$84="Y",'Aug16'!M73,IF((H88+K88+L88)&gt;0,H88+K88+L88," ")))</f>
        <v xml:space="preserve"> </v>
      </c>
      <c r="N88" s="114">
        <v>0</v>
      </c>
      <c r="O88" s="108">
        <v>0</v>
      </c>
      <c r="P88" s="108">
        <v>0</v>
      </c>
      <c r="Q88" s="151">
        <v>0</v>
      </c>
      <c r="R88" s="211" t="str">
        <f t="shared" si="72"/>
        <v xml:space="preserve"> </v>
      </c>
      <c r="S88" s="110"/>
      <c r="T88" s="111" t="str">
        <f>IF(M88=" "," ",IF(M88=0," ",Admin!I55))</f>
        <v xml:space="preserve"> </v>
      </c>
      <c r="U88" s="48"/>
      <c r="V88" s="59">
        <f>IF(Employee!H$87=E$84,Employee!D$86+SUM(M88)+'Aug16'!V73,SUM(M88)+'Aug16'!V73)</f>
        <v>0</v>
      </c>
      <c r="W88" s="59">
        <f>IF(Employee!H$87=E$84,Employee!D$87+SUM(N88)+'Aug16'!W73,SUM(N88)+'Aug16'!W73)</f>
        <v>0</v>
      </c>
      <c r="X88" s="59">
        <f>IF(O88=" ",'Aug16'!X73,O88+'Aug16'!X73)</f>
        <v>0</v>
      </c>
      <c r="Y88" s="59">
        <f>IF(P88=" ",'Aug16'!Y73,P88+'Aug16'!Y73)</f>
        <v>0</v>
      </c>
      <c r="Z88" s="59">
        <f>IF(Q88=" ",'Aug16'!Z73,Q88+'Aug16'!Z73)</f>
        <v>0</v>
      </c>
      <c r="AA88" s="59">
        <f>IF(R88=" ",'Aug16'!AA73,R88+'Aug16'!AA73)</f>
        <v>0</v>
      </c>
      <c r="AB88" s="60"/>
      <c r="AC88" s="59">
        <f>IF(T88=" ",'Aug16'!AC73,T88+'Aug16'!AC73)</f>
        <v>0</v>
      </c>
      <c r="AD88" s="91">
        <f t="shared" si="73"/>
        <v>0</v>
      </c>
      <c r="AE88" s="91">
        <f t="shared" si="74"/>
        <v>0</v>
      </c>
      <c r="AF88" s="91">
        <f t="shared" si="75"/>
        <v>0</v>
      </c>
      <c r="AG88" s="91">
        <f t="shared" si="76"/>
        <v>0</v>
      </c>
      <c r="AH88" s="61"/>
    </row>
    <row r="89" spans="1:34" ht="18" customHeight="1" x14ac:dyDescent="0.25">
      <c r="A89" s="43"/>
      <c r="B89" s="138" t="str">
        <f>IF(E89=" "," ",IF(Employee!F$102&gt;E$84," ",IF(Employee!F$104&lt;E$84," ",Employee!D$108)))</f>
        <v xml:space="preserve"> </v>
      </c>
      <c r="C89" s="348"/>
      <c r="D89" s="348" t="s">
        <v>141</v>
      </c>
      <c r="E89" s="135" t="str">
        <f>IF(Employee!D$106="w"," ",IF(Employee!F$102&gt;E$84," ",IF(Employee!F$104&lt;E$84," ",Employee!D$107)))</f>
        <v xml:space="preserve"> </v>
      </c>
      <c r="F89" s="143" t="str">
        <f>IF(E89=" "," ",IF(Employee!F$102&gt;E$84," ",IF(Employee!F$104&lt;E$84," ",Employee!D$93)))</f>
        <v xml:space="preserve"> </v>
      </c>
      <c r="G89" s="160"/>
      <c r="H89" s="114">
        <f>IF(T$84="Y",'Aug16'!H74,0)</f>
        <v>0</v>
      </c>
      <c r="I89" s="108">
        <f>IF(T$84="Y",'Aug16'!I74,0)</f>
        <v>0</v>
      </c>
      <c r="J89" s="108">
        <f>IF(T$84="Y",'Aug16'!J74,0)</f>
        <v>0</v>
      </c>
      <c r="K89" s="108">
        <f>IF(T$84="Y",'Aug16'!K74,I89*J89)</f>
        <v>0</v>
      </c>
      <c r="L89" s="151">
        <f>IF(T$84="Y",'Aug16'!L74,0)</f>
        <v>0</v>
      </c>
      <c r="M89" s="118" t="str">
        <f>IF(E89=" "," ",IF(T$84="Y",'Aug16'!M74,IF((H89+K89+L89)&gt;0,H89+K89+L89," ")))</f>
        <v xml:space="preserve"> </v>
      </c>
      <c r="N89" s="114">
        <v>0</v>
      </c>
      <c r="O89" s="108">
        <v>0</v>
      </c>
      <c r="P89" s="108">
        <v>0</v>
      </c>
      <c r="Q89" s="151">
        <v>0</v>
      </c>
      <c r="R89" s="211" t="str">
        <f t="shared" si="72"/>
        <v xml:space="preserve"> </v>
      </c>
      <c r="S89" s="110"/>
      <c r="T89" s="111" t="str">
        <f>IF(M89=" "," ",IF(M89=0," ",Admin!I56))</f>
        <v xml:space="preserve"> </v>
      </c>
      <c r="U89" s="48"/>
      <c r="V89" s="59">
        <f>IF(Employee!H$113=E$84,Employee!D$112+SUM(M89)+'Aug16'!V74,SUM(M89)+'Aug16'!V74)</f>
        <v>0</v>
      </c>
      <c r="W89" s="59">
        <f>IF(Employee!H$113=E$84,Employee!D$113+SUM(N89)+'Aug16'!W74,SUM(N89)+'Aug16'!W74)</f>
        <v>0</v>
      </c>
      <c r="X89" s="59">
        <f>IF(O89=" ",'Aug16'!X74,O89+'Aug16'!X74)</f>
        <v>0</v>
      </c>
      <c r="Y89" s="59">
        <f>IF(P89=" ",'Aug16'!Y74,P89+'Aug16'!Y74)</f>
        <v>0</v>
      </c>
      <c r="Z89" s="59">
        <f>IF(Q89=" ",'Aug16'!Z74,Q89+'Aug16'!Z74)</f>
        <v>0</v>
      </c>
      <c r="AA89" s="59">
        <f>IF(R89=" ",'Aug16'!AA74,R89+'Aug16'!AA74)</f>
        <v>0</v>
      </c>
      <c r="AB89" s="60"/>
      <c r="AC89" s="59">
        <f>IF(T89=" ",'Aug16'!AC74,T89+'Aug16'!AC74)</f>
        <v>0</v>
      </c>
      <c r="AD89" s="91">
        <f t="shared" si="73"/>
        <v>0</v>
      </c>
      <c r="AE89" s="91">
        <f t="shared" si="74"/>
        <v>0</v>
      </c>
      <c r="AF89" s="91">
        <f t="shared" si="75"/>
        <v>0</v>
      </c>
      <c r="AG89" s="91">
        <f t="shared" si="76"/>
        <v>0</v>
      </c>
      <c r="AH89" s="61"/>
    </row>
    <row r="90" spans="1:34" ht="18" customHeight="1" x14ac:dyDescent="0.25">
      <c r="A90" s="43"/>
      <c r="B90" s="138" t="str">
        <f>IF(E90=" "," ",IF(Employee!F$128&gt;E$84," ",IF(Employee!F$130&lt;E$84," ",Employee!D$134)))</f>
        <v xml:space="preserve"> </v>
      </c>
      <c r="C90" s="348"/>
      <c r="D90" s="348" t="s">
        <v>141</v>
      </c>
      <c r="E90" s="135" t="str">
        <f>IF(Employee!D$132="w"," ",IF(Employee!F$128&gt;E$84," ",IF(Employee!F$130&lt;E$84," ",Employee!D$133)))</f>
        <v xml:space="preserve"> </v>
      </c>
      <c r="F90" s="143" t="str">
        <f>IF(E90=" "," ",IF(Employee!F$128&gt;E$84," ",IF(Employee!F$130&lt;E$84," ",Employee!D$119)))</f>
        <v xml:space="preserve"> </v>
      </c>
      <c r="G90" s="160"/>
      <c r="H90" s="114">
        <f>IF(T$84="Y",'Aug16'!H75,0)</f>
        <v>0</v>
      </c>
      <c r="I90" s="108">
        <f>IF(T$84="Y",'Aug16'!I75,0)</f>
        <v>0</v>
      </c>
      <c r="J90" s="108">
        <f>IF(T$84="Y",'Aug16'!J75,0)</f>
        <v>0</v>
      </c>
      <c r="K90" s="108">
        <f>IF(T$84="Y",'Aug16'!K75,I90*J90)</f>
        <v>0</v>
      </c>
      <c r="L90" s="151">
        <f>IF(T$84="Y",'Aug16'!L75,0)</f>
        <v>0</v>
      </c>
      <c r="M90" s="118" t="str">
        <f>IF(E90=" "," ",IF(T$84="Y",'Aug16'!M75,IF((H90+K90+L90)&gt;0,H90+K90+L90," ")))</f>
        <v xml:space="preserve"> </v>
      </c>
      <c r="N90" s="114">
        <v>0</v>
      </c>
      <c r="O90" s="108">
        <v>0</v>
      </c>
      <c r="P90" s="108">
        <v>0</v>
      </c>
      <c r="Q90" s="151">
        <v>0</v>
      </c>
      <c r="R90" s="211" t="str">
        <f t="shared" si="72"/>
        <v xml:space="preserve"> </v>
      </c>
      <c r="S90" s="110"/>
      <c r="T90" s="111" t="str">
        <f>IF(M90=" "," ",IF(M90=0," ",Admin!I57))</f>
        <v xml:space="preserve"> </v>
      </c>
      <c r="U90" s="48"/>
      <c r="V90" s="59">
        <f>IF(Employee!H$139=E$84,Employee!D$138+SUM(M90)+'Aug16'!V75,SUM(M90)+'Aug16'!V75)</f>
        <v>0</v>
      </c>
      <c r="W90" s="59">
        <f>IF(Employee!H$139=E$84,Employee!D$139+SUM(N90)+'Aug16'!W75,SUM(N90)+'Aug16'!W75)</f>
        <v>0</v>
      </c>
      <c r="X90" s="59">
        <f>IF(O90=" ",'Aug16'!X75,O90+'Aug16'!X75)</f>
        <v>0</v>
      </c>
      <c r="Y90" s="59">
        <f>IF(P90=" ",'Aug16'!Y75,P90+'Aug16'!Y75)</f>
        <v>0</v>
      </c>
      <c r="Z90" s="59">
        <f>IF(Q90=" ",'Aug16'!Z75,Q90+'Aug16'!Z75)</f>
        <v>0</v>
      </c>
      <c r="AA90" s="59">
        <f>IF(R90=" ",'Aug16'!AA75,R90+'Aug16'!AA75)</f>
        <v>0</v>
      </c>
      <c r="AB90" s="60"/>
      <c r="AC90" s="59">
        <f>IF(T90=" ",'Aug16'!AC75,T90+'Aug16'!AC75)</f>
        <v>0</v>
      </c>
      <c r="AD90" s="91">
        <f t="shared" si="73"/>
        <v>0</v>
      </c>
      <c r="AE90" s="91">
        <f t="shared" si="74"/>
        <v>0</v>
      </c>
      <c r="AF90" s="91">
        <f t="shared" si="75"/>
        <v>0</v>
      </c>
      <c r="AG90" s="91">
        <f t="shared" si="76"/>
        <v>0</v>
      </c>
      <c r="AH90" s="61"/>
    </row>
    <row r="91" spans="1:34" ht="18" customHeight="1" x14ac:dyDescent="0.25">
      <c r="A91" s="43"/>
      <c r="B91" s="138" t="str">
        <f>IF(E91=" "," ",IF(Employee!F$154&gt;E$84," ",IF(Employee!F$156&lt;E$84," ",Employee!D$160)))</f>
        <v xml:space="preserve"> </v>
      </c>
      <c r="C91" s="348"/>
      <c r="D91" s="348" t="s">
        <v>141</v>
      </c>
      <c r="E91" s="135" t="str">
        <f>IF(Employee!D$158="w"," ",IF(Employee!F$154&gt;E$84," ",IF(Employee!F$156&lt;E$84," ",Employee!D$159)))</f>
        <v xml:space="preserve"> </v>
      </c>
      <c r="F91" s="143" t="str">
        <f>IF(E91=" "," ",IF(Employee!F$154&gt;E$84," ",IF(Employee!F$156&lt;E$84," ",Employee!D$145)))</f>
        <v xml:space="preserve"> </v>
      </c>
      <c r="G91" s="160"/>
      <c r="H91" s="114">
        <f>IF(T$84="Y",'Aug16'!H76,0)</f>
        <v>0</v>
      </c>
      <c r="I91" s="108">
        <f>IF(T$84="Y",'Aug16'!I76,0)</f>
        <v>0</v>
      </c>
      <c r="J91" s="108">
        <f>IF(T$84="Y",'Aug16'!J76,0)</f>
        <v>0</v>
      </c>
      <c r="K91" s="108">
        <f>IF(T$84="Y",'Aug16'!K76,I91*J91)</f>
        <v>0</v>
      </c>
      <c r="L91" s="151">
        <f>IF(T$84="Y",'Aug16'!L76,0)</f>
        <v>0</v>
      </c>
      <c r="M91" s="118" t="str">
        <f>IF(E91=" "," ",IF(T$84="Y",'Aug16'!M76,IF((H91+K91+L91)&gt;0,H91+K91+L91," ")))</f>
        <v xml:space="preserve"> </v>
      </c>
      <c r="N91" s="114">
        <v>0</v>
      </c>
      <c r="O91" s="108">
        <v>0</v>
      </c>
      <c r="P91" s="108">
        <v>0</v>
      </c>
      <c r="Q91" s="151">
        <v>0</v>
      </c>
      <c r="R91" s="211" t="str">
        <f t="shared" si="72"/>
        <v xml:space="preserve"> </v>
      </c>
      <c r="S91" s="110"/>
      <c r="T91" s="111" t="str">
        <f>IF(M91=" "," ",IF(M91=0," ",Admin!I58))</f>
        <v xml:space="preserve"> </v>
      </c>
      <c r="U91" s="48"/>
      <c r="V91" s="59">
        <f>IF(Employee!H$165=E$84,Employee!D$164+SUM(M91)+'Aug16'!V76,SUM(M91)+'Aug16'!V76)</f>
        <v>0</v>
      </c>
      <c r="W91" s="59">
        <f>IF(Employee!H$165=E$84,Employee!D$165+SUM(N91)+'Aug16'!W76,SUM(N91)+'Aug16'!W76)</f>
        <v>0</v>
      </c>
      <c r="X91" s="59">
        <f>IF(O91=" ",'Aug16'!X76,O91+'Aug16'!X76)</f>
        <v>0</v>
      </c>
      <c r="Y91" s="59">
        <f>IF(P91=" ",'Aug16'!Y76,P91+'Aug16'!Y76)</f>
        <v>0</v>
      </c>
      <c r="Z91" s="59">
        <f>IF(Q91=" ",'Aug16'!Z76,Q91+'Aug16'!Z76)</f>
        <v>0</v>
      </c>
      <c r="AA91" s="59">
        <f>IF(R91=" ",'Aug16'!AA76,R91+'Aug16'!AA76)</f>
        <v>0</v>
      </c>
      <c r="AB91" s="60"/>
      <c r="AC91" s="59">
        <f>IF(T91=" ",'Aug16'!AC76,T91+'Aug16'!AC76)</f>
        <v>0</v>
      </c>
      <c r="AD91" s="91">
        <f t="shared" si="73"/>
        <v>0</v>
      </c>
      <c r="AE91" s="91">
        <f t="shared" si="74"/>
        <v>0</v>
      </c>
      <c r="AF91" s="91">
        <f t="shared" si="75"/>
        <v>0</v>
      </c>
      <c r="AG91" s="91">
        <f t="shared" si="76"/>
        <v>0</v>
      </c>
      <c r="AH91" s="61"/>
    </row>
    <row r="92" spans="1:34" ht="18" customHeight="1" x14ac:dyDescent="0.25">
      <c r="A92" s="43"/>
      <c r="B92" s="138" t="str">
        <f>IF(E92=" "," ",IF(Employee!F$180&gt;E$84," ",IF(Employee!F$182&lt;E$84," ",Employee!D$186)))</f>
        <v xml:space="preserve"> </v>
      </c>
      <c r="C92" s="348"/>
      <c r="D92" s="348" t="s">
        <v>141</v>
      </c>
      <c r="E92" s="135" t="str">
        <f>IF(Employee!D$184="w"," ",IF(Employee!F$180&gt;E$84," ",IF(Employee!F$182&lt;E$84," ",Employee!D$185)))</f>
        <v xml:space="preserve"> </v>
      </c>
      <c r="F92" s="143" t="str">
        <f>IF(E92=" "," ",IF(Employee!F$180&gt;E$84," ",IF(Employee!F$182&lt;E$84," ",Employee!D$171)))</f>
        <v xml:space="preserve"> </v>
      </c>
      <c r="G92" s="160"/>
      <c r="H92" s="114">
        <f>IF(T$84="Y",'Aug16'!H77,0)</f>
        <v>0</v>
      </c>
      <c r="I92" s="108">
        <f>IF(T$84="Y",'Aug16'!I77,0)</f>
        <v>0</v>
      </c>
      <c r="J92" s="108">
        <f>IF(T$84="Y",'Aug16'!J77,0)</f>
        <v>0</v>
      </c>
      <c r="K92" s="108">
        <f>IF(T$84="Y",'Aug16'!K77,I92*J92)</f>
        <v>0</v>
      </c>
      <c r="L92" s="151">
        <f>IF(T$84="Y",'Aug16'!L77,0)</f>
        <v>0</v>
      </c>
      <c r="M92" s="118" t="str">
        <f>IF(E92=" "," ",IF(T$84="Y",'Aug16'!M77,IF((H92+K92+L92)&gt;0,H92+K92+L92," ")))</f>
        <v xml:space="preserve"> </v>
      </c>
      <c r="N92" s="114">
        <v>0</v>
      </c>
      <c r="O92" s="108">
        <v>0</v>
      </c>
      <c r="P92" s="108">
        <v>0</v>
      </c>
      <c r="Q92" s="151">
        <v>0</v>
      </c>
      <c r="R92" s="211" t="str">
        <f t="shared" si="72"/>
        <v xml:space="preserve"> </v>
      </c>
      <c r="S92" s="110"/>
      <c r="T92" s="111" t="str">
        <f>IF(M92=" "," ",IF(M92=0," ",Admin!I59))</f>
        <v xml:space="preserve"> </v>
      </c>
      <c r="U92" s="48"/>
      <c r="V92" s="59">
        <f>IF(Employee!H$191=E$84,Employee!D$190+SUM(M92)+'Aug16'!V77,SUM(M92)+'Aug16'!V77)</f>
        <v>0</v>
      </c>
      <c r="W92" s="59">
        <f>IF(Employee!H$191=E$84,Employee!D$191+SUM(N92)+'Aug16'!W77,SUM(N92)+'Aug16'!W77)</f>
        <v>0</v>
      </c>
      <c r="X92" s="59">
        <f>IF(O92=" ",'Aug16'!X77,O92+'Aug16'!X77)</f>
        <v>0</v>
      </c>
      <c r="Y92" s="59">
        <f>IF(P92=" ",'Aug16'!Y77,P92+'Aug16'!Y77)</f>
        <v>0</v>
      </c>
      <c r="Z92" s="59">
        <f>IF(Q92=" ",'Aug16'!Z77,Q92+'Aug16'!Z77)</f>
        <v>0</v>
      </c>
      <c r="AA92" s="59">
        <f>IF(R92=" ",'Aug16'!AA77,R92+'Aug16'!AA77)</f>
        <v>0</v>
      </c>
      <c r="AB92" s="60"/>
      <c r="AC92" s="59">
        <f>IF(T92=" ",'Aug16'!AC77,T92+'Aug16'!AC77)</f>
        <v>0</v>
      </c>
      <c r="AD92" s="91">
        <f t="shared" si="73"/>
        <v>0</v>
      </c>
      <c r="AE92" s="91">
        <f t="shared" si="74"/>
        <v>0</v>
      </c>
      <c r="AF92" s="91">
        <f t="shared" si="75"/>
        <v>0</v>
      </c>
      <c r="AG92" s="91">
        <f t="shared" si="76"/>
        <v>0</v>
      </c>
      <c r="AH92" s="61"/>
    </row>
    <row r="93" spans="1:34" ht="18" customHeight="1" x14ac:dyDescent="0.25">
      <c r="A93" s="43"/>
      <c r="B93" s="138" t="str">
        <f>IF(E93=" "," ",IF(Employee!F$206&gt;E$84," ",IF(Employee!F$208&lt;E$84," ",Employee!D$212)))</f>
        <v xml:space="preserve"> </v>
      </c>
      <c r="C93" s="348"/>
      <c r="D93" s="348" t="s">
        <v>141</v>
      </c>
      <c r="E93" s="135" t="str">
        <f>IF(Employee!D$210="w"," ",IF(Employee!F$206&gt;E$84," ",IF(Employee!F$208&lt;E$84," ",Employee!D$211)))</f>
        <v xml:space="preserve"> </v>
      </c>
      <c r="F93" s="143" t="str">
        <f>IF(E93=" "," ",IF(Employee!F$206&gt;E$84," ",IF(Employee!F$208&lt;E$84," ",Employee!D$197)))</f>
        <v xml:space="preserve"> </v>
      </c>
      <c r="G93" s="160"/>
      <c r="H93" s="114">
        <f>IF(T$84="Y",'Aug16'!H78,0)</f>
        <v>0</v>
      </c>
      <c r="I93" s="108">
        <f>IF(T$84="Y",'Aug16'!I78,0)</f>
        <v>0</v>
      </c>
      <c r="J93" s="108">
        <f>IF(T$84="Y",'Aug16'!J78,0)</f>
        <v>0</v>
      </c>
      <c r="K93" s="108">
        <f>IF(T$84="Y",'Aug16'!K78,I93*J93)</f>
        <v>0</v>
      </c>
      <c r="L93" s="151">
        <f>IF(T$84="Y",'Aug16'!L78,0)</f>
        <v>0</v>
      </c>
      <c r="M93" s="118" t="str">
        <f>IF(E93=" "," ",IF(T$84="Y",'Aug16'!M78,IF((H93+K93+L93)&gt;0,H93+K93+L93," ")))</f>
        <v xml:space="preserve"> </v>
      </c>
      <c r="N93" s="114">
        <v>0</v>
      </c>
      <c r="O93" s="108">
        <v>0</v>
      </c>
      <c r="P93" s="108">
        <v>0</v>
      </c>
      <c r="Q93" s="151">
        <v>0</v>
      </c>
      <c r="R93" s="211" t="str">
        <f t="shared" si="72"/>
        <v xml:space="preserve"> </v>
      </c>
      <c r="S93" s="110"/>
      <c r="T93" s="111" t="str">
        <f>IF(M93=" "," ",IF(M93=0," ",Admin!I60))</f>
        <v xml:space="preserve"> </v>
      </c>
      <c r="U93" s="48"/>
      <c r="V93" s="59">
        <f>IF(Employee!H$217=E$84,Employee!D$216+SUM(M93)+'Aug16'!V78,SUM(M93)+'Aug16'!V78)</f>
        <v>0</v>
      </c>
      <c r="W93" s="59">
        <f>IF(Employee!H$217=E$84,Employee!D$217+SUM(N93)+'Aug16'!W78,SUM(N93)+'Aug16'!W78)</f>
        <v>0</v>
      </c>
      <c r="X93" s="59">
        <f>IF(O93=" ",'Aug16'!X78,O93+'Aug16'!X78)</f>
        <v>0</v>
      </c>
      <c r="Y93" s="59">
        <f>IF(P93=" ",'Aug16'!Y78,P93+'Aug16'!Y78)</f>
        <v>0</v>
      </c>
      <c r="Z93" s="59">
        <f>IF(Q93=" ",'Aug16'!Z78,Q93+'Aug16'!Z78)</f>
        <v>0</v>
      </c>
      <c r="AA93" s="59">
        <f>IF(R93=" ",'Aug16'!AA78,R93+'Aug16'!AA78)</f>
        <v>0</v>
      </c>
      <c r="AB93" s="60"/>
      <c r="AC93" s="59">
        <f>IF(T93=" ",'Aug16'!AC78,T93+'Aug16'!AC78)</f>
        <v>0</v>
      </c>
      <c r="AD93" s="91">
        <f t="shared" si="73"/>
        <v>0</v>
      </c>
      <c r="AE93" s="91">
        <f t="shared" si="74"/>
        <v>0</v>
      </c>
      <c r="AF93" s="91">
        <f t="shared" si="75"/>
        <v>0</v>
      </c>
      <c r="AG93" s="91">
        <f t="shared" si="76"/>
        <v>0</v>
      </c>
      <c r="AH93" s="61"/>
    </row>
    <row r="94" spans="1:34" ht="18" customHeight="1" x14ac:dyDescent="0.25">
      <c r="A94" s="43"/>
      <c r="B94" s="138" t="str">
        <f>IF(E94=" "," ",IF(Employee!F$232&gt;E$84," ",IF(Employee!F$234&lt;E$84," ",Employee!D$238)))</f>
        <v xml:space="preserve"> </v>
      </c>
      <c r="C94" s="348"/>
      <c r="D94" s="348" t="s">
        <v>141</v>
      </c>
      <c r="E94" s="135" t="str">
        <f>IF(Employee!D$236="w"," ",IF(Employee!F$232&gt;E$84," ",IF(Employee!F$234&lt;E$84," ",Employee!D$237)))</f>
        <v xml:space="preserve"> </v>
      </c>
      <c r="F94" s="143" t="str">
        <f>IF(E94=" "," ",IF(Employee!F$232&gt;E$84," ",IF(Employee!F$234&lt;E$84," ",Employee!D$223)))</f>
        <v xml:space="preserve"> </v>
      </c>
      <c r="G94" s="160"/>
      <c r="H94" s="114">
        <f>IF(T$84="Y",'Aug16'!H79,0)</f>
        <v>0</v>
      </c>
      <c r="I94" s="108">
        <f>IF(T$84="Y",'Aug16'!I79,0)</f>
        <v>0</v>
      </c>
      <c r="J94" s="108">
        <f>IF(T$84="Y",'Aug16'!J79,0)</f>
        <v>0</v>
      </c>
      <c r="K94" s="108">
        <f>IF(T$84="Y",'Aug16'!K79,I94*J94)</f>
        <v>0</v>
      </c>
      <c r="L94" s="151">
        <f>IF(T$84="Y",'Aug16'!L79,0)</f>
        <v>0</v>
      </c>
      <c r="M94" s="118" t="str">
        <f>IF(E94=" "," ",IF(T$84="Y",'Aug16'!M79,IF((H94+K94+L94)&gt;0,H94+K94+L94," ")))</f>
        <v xml:space="preserve"> </v>
      </c>
      <c r="N94" s="114">
        <v>0</v>
      </c>
      <c r="O94" s="108">
        <v>0</v>
      </c>
      <c r="P94" s="108">
        <v>0</v>
      </c>
      <c r="Q94" s="151">
        <v>0</v>
      </c>
      <c r="R94" s="211" t="str">
        <f t="shared" si="72"/>
        <v xml:space="preserve"> </v>
      </c>
      <c r="S94" s="110"/>
      <c r="T94" s="111" t="str">
        <f>IF(M94=" "," ",IF(M94=0," ",Admin!I61))</f>
        <v xml:space="preserve"> </v>
      </c>
      <c r="U94" s="48"/>
      <c r="V94" s="59">
        <f>IF(Employee!H$243=E$84,Employee!D$242+SUM(M94)+'Aug16'!V79,SUM(M94)+'Aug16'!V79)</f>
        <v>0</v>
      </c>
      <c r="W94" s="59">
        <f>IF(Employee!H$243=E$84,Employee!D$243+SUM(N94)+'Aug16'!W79,SUM(N94)+'Aug16'!W79)</f>
        <v>0</v>
      </c>
      <c r="X94" s="59">
        <f>IF(O94=" ",'Aug16'!X79,O94+'Aug16'!X79)</f>
        <v>0</v>
      </c>
      <c r="Y94" s="59">
        <f>IF(P94=" ",'Aug16'!Y79,P94+'Aug16'!Y79)</f>
        <v>0</v>
      </c>
      <c r="Z94" s="59">
        <f>IF(Q94=" ",'Aug16'!Z79,Q94+'Aug16'!Z79)</f>
        <v>0</v>
      </c>
      <c r="AA94" s="59">
        <f>IF(R94=" ",'Aug16'!AA79,R94+'Aug16'!AA79)</f>
        <v>0</v>
      </c>
      <c r="AB94" s="60"/>
      <c r="AC94" s="59">
        <f>IF(T94=" ",'Aug16'!AC79,T94+'Aug16'!AC79)</f>
        <v>0</v>
      </c>
      <c r="AD94" s="91">
        <f t="shared" si="73"/>
        <v>0</v>
      </c>
      <c r="AE94" s="91">
        <f t="shared" si="74"/>
        <v>0</v>
      </c>
      <c r="AF94" s="91">
        <f t="shared" si="75"/>
        <v>0</v>
      </c>
      <c r="AG94" s="91">
        <f t="shared" si="76"/>
        <v>0</v>
      </c>
      <c r="AH94" s="61"/>
    </row>
    <row r="95" spans="1:34" ht="18" customHeight="1" thickBot="1" x14ac:dyDescent="0.3">
      <c r="A95" s="43"/>
      <c r="B95" s="140" t="str">
        <f>IF(E95=" "," ",IF(Employee!F$258&gt;E$84," ",IF(Employee!F$260&lt;E$84," ",Employee!D$264)))</f>
        <v xml:space="preserve"> </v>
      </c>
      <c r="C95" s="348"/>
      <c r="D95" s="348" t="s">
        <v>141</v>
      </c>
      <c r="E95" s="146" t="str">
        <f>IF(Employee!D$262="w"," ",IF(Employee!F$258&gt;E$84," ",IF(Employee!F$260&lt;E$84," ",Employee!D$263)))</f>
        <v xml:space="preserve"> </v>
      </c>
      <c r="F95" s="143" t="str">
        <f>IF(E95=" "," ",IF(Employee!F$258&gt;E$84," ",IF(Employee!F$260&lt;E$84," ",Employee!D$249)))</f>
        <v xml:space="preserve"> </v>
      </c>
      <c r="G95" s="161"/>
      <c r="H95" s="132">
        <f>IF(T$84="Y",'Aug16'!H80,0)</f>
        <v>0</v>
      </c>
      <c r="I95" s="133">
        <f>IF(T$84="Y",'Aug16'!I80,0)</f>
        <v>0</v>
      </c>
      <c r="J95" s="133">
        <f>IF(T$84="Y",'Aug16'!J80,0)</f>
        <v>0</v>
      </c>
      <c r="K95" s="133">
        <f>IF(T$84="Y",'Aug16'!K80,I95*J95)</f>
        <v>0</v>
      </c>
      <c r="L95" s="152">
        <f>IF(T$84="Y",'Aug16'!L80,0)</f>
        <v>0</v>
      </c>
      <c r="M95" s="118" t="str">
        <f>IF(E95=" "," ",IF(T$84="Y",'Aug16'!M80,IF((H95+K95+L95)&gt;0,H95+K95+L95," ")))</f>
        <v xml:space="preserve"> </v>
      </c>
      <c r="N95" s="132">
        <v>0</v>
      </c>
      <c r="O95" s="133">
        <v>0</v>
      </c>
      <c r="P95" s="133">
        <v>0</v>
      </c>
      <c r="Q95" s="152">
        <v>0</v>
      </c>
      <c r="R95" s="211" t="str">
        <f t="shared" si="72"/>
        <v xml:space="preserve"> </v>
      </c>
      <c r="S95" s="110"/>
      <c r="T95" s="111" t="str">
        <f>IF(M95=" "," ",IF(M95=0," ",Admin!I62))</f>
        <v xml:space="preserve"> </v>
      </c>
      <c r="U95" s="48"/>
      <c r="V95" s="59">
        <f>IF(Employee!H$269=E$84,Employee!D$268+SUM(M95)+'Aug16'!V80,SUM(M95)+'Aug16'!V80)</f>
        <v>0</v>
      </c>
      <c r="W95" s="59">
        <f>IF(Employee!H$269=E$84,Employee!D$269+SUM(N95)+'Aug16'!W80,SUM(N95)+'Aug16'!W80)</f>
        <v>0</v>
      </c>
      <c r="X95" s="59">
        <f>IF(O95=" ",'Aug16'!X80,O95+'Aug16'!X80)</f>
        <v>0</v>
      </c>
      <c r="Y95" s="59">
        <f>IF(P95=" ",'Aug16'!Y80,P95+'Aug16'!Y80)</f>
        <v>0</v>
      </c>
      <c r="Z95" s="59">
        <f>IF(Q95=" ",'Aug16'!Z80,Q95+'Aug16'!Z80)</f>
        <v>0</v>
      </c>
      <c r="AA95" s="59">
        <f>IF(R95=" ",'Aug16'!AA80,R95+'Aug16'!AA80)</f>
        <v>0</v>
      </c>
      <c r="AB95" s="60"/>
      <c r="AC95" s="59">
        <f>IF(T95=" ",'Aug16'!AC80,T95+'Aug16'!AC80)</f>
        <v>0</v>
      </c>
      <c r="AD95" s="91">
        <f t="shared" si="73"/>
        <v>0</v>
      </c>
      <c r="AE95" s="91">
        <f t="shared" si="74"/>
        <v>0</v>
      </c>
      <c r="AF95" s="91">
        <f t="shared" si="75"/>
        <v>0</v>
      </c>
      <c r="AG95" s="91">
        <f t="shared" si="76"/>
        <v>0</v>
      </c>
      <c r="AH95" s="61"/>
    </row>
    <row r="96" spans="1:34" ht="18" customHeight="1" thickTop="1" thickBot="1" x14ac:dyDescent="0.3">
      <c r="A96" s="47"/>
      <c r="B96" s="149"/>
      <c r="C96" s="147"/>
      <c r="D96" s="147"/>
      <c r="E96" s="148"/>
      <c r="F96" s="432" t="s">
        <v>7</v>
      </c>
      <c r="G96" s="397"/>
      <c r="H96" s="120"/>
      <c r="I96" s="121"/>
      <c r="J96" s="121"/>
      <c r="K96" s="165"/>
      <c r="L96" s="165"/>
      <c r="M96" s="156">
        <f t="shared" ref="M96:R96" si="77">SUM(M86:M95)</f>
        <v>0</v>
      </c>
      <c r="N96" s="156">
        <f t="shared" si="77"/>
        <v>0</v>
      </c>
      <c r="O96" s="156">
        <f t="shared" si="77"/>
        <v>0</v>
      </c>
      <c r="P96" s="156">
        <f t="shared" si="77"/>
        <v>0</v>
      </c>
      <c r="Q96" s="156">
        <f t="shared" si="77"/>
        <v>0</v>
      </c>
      <c r="R96" s="156">
        <f t="shared" si="77"/>
        <v>0</v>
      </c>
      <c r="S96" s="110"/>
      <c r="T96" s="156">
        <f>SUM(T86:T95)</f>
        <v>0</v>
      </c>
      <c r="U96" s="49"/>
      <c r="V96" s="59"/>
      <c r="AH96" s="61"/>
    </row>
    <row r="97" spans="1:33" ht="24" customHeight="1" x14ac:dyDescent="0.25">
      <c r="A97" s="61"/>
      <c r="B97" s="386"/>
      <c r="C97" s="386"/>
      <c r="D97" s="386"/>
      <c r="E97" s="386"/>
      <c r="F97" s="386"/>
      <c r="G97" s="386"/>
      <c r="H97" s="386"/>
      <c r="I97" s="386"/>
      <c r="J97" s="386"/>
      <c r="K97" s="386"/>
      <c r="L97" s="386"/>
      <c r="M97" s="386"/>
      <c r="N97" s="386"/>
      <c r="O97" s="386"/>
      <c r="P97" s="386"/>
      <c r="Q97" s="386"/>
      <c r="R97" s="386"/>
      <c r="S97" s="386"/>
      <c r="T97" s="386"/>
      <c r="U97" s="44"/>
    </row>
    <row r="98" spans="1:33" ht="12.75" customHeight="1" x14ac:dyDescent="0.25">
      <c r="AD98" s="189">
        <f>SUM(AD11:AD96)</f>
        <v>0</v>
      </c>
      <c r="AE98" s="189">
        <f>SUM(AE11:AE96)</f>
        <v>0</v>
      </c>
      <c r="AF98" s="189">
        <f>SUM(AF11:AF96)</f>
        <v>0</v>
      </c>
      <c r="AG98" s="189">
        <f>SUM(AG11:AG96)</f>
        <v>0</v>
      </c>
    </row>
    <row r="99" spans="1:33" ht="13.5" customHeight="1" thickBot="1" x14ac:dyDescent="0.3">
      <c r="F99" s="220" t="s">
        <v>80</v>
      </c>
      <c r="M99" s="438" t="s">
        <v>81</v>
      </c>
      <c r="N99" s="439"/>
      <c r="O99" s="439"/>
      <c r="P99" s="439"/>
      <c r="Q99" s="439"/>
      <c r="R99" s="439"/>
      <c r="T99" s="216"/>
    </row>
    <row r="100" spans="1:33" ht="12.75" customHeight="1" x14ac:dyDescent="0.25">
      <c r="F100" s="217" t="str">
        <f>IF(B86="D",Employee!D15," ")</f>
        <v xml:space="preserve"> </v>
      </c>
      <c r="M100" s="222" t="str">
        <f t="shared" ref="M100:M109" si="78">IF(B86="D",M86," ")</f>
        <v xml:space="preserve"> </v>
      </c>
      <c r="N100" s="223" t="str">
        <f t="shared" ref="N100:N109" si="79">IF(B86="D",N86," ")</f>
        <v xml:space="preserve"> </v>
      </c>
      <c r="O100" s="223" t="str">
        <f t="shared" ref="O100:O109" si="80">IF(B86="D",O86," ")</f>
        <v xml:space="preserve"> </v>
      </c>
      <c r="P100" s="223" t="str">
        <f t="shared" ref="P100:P109" si="81">IF(B86="D",P86," ")</f>
        <v xml:space="preserve"> </v>
      </c>
      <c r="Q100" s="223" t="str">
        <f t="shared" ref="Q100:Q109" si="82">IF(B86="D",Q86," ")</f>
        <v xml:space="preserve"> </v>
      </c>
      <c r="R100" s="224" t="str">
        <f t="shared" ref="R100:R109" si="83">IF(B86="D",R86," ")</f>
        <v xml:space="preserve"> </v>
      </c>
      <c r="S100" s="225"/>
      <c r="T100" s="226" t="str">
        <f t="shared" ref="T100:T109" si="84">IF(B86="D",T86," ")</f>
        <v xml:space="preserve"> </v>
      </c>
      <c r="AD100" s="191">
        <f>IF((AD98-(O1+T1)*0.13)&gt;0,AD98-(Q1+T1)*0.13,0)</f>
        <v>0</v>
      </c>
      <c r="AE100" s="191">
        <f>AE98</f>
        <v>0</v>
      </c>
      <c r="AF100" s="191">
        <f>AF98</f>
        <v>0</v>
      </c>
      <c r="AG100" s="191">
        <f>AG98</f>
        <v>0</v>
      </c>
    </row>
    <row r="101" spans="1:33" x14ac:dyDescent="0.25">
      <c r="F101" s="218" t="str">
        <f>IF(B87="D",Employee!D41," ")</f>
        <v xml:space="preserve"> </v>
      </c>
      <c r="M101" s="227" t="str">
        <f t="shared" si="78"/>
        <v xml:space="preserve"> </v>
      </c>
      <c r="N101" s="228" t="str">
        <f t="shared" si="79"/>
        <v xml:space="preserve"> </v>
      </c>
      <c r="O101" s="228" t="str">
        <f t="shared" si="80"/>
        <v xml:space="preserve"> </v>
      </c>
      <c r="P101" s="228" t="str">
        <f t="shared" si="81"/>
        <v xml:space="preserve"> </v>
      </c>
      <c r="Q101" s="228" t="str">
        <f t="shared" si="82"/>
        <v xml:space="preserve"> </v>
      </c>
      <c r="R101" s="229" t="str">
        <f t="shared" si="83"/>
        <v xml:space="preserve"> </v>
      </c>
      <c r="S101" s="225"/>
      <c r="T101" s="230" t="str">
        <f t="shared" si="84"/>
        <v xml:space="preserve"> </v>
      </c>
    </row>
    <row r="102" spans="1:33" ht="12.75" customHeight="1" x14ac:dyDescent="0.25">
      <c r="F102" s="218" t="str">
        <f>IF(B88="D",Employee!D67," ")</f>
        <v xml:space="preserve"> </v>
      </c>
      <c r="M102" s="227" t="str">
        <f t="shared" si="78"/>
        <v xml:space="preserve"> </v>
      </c>
      <c r="N102" s="228" t="str">
        <f t="shared" si="79"/>
        <v xml:space="preserve"> </v>
      </c>
      <c r="O102" s="228" t="str">
        <f t="shared" si="80"/>
        <v xml:space="preserve"> </v>
      </c>
      <c r="P102" s="228" t="str">
        <f t="shared" si="81"/>
        <v xml:space="preserve"> </v>
      </c>
      <c r="Q102" s="228" t="str">
        <f t="shared" si="82"/>
        <v xml:space="preserve"> </v>
      </c>
      <c r="R102" s="229" t="str">
        <f t="shared" si="83"/>
        <v xml:space="preserve"> </v>
      </c>
      <c r="S102" s="225"/>
      <c r="T102" s="230" t="str">
        <f t="shared" si="84"/>
        <v xml:space="preserve"> </v>
      </c>
      <c r="AD102" s="197"/>
      <c r="AE102" s="191">
        <f>AE100*0.045</f>
        <v>0</v>
      </c>
      <c r="AF102" s="191">
        <f>AF100*0.045</f>
        <v>0</v>
      </c>
      <c r="AG102" s="191">
        <f>AG100*0.045</f>
        <v>0</v>
      </c>
    </row>
    <row r="103" spans="1:33" x14ac:dyDescent="0.25">
      <c r="F103" s="218" t="str">
        <f>IF(B89="D",Employee!D93," ")</f>
        <v xml:space="preserve"> </v>
      </c>
      <c r="M103" s="227" t="str">
        <f t="shared" si="78"/>
        <v xml:space="preserve"> </v>
      </c>
      <c r="N103" s="228" t="str">
        <f t="shared" si="79"/>
        <v xml:space="preserve"> </v>
      </c>
      <c r="O103" s="228" t="str">
        <f t="shared" si="80"/>
        <v xml:space="preserve"> </v>
      </c>
      <c r="P103" s="228" t="str">
        <f t="shared" si="81"/>
        <v xml:space="preserve"> </v>
      </c>
      <c r="Q103" s="228" t="str">
        <f t="shared" si="82"/>
        <v xml:space="preserve"> </v>
      </c>
      <c r="R103" s="229" t="str">
        <f t="shared" si="83"/>
        <v xml:space="preserve"> </v>
      </c>
      <c r="S103" s="225"/>
      <c r="T103" s="230" t="str">
        <f t="shared" si="84"/>
        <v xml:space="preserve"> </v>
      </c>
    </row>
    <row r="104" spans="1:33" x14ac:dyDescent="0.25">
      <c r="F104" s="218" t="str">
        <f>IF(B90="D",Employee!D119," ")</f>
        <v xml:space="preserve"> </v>
      </c>
      <c r="M104" s="227" t="str">
        <f t="shared" si="78"/>
        <v xml:space="preserve"> </v>
      </c>
      <c r="N104" s="228" t="str">
        <f t="shared" si="79"/>
        <v xml:space="preserve"> </v>
      </c>
      <c r="O104" s="228" t="str">
        <f t="shared" si="80"/>
        <v xml:space="preserve"> </v>
      </c>
      <c r="P104" s="228" t="str">
        <f t="shared" si="81"/>
        <v xml:space="preserve"> </v>
      </c>
      <c r="Q104" s="228" t="str">
        <f t="shared" si="82"/>
        <v xml:space="preserve"> </v>
      </c>
      <c r="R104" s="229" t="str">
        <f t="shared" si="83"/>
        <v xml:space="preserve"> </v>
      </c>
      <c r="S104" s="225"/>
      <c r="T104" s="230" t="str">
        <f t="shared" si="84"/>
        <v xml:space="preserve"> </v>
      </c>
    </row>
    <row r="105" spans="1:33" x14ac:dyDescent="0.25">
      <c r="F105" s="218" t="str">
        <f>IF(B91="D",Employee!D135," ")</f>
        <v xml:space="preserve"> </v>
      </c>
      <c r="M105" s="227" t="str">
        <f t="shared" si="78"/>
        <v xml:space="preserve"> </v>
      </c>
      <c r="N105" s="228" t="str">
        <f t="shared" si="79"/>
        <v xml:space="preserve"> </v>
      </c>
      <c r="O105" s="228" t="str">
        <f t="shared" si="80"/>
        <v xml:space="preserve"> </v>
      </c>
      <c r="P105" s="228" t="str">
        <f t="shared" si="81"/>
        <v xml:space="preserve"> </v>
      </c>
      <c r="Q105" s="228" t="str">
        <f t="shared" si="82"/>
        <v xml:space="preserve"> </v>
      </c>
      <c r="R105" s="229" t="str">
        <f t="shared" si="83"/>
        <v xml:space="preserve"> </v>
      </c>
      <c r="S105" s="225"/>
      <c r="T105" s="230" t="str">
        <f t="shared" si="84"/>
        <v xml:space="preserve"> </v>
      </c>
      <c r="AD105" s="190">
        <f>AD100+'Aug16'!AD90</f>
        <v>0</v>
      </c>
      <c r="AE105" s="190">
        <f>AE100+'Aug16'!AE90</f>
        <v>0</v>
      </c>
      <c r="AF105" s="190">
        <f>AF100+'Aug16'!AF90</f>
        <v>0</v>
      </c>
      <c r="AG105" s="190">
        <f>AG100+'Aug16'!AG90</f>
        <v>0</v>
      </c>
    </row>
    <row r="106" spans="1:33" x14ac:dyDescent="0.25">
      <c r="F106" s="218" t="str">
        <f>IF(B92="D",Employee!D171," ")</f>
        <v xml:space="preserve"> </v>
      </c>
      <c r="M106" s="227" t="str">
        <f t="shared" si="78"/>
        <v xml:space="preserve"> </v>
      </c>
      <c r="N106" s="228" t="str">
        <f t="shared" si="79"/>
        <v xml:space="preserve"> </v>
      </c>
      <c r="O106" s="228" t="str">
        <f t="shared" si="80"/>
        <v xml:space="preserve"> </v>
      </c>
      <c r="P106" s="228" t="str">
        <f t="shared" si="81"/>
        <v xml:space="preserve"> </v>
      </c>
      <c r="Q106" s="228" t="str">
        <f t="shared" si="82"/>
        <v xml:space="preserve"> </v>
      </c>
      <c r="R106" s="229" t="str">
        <f t="shared" si="83"/>
        <v xml:space="preserve"> </v>
      </c>
      <c r="S106" s="225"/>
      <c r="T106" s="230" t="str">
        <f t="shared" si="84"/>
        <v xml:space="preserve"> </v>
      </c>
    </row>
    <row r="107" spans="1:33" x14ac:dyDescent="0.25">
      <c r="F107" s="218" t="str">
        <f>IF(B93="D",Employee!D197," ")</f>
        <v xml:space="preserve"> </v>
      </c>
      <c r="M107" s="227" t="str">
        <f t="shared" si="78"/>
        <v xml:space="preserve"> </v>
      </c>
      <c r="N107" s="228" t="str">
        <f t="shared" si="79"/>
        <v xml:space="preserve"> </v>
      </c>
      <c r="O107" s="228" t="str">
        <f t="shared" si="80"/>
        <v xml:space="preserve"> </v>
      </c>
      <c r="P107" s="228" t="str">
        <f t="shared" si="81"/>
        <v xml:space="preserve"> </v>
      </c>
      <c r="Q107" s="228" t="str">
        <f t="shared" si="82"/>
        <v xml:space="preserve"> </v>
      </c>
      <c r="R107" s="229" t="str">
        <f t="shared" si="83"/>
        <v xml:space="preserve"> </v>
      </c>
      <c r="S107" s="225"/>
      <c r="T107" s="230" t="str">
        <f t="shared" si="84"/>
        <v xml:space="preserve"> </v>
      </c>
      <c r="AD107" s="197"/>
      <c r="AE107" s="190">
        <f>AE102+'Aug16'!AE92</f>
        <v>0</v>
      </c>
      <c r="AF107" s="190">
        <f>AF102+'Aug16'!AF92</f>
        <v>0</v>
      </c>
      <c r="AG107" s="190">
        <f>AG102+'Aug16'!AG92</f>
        <v>0</v>
      </c>
    </row>
    <row r="108" spans="1:33" x14ac:dyDescent="0.25">
      <c r="F108" s="218" t="str">
        <f>IF(B94="D",Employee!D223," ")</f>
        <v xml:space="preserve"> </v>
      </c>
      <c r="M108" s="227" t="str">
        <f t="shared" si="78"/>
        <v xml:space="preserve"> </v>
      </c>
      <c r="N108" s="228" t="str">
        <f t="shared" si="79"/>
        <v xml:space="preserve"> </v>
      </c>
      <c r="O108" s="228" t="str">
        <f t="shared" si="80"/>
        <v xml:space="preserve"> </v>
      </c>
      <c r="P108" s="228" t="str">
        <f t="shared" si="81"/>
        <v xml:space="preserve"> </v>
      </c>
      <c r="Q108" s="228" t="str">
        <f t="shared" si="82"/>
        <v xml:space="preserve"> </v>
      </c>
      <c r="R108" s="229" t="str">
        <f t="shared" si="83"/>
        <v xml:space="preserve"> </v>
      </c>
      <c r="S108" s="225"/>
      <c r="T108" s="230" t="str">
        <f t="shared" si="84"/>
        <v xml:space="preserve"> </v>
      </c>
    </row>
    <row r="109" spans="1:33" ht="13.8" thickBot="1" x14ac:dyDescent="0.3">
      <c r="F109" s="219" t="str">
        <f>IF(B95="D",Employee!D249," ")</f>
        <v xml:space="preserve"> </v>
      </c>
      <c r="M109" s="231" t="str">
        <f t="shared" si="78"/>
        <v xml:space="preserve"> </v>
      </c>
      <c r="N109" s="232" t="str">
        <f t="shared" si="79"/>
        <v xml:space="preserve"> </v>
      </c>
      <c r="O109" s="232" t="str">
        <f t="shared" si="80"/>
        <v xml:space="preserve"> </v>
      </c>
      <c r="P109" s="232" t="str">
        <f t="shared" si="81"/>
        <v xml:space="preserve"> </v>
      </c>
      <c r="Q109" s="232" t="str">
        <f t="shared" si="82"/>
        <v xml:space="preserve"> </v>
      </c>
      <c r="R109" s="233" t="str">
        <f t="shared" si="83"/>
        <v xml:space="preserve"> </v>
      </c>
      <c r="S109" s="225"/>
      <c r="T109" s="234" t="str">
        <f t="shared" si="84"/>
        <v xml:space="preserve"> </v>
      </c>
    </row>
    <row r="110" spans="1:33" x14ac:dyDescent="0.25">
      <c r="F110" s="221" t="s">
        <v>82</v>
      </c>
      <c r="M110" s="235">
        <f t="shared" ref="M110:R110" si="85">SUM(M100:M109)</f>
        <v>0</v>
      </c>
      <c r="N110" s="235">
        <f t="shared" si="85"/>
        <v>0</v>
      </c>
      <c r="O110" s="235">
        <f t="shared" si="85"/>
        <v>0</v>
      </c>
      <c r="P110" s="235">
        <f t="shared" si="85"/>
        <v>0</v>
      </c>
      <c r="Q110" s="235">
        <f t="shared" si="85"/>
        <v>0</v>
      </c>
      <c r="R110" s="235">
        <f t="shared" si="85"/>
        <v>0</v>
      </c>
      <c r="S110" s="236"/>
      <c r="T110" s="235">
        <f>SUM(T100:T109)</f>
        <v>0</v>
      </c>
    </row>
  </sheetData>
  <mergeCells count="87">
    <mergeCell ref="G2:H2"/>
    <mergeCell ref="I2:L2"/>
    <mergeCell ref="AD3:AD6"/>
    <mergeCell ref="AE3:AE6"/>
    <mergeCell ref="AF3:AF6"/>
    <mergeCell ref="AC3:AC6"/>
    <mergeCell ref="AD1:AG2"/>
    <mergeCell ref="F81:G81"/>
    <mergeCell ref="V3:V6"/>
    <mergeCell ref="W3:W6"/>
    <mergeCell ref="U1:U6"/>
    <mergeCell ref="X3:X6"/>
    <mergeCell ref="V1:AC2"/>
    <mergeCell ref="Y3:Y6"/>
    <mergeCell ref="Z3:Z6"/>
    <mergeCell ref="AA3:AA6"/>
    <mergeCell ref="G1:H1"/>
    <mergeCell ref="I1:L1"/>
    <mergeCell ref="B1:F2"/>
    <mergeCell ref="R23:T23"/>
    <mergeCell ref="B69:D69"/>
    <mergeCell ref="H69:J69"/>
    <mergeCell ref="O69:R69"/>
    <mergeCell ref="B82:T82"/>
    <mergeCell ref="B83:E83"/>
    <mergeCell ref="C3:C6"/>
    <mergeCell ref="D3:D6"/>
    <mergeCell ref="E3:E6"/>
    <mergeCell ref="R53:T53"/>
    <mergeCell ref="R8:T8"/>
    <mergeCell ref="O23:Q23"/>
    <mergeCell ref="B38:E38"/>
    <mergeCell ref="O9:R9"/>
    <mergeCell ref="B3:B6"/>
    <mergeCell ref="R3:R6"/>
    <mergeCell ref="B9:D9"/>
    <mergeCell ref="H9:J9"/>
    <mergeCell ref="O24:R24"/>
    <mergeCell ref="F36:G36"/>
    <mergeCell ref="B84:D84"/>
    <mergeCell ref="H84:J84"/>
    <mergeCell ref="O84:R84"/>
    <mergeCell ref="O83:Q83"/>
    <mergeCell ref="R83:T83"/>
    <mergeCell ref="F21:G21"/>
    <mergeCell ref="B23:E23"/>
    <mergeCell ref="O68:Q68"/>
    <mergeCell ref="R68:T68"/>
    <mergeCell ref="B37:T37"/>
    <mergeCell ref="B39:D39"/>
    <mergeCell ref="H39:J39"/>
    <mergeCell ref="O39:R39"/>
    <mergeCell ref="B67:T67"/>
    <mergeCell ref="B68:E68"/>
    <mergeCell ref="O53:Q53"/>
    <mergeCell ref="B7:T7"/>
    <mergeCell ref="B8:E8"/>
    <mergeCell ref="O8:Q8"/>
    <mergeCell ref="AG3:AG6"/>
    <mergeCell ref="F66:G66"/>
    <mergeCell ref="B22:T22"/>
    <mergeCell ref="F51:G51"/>
    <mergeCell ref="B52:T52"/>
    <mergeCell ref="B53:E53"/>
    <mergeCell ref="O38:Q38"/>
    <mergeCell ref="R38:T38"/>
    <mergeCell ref="B24:D24"/>
    <mergeCell ref="H24:J24"/>
    <mergeCell ref="B54:D54"/>
    <mergeCell ref="H54:J54"/>
    <mergeCell ref="O54:R54"/>
    <mergeCell ref="M99:R99"/>
    <mergeCell ref="T3:T6"/>
    <mergeCell ref="A1:A6"/>
    <mergeCell ref="F96:G96"/>
    <mergeCell ref="B97:T97"/>
    <mergeCell ref="N3:N6"/>
    <mergeCell ref="O3:O6"/>
    <mergeCell ref="P3:P6"/>
    <mergeCell ref="Q3:Q6"/>
    <mergeCell ref="F3:F6"/>
    <mergeCell ref="H3:H6"/>
    <mergeCell ref="I3:I6"/>
    <mergeCell ref="J3:J6"/>
    <mergeCell ref="K3:K6"/>
    <mergeCell ref="L3:L6"/>
    <mergeCell ref="M3:M6"/>
  </mergeCells>
  <phoneticPr fontId="5" type="noConversion"/>
  <dataValidations count="1">
    <dataValidation type="list" allowBlank="1" showInputMessage="1" showErrorMessage="1" sqref="G11:G20 G71:G80 G86:G95 G56:G65 G41:G50 G26:G3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4" manualBreakCount="4">
    <brk id="28" max="16383" man="1"/>
    <brk id="50" max="16383" man="1"/>
    <brk id="72" max="16383" man="1"/>
    <brk id="94" max="16383" man="1"/>
  </rowBreaks>
  <colBreaks count="1" manualBreakCount="1">
    <brk id="11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5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8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8" width="7" style="55" customWidth="1"/>
    <col min="9" max="10" width="7.6640625" style="55" customWidth="1"/>
    <col min="11" max="11" width="8.6640625" style="58" customWidth="1"/>
    <col min="12" max="12" width="7.6640625" style="58" customWidth="1"/>
    <col min="13" max="13" width="9" style="55" customWidth="1"/>
    <col min="14" max="14" width="8" style="2" customWidth="1"/>
    <col min="15" max="15" width="8" style="55" customWidth="1"/>
    <col min="16" max="16" width="7.109375" style="55" customWidth="1"/>
    <col min="17" max="17" width="8" style="55" customWidth="1"/>
    <col min="18" max="18" width="9" style="55" customWidth="1"/>
    <col min="19" max="19" width="0.88671875" style="1" customWidth="1"/>
    <col min="20" max="20" width="9.109375" style="55"/>
    <col min="21" max="21" width="1.6640625" style="4" customWidth="1"/>
    <col min="22" max="22" width="10.6640625" style="55" customWidth="1"/>
    <col min="23" max="27" width="9.6640625" style="55" customWidth="1"/>
    <col min="28" max="28" width="1.109375" style="55" customWidth="1"/>
    <col min="29" max="29" width="9.6640625" style="55" customWidth="1"/>
    <col min="30" max="33" width="10.5546875" style="9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5">
      <c r="A1" s="458"/>
      <c r="B1" s="423" t="s">
        <v>74</v>
      </c>
      <c r="C1" s="424"/>
      <c r="D1" s="424"/>
      <c r="E1" s="424"/>
      <c r="F1" s="425"/>
      <c r="G1" s="417">
        <f>SUM(AD85:AG85)+SUM(AE87:AG87)</f>
        <v>0</v>
      </c>
      <c r="H1" s="418"/>
      <c r="I1" s="414" t="s">
        <v>4</v>
      </c>
      <c r="J1" s="415"/>
      <c r="K1" s="415"/>
      <c r="L1" s="416"/>
      <c r="M1" s="103">
        <f t="shared" ref="M1:R1" si="0">M21+M36+M51+M66+M81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</f>
        <v>0</v>
      </c>
      <c r="U1" s="445"/>
      <c r="V1" s="453" t="s">
        <v>25</v>
      </c>
      <c r="W1" s="454"/>
      <c r="X1" s="454"/>
      <c r="Y1" s="454"/>
      <c r="Z1" s="454"/>
      <c r="AA1" s="454"/>
      <c r="AB1" s="454"/>
      <c r="AC1" s="455"/>
      <c r="AD1" s="440" t="s">
        <v>70</v>
      </c>
      <c r="AE1" s="440"/>
      <c r="AF1" s="440"/>
      <c r="AG1" s="440"/>
      <c r="AH1" s="192"/>
    </row>
    <row r="2" spans="1:34" s="7" customFormat="1" ht="15" customHeight="1" thickBot="1" x14ac:dyDescent="0.3">
      <c r="A2" s="458"/>
      <c r="B2" s="426"/>
      <c r="C2" s="427"/>
      <c r="D2" s="427"/>
      <c r="E2" s="427"/>
      <c r="F2" s="428"/>
      <c r="G2" s="417"/>
      <c r="H2" s="418"/>
      <c r="I2" s="442" t="s">
        <v>78</v>
      </c>
      <c r="J2" s="443"/>
      <c r="K2" s="443"/>
      <c r="L2" s="444"/>
      <c r="M2" s="103">
        <f t="shared" ref="M2:R2" si="1">M95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T95</f>
        <v>0</v>
      </c>
      <c r="U2" s="445"/>
      <c r="V2" s="456"/>
      <c r="W2" s="441"/>
      <c r="X2" s="441"/>
      <c r="Y2" s="441"/>
      <c r="Z2" s="441"/>
      <c r="AA2" s="441"/>
      <c r="AB2" s="441"/>
      <c r="AC2" s="457"/>
      <c r="AD2" s="441"/>
      <c r="AE2" s="441"/>
      <c r="AF2" s="441"/>
      <c r="AG2" s="441"/>
      <c r="AH2" s="192"/>
    </row>
    <row r="3" spans="1:34" s="12" customFormat="1" ht="15" customHeight="1" thickTop="1" x14ac:dyDescent="0.25">
      <c r="A3" s="408"/>
      <c r="B3" s="419" t="s">
        <v>79</v>
      </c>
      <c r="C3" s="419" t="s">
        <v>51</v>
      </c>
      <c r="D3" s="419" t="s">
        <v>6</v>
      </c>
      <c r="E3" s="429" t="s">
        <v>44</v>
      </c>
      <c r="F3" s="422" t="s">
        <v>0</v>
      </c>
      <c r="G3" s="124" t="s">
        <v>45</v>
      </c>
      <c r="H3" s="401" t="s">
        <v>55</v>
      </c>
      <c r="I3" s="401" t="s">
        <v>49</v>
      </c>
      <c r="J3" s="401" t="s">
        <v>50</v>
      </c>
      <c r="K3" s="409" t="s">
        <v>54</v>
      </c>
      <c r="L3" s="409" t="s">
        <v>32</v>
      </c>
      <c r="M3" s="405" t="s">
        <v>52</v>
      </c>
      <c r="N3" s="401" t="s">
        <v>1</v>
      </c>
      <c r="O3" s="404" t="s">
        <v>26</v>
      </c>
      <c r="P3" s="401" t="s">
        <v>56</v>
      </c>
      <c r="Q3" s="404" t="s">
        <v>2</v>
      </c>
      <c r="R3" s="405" t="s">
        <v>53</v>
      </c>
      <c r="S3" s="51"/>
      <c r="T3" s="404" t="s">
        <v>27</v>
      </c>
      <c r="U3" s="446"/>
      <c r="V3" s="393" t="s">
        <v>5</v>
      </c>
      <c r="W3" s="393" t="s">
        <v>1</v>
      </c>
      <c r="X3" s="393" t="s">
        <v>26</v>
      </c>
      <c r="Y3" s="447" t="s">
        <v>22</v>
      </c>
      <c r="Z3" s="393" t="s">
        <v>2</v>
      </c>
      <c r="AA3" s="393" t="s">
        <v>3</v>
      </c>
      <c r="AB3" s="51"/>
      <c r="AC3" s="393" t="s">
        <v>27</v>
      </c>
      <c r="AD3" s="450" t="s">
        <v>66</v>
      </c>
      <c r="AE3" s="450" t="s">
        <v>67</v>
      </c>
      <c r="AF3" s="450" t="s">
        <v>68</v>
      </c>
      <c r="AG3" s="450" t="s">
        <v>69</v>
      </c>
      <c r="AH3" s="193"/>
    </row>
    <row r="4" spans="1:34" s="13" customFormat="1" ht="15" customHeight="1" x14ac:dyDescent="0.25">
      <c r="A4" s="408"/>
      <c r="B4" s="420"/>
      <c r="C4" s="420"/>
      <c r="D4" s="420"/>
      <c r="E4" s="430"/>
      <c r="F4" s="394"/>
      <c r="G4" s="125" t="s">
        <v>46</v>
      </c>
      <c r="H4" s="402"/>
      <c r="I4" s="412"/>
      <c r="J4" s="412"/>
      <c r="K4" s="410"/>
      <c r="L4" s="410"/>
      <c r="M4" s="406"/>
      <c r="N4" s="402"/>
      <c r="O4" s="394"/>
      <c r="P4" s="402"/>
      <c r="Q4" s="394"/>
      <c r="R4" s="406"/>
      <c r="S4" s="51"/>
      <c r="T4" s="394"/>
      <c r="U4" s="446"/>
      <c r="V4" s="394"/>
      <c r="W4" s="394"/>
      <c r="X4" s="394"/>
      <c r="Y4" s="448"/>
      <c r="Z4" s="394"/>
      <c r="AA4" s="394"/>
      <c r="AB4" s="51"/>
      <c r="AC4" s="394"/>
      <c r="AD4" s="451"/>
      <c r="AE4" s="451"/>
      <c r="AF4" s="451"/>
      <c r="AG4" s="451"/>
      <c r="AH4" s="193"/>
    </row>
    <row r="5" spans="1:34" s="13" customFormat="1" ht="15" customHeight="1" x14ac:dyDescent="0.25">
      <c r="A5" s="408"/>
      <c r="B5" s="420"/>
      <c r="C5" s="420"/>
      <c r="D5" s="420"/>
      <c r="E5" s="430"/>
      <c r="F5" s="394"/>
      <c r="G5" s="125" t="s">
        <v>47</v>
      </c>
      <c r="H5" s="402"/>
      <c r="I5" s="412"/>
      <c r="J5" s="412"/>
      <c r="K5" s="410"/>
      <c r="L5" s="410"/>
      <c r="M5" s="406"/>
      <c r="N5" s="402"/>
      <c r="O5" s="394"/>
      <c r="P5" s="402"/>
      <c r="Q5" s="394"/>
      <c r="R5" s="406"/>
      <c r="S5" s="51"/>
      <c r="T5" s="394"/>
      <c r="U5" s="446"/>
      <c r="V5" s="394"/>
      <c r="W5" s="394"/>
      <c r="X5" s="394"/>
      <c r="Y5" s="448"/>
      <c r="Z5" s="394"/>
      <c r="AA5" s="394"/>
      <c r="AB5" s="51"/>
      <c r="AC5" s="394"/>
      <c r="AD5" s="451"/>
      <c r="AE5" s="451"/>
      <c r="AF5" s="451"/>
      <c r="AG5" s="451"/>
      <c r="AH5" s="193"/>
    </row>
    <row r="6" spans="1:34" s="14" customFormat="1" ht="15" customHeight="1" x14ac:dyDescent="0.2">
      <c r="A6" s="408"/>
      <c r="B6" s="421"/>
      <c r="C6" s="421"/>
      <c r="D6" s="421"/>
      <c r="E6" s="431"/>
      <c r="F6" s="394"/>
      <c r="G6" s="126" t="s">
        <v>48</v>
      </c>
      <c r="H6" s="403"/>
      <c r="I6" s="413"/>
      <c r="J6" s="413"/>
      <c r="K6" s="411"/>
      <c r="L6" s="411"/>
      <c r="M6" s="406"/>
      <c r="N6" s="403"/>
      <c r="O6" s="394"/>
      <c r="P6" s="403"/>
      <c r="Q6" s="394"/>
      <c r="R6" s="406"/>
      <c r="S6" s="50"/>
      <c r="T6" s="394"/>
      <c r="U6" s="446"/>
      <c r="V6" s="394"/>
      <c r="W6" s="394"/>
      <c r="X6" s="394"/>
      <c r="Y6" s="449"/>
      <c r="Z6" s="394"/>
      <c r="AA6" s="394"/>
      <c r="AB6" s="50"/>
      <c r="AC6" s="394"/>
      <c r="AD6" s="452"/>
      <c r="AE6" s="452"/>
      <c r="AF6" s="452"/>
      <c r="AG6" s="452"/>
      <c r="AH6" s="194"/>
    </row>
    <row r="7" spans="1:34" s="52" customFormat="1" ht="24" customHeight="1" thickBot="1" x14ac:dyDescent="0.3">
      <c r="A7" s="157"/>
      <c r="B7" s="386"/>
      <c r="C7" s="386"/>
      <c r="D7" s="386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3">
      <c r="A8" s="39"/>
      <c r="B8" s="395" t="s">
        <v>23</v>
      </c>
      <c r="C8" s="396"/>
      <c r="D8" s="396"/>
      <c r="E8" s="397"/>
      <c r="F8" s="40"/>
      <c r="G8" s="101"/>
      <c r="H8" s="102"/>
      <c r="I8" s="102"/>
      <c r="J8" s="102"/>
      <c r="K8" s="56"/>
      <c r="L8" s="56"/>
      <c r="M8" s="53"/>
      <c r="N8" s="41"/>
      <c r="O8" s="387" t="s">
        <v>28</v>
      </c>
      <c r="P8" s="388"/>
      <c r="Q8" s="389"/>
      <c r="R8" s="436"/>
      <c r="S8" s="437"/>
      <c r="T8" s="437"/>
      <c r="U8" s="42"/>
      <c r="AH8" s="61"/>
    </row>
    <row r="9" spans="1:34" ht="18" customHeight="1" thickTop="1" thickBot="1" x14ac:dyDescent="0.3">
      <c r="A9" s="43"/>
      <c r="B9" s="398" t="s">
        <v>9</v>
      </c>
      <c r="C9" s="396"/>
      <c r="D9" s="397"/>
      <c r="E9" s="188">
        <v>27</v>
      </c>
      <c r="F9" s="61"/>
      <c r="G9" s="61"/>
      <c r="H9" s="398" t="s">
        <v>28</v>
      </c>
      <c r="I9" s="396"/>
      <c r="J9" s="397"/>
      <c r="K9" s="238">
        <f>'Sep16'!M69+1</f>
        <v>42646</v>
      </c>
      <c r="L9" s="239" t="s">
        <v>84</v>
      </c>
      <c r="M9" s="240">
        <f>K9+6</f>
        <v>42652</v>
      </c>
      <c r="N9" s="27"/>
      <c r="O9" s="433" t="s">
        <v>71</v>
      </c>
      <c r="P9" s="434"/>
      <c r="Q9" s="434"/>
      <c r="R9" s="435"/>
      <c r="S9" s="44"/>
      <c r="T9" s="199"/>
      <c r="U9" s="46"/>
      <c r="AH9" s="61"/>
    </row>
    <row r="10" spans="1:34" ht="18" customHeight="1" thickTop="1" x14ac:dyDescent="0.25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IF(T$9="Y",'Sep16'!H71,0)</f>
        <v>0</v>
      </c>
      <c r="I11" s="105">
        <f>IF(T$9="Y",'Sep16'!I71,0)</f>
        <v>0</v>
      </c>
      <c r="J11" s="105">
        <f>IF(T$9="Y",'Sep16'!J71,0)</f>
        <v>0</v>
      </c>
      <c r="K11" s="105">
        <f>IF(T$9="Y",'Sep16'!K71,I11*J11)</f>
        <v>0</v>
      </c>
      <c r="L11" s="105">
        <f>IF(T$9="Y",'Sep16'!L71,0)</f>
        <v>0</v>
      </c>
      <c r="M11" s="129" t="str">
        <f>IF(E11=" "," ",IF(T$9="Y",'Sep16'!M71,IF((H11+K11+L11)&gt;0,H11+K11+L11,"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",Admin!I263))</f>
        <v xml:space="preserve"> </v>
      </c>
      <c r="U11" s="48"/>
      <c r="V11" s="59">
        <f>IF(Employee!H$34=E$9,Employee!D$34+SUM(M11)+'Sep16'!V71,SUM(M11)+'Sep16'!V71)</f>
        <v>0</v>
      </c>
      <c r="W11" s="59">
        <f>IF(Employee!H$34=E$9,Employee!D$35+SUM(N11)+'Sep16'!W71,SUM(N11)+'Sep16'!W71)</f>
        <v>0</v>
      </c>
      <c r="X11" s="59">
        <f>IF(O11=" ",'Sep16'!X71,O11+'Sep16'!X71)</f>
        <v>0</v>
      </c>
      <c r="Y11" s="59">
        <f>IF(P11=" ",'Sep16'!Y71,P11+'Sep16'!Y71)</f>
        <v>0</v>
      </c>
      <c r="Z11" s="59">
        <f>IF(Q11=" ",'Sep16'!Z71,Q11+'Sep16'!Z71)</f>
        <v>0</v>
      </c>
      <c r="AA11" s="59">
        <f>IF(R11=" ",'Sep16'!AA71,R11+'Sep16'!AA71)</f>
        <v>0</v>
      </c>
      <c r="AB11" s="60"/>
      <c r="AC11" s="59">
        <f>IF(T11=" ",'Sep16'!AC71,T11+'Sep16'!AC71)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5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IF(T$9="Y",'Sep16'!H72,0)</f>
        <v>0</v>
      </c>
      <c r="I12" s="108">
        <f>IF(T$9="Y",'Sep16'!I72,0)</f>
        <v>0</v>
      </c>
      <c r="J12" s="108">
        <f>IF(T$9="Y",'Sep16'!J72,0)</f>
        <v>0</v>
      </c>
      <c r="K12" s="108">
        <f>IF(T$9="Y",'Sep16'!K72,I12*J12)</f>
        <v>0</v>
      </c>
      <c r="L12" s="108">
        <f>IF(T$9="Y",'Sep16'!L72,0)</f>
        <v>0</v>
      </c>
      <c r="M12" s="130" t="str">
        <f>IF(E12=" "," ",IF(T$9="Y",'Sep16'!M72,IF((H12+K12+L12)&gt;0,H12+K12+L12,"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",Admin!I264))</f>
        <v xml:space="preserve"> </v>
      </c>
      <c r="U12" s="48"/>
      <c r="V12" s="59">
        <f>IF(Employee!H$60=E$9,Employee!D$60+SUM(M12)+'Sep16'!V72,SUM(M12)+'Sep16'!V72)</f>
        <v>0</v>
      </c>
      <c r="W12" s="59">
        <f>IF(Employee!H$60=E$9,Employee!D$61+SUM(N12)+'Sep16'!W72,SUM(N12)+'Sep16'!W72)</f>
        <v>0</v>
      </c>
      <c r="X12" s="59">
        <f>IF(O12=" ",'Sep16'!X72,O12+'Sep16'!X72)</f>
        <v>0</v>
      </c>
      <c r="Y12" s="59">
        <f>IF(P12=" ",'Sep16'!Y72,P12+'Sep16'!Y72)</f>
        <v>0</v>
      </c>
      <c r="Z12" s="59">
        <f>IF(Q12=" ",'Sep16'!Z72,Q12+'Sep16'!Z72)</f>
        <v>0</v>
      </c>
      <c r="AA12" s="59">
        <f>IF(R12=" ",'Sep16'!AA72,R12+'Sep16'!AA72)</f>
        <v>0</v>
      </c>
      <c r="AB12" s="60"/>
      <c r="AC12" s="59">
        <f>IF(T12=" ",'Sep16'!AC72,T12+'Sep16'!AC72)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5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IF(T$9="Y",'Sep16'!H73,0)</f>
        <v>0</v>
      </c>
      <c r="I13" s="108">
        <f>IF(T$9="Y",'Sep16'!I73,0)</f>
        <v>0</v>
      </c>
      <c r="J13" s="108">
        <f>IF(T$9="Y",'Sep16'!J73,0)</f>
        <v>0</v>
      </c>
      <c r="K13" s="108">
        <f>IF(T$9="Y",'Sep16'!K73,I13*J13)</f>
        <v>0</v>
      </c>
      <c r="L13" s="108">
        <f>IF(T$9="Y",'Sep16'!L73,0)</f>
        <v>0</v>
      </c>
      <c r="M13" s="130" t="str">
        <f>IF(E13=" "," ",IF(T$9="Y",'Sep16'!M73,IF((H13+K13+L13)&gt;0,H13+K13+L13,"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",Admin!I265))</f>
        <v xml:space="preserve"> </v>
      </c>
      <c r="U13" s="48"/>
      <c r="V13" s="59">
        <f>IF(Employee!H$86=E$9,Employee!D$86+SUM(M13)+'Sep16'!V73,SUM(M13)+'Sep16'!V73)</f>
        <v>0</v>
      </c>
      <c r="W13" s="59">
        <f>IF(Employee!H$86=E$9,Employee!D$87+SUM(N13)+'Sep16'!W73,SUM(N13)+'Sep16'!W73)</f>
        <v>0</v>
      </c>
      <c r="X13" s="59">
        <f>IF(O13=" ",'Sep16'!X73,O13+'Sep16'!X73)</f>
        <v>0</v>
      </c>
      <c r="Y13" s="59">
        <f>IF(P13=" ",'Sep16'!Y73,P13+'Sep16'!Y73)</f>
        <v>0</v>
      </c>
      <c r="Z13" s="59">
        <f>IF(Q13=" ",'Sep16'!Z73,Q13+'Sep16'!Z73)</f>
        <v>0</v>
      </c>
      <c r="AA13" s="59">
        <f>IF(R13=" ",'Sep16'!AA73,R13+'Sep16'!AA73)</f>
        <v>0</v>
      </c>
      <c r="AB13" s="60"/>
      <c r="AC13" s="59">
        <f>IF(T13=" ",'Sep16'!AC73,T13+'Sep16'!AC73)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5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IF(T$9="Y",'Sep16'!H74,0)</f>
        <v>0</v>
      </c>
      <c r="I14" s="108">
        <f>IF(T$9="Y",'Sep16'!I74,0)</f>
        <v>0</v>
      </c>
      <c r="J14" s="108">
        <f>IF(T$9="Y",'Sep16'!J74,0)</f>
        <v>0</v>
      </c>
      <c r="K14" s="108">
        <f>IF(T$9="Y",'Sep16'!K74,I14*J14)</f>
        <v>0</v>
      </c>
      <c r="L14" s="108">
        <f>IF(T$9="Y",'Sep16'!L74,0)</f>
        <v>0</v>
      </c>
      <c r="M14" s="130" t="str">
        <f>IF(E14=" "," ",IF(T$9="Y",'Sep16'!M74,IF((H14+K14+L14)&gt;0,H14+K14+L14,"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",Admin!I266))</f>
        <v xml:space="preserve"> </v>
      </c>
      <c r="U14" s="48"/>
      <c r="V14" s="59">
        <f>IF(Employee!H$112=E$9,Employee!D$112+SUM(M14)+'Sep16'!V74,SUM(M14)+'Sep16'!V74)</f>
        <v>0</v>
      </c>
      <c r="W14" s="59">
        <f>IF(Employee!H$112=E$9,Employee!D$113+SUM(N14)+'Sep16'!W74,SUM(N14)+'Sep16'!W74)</f>
        <v>0</v>
      </c>
      <c r="X14" s="59">
        <f>IF(O14=" ",'Sep16'!X74,O14+'Sep16'!X74)</f>
        <v>0</v>
      </c>
      <c r="Y14" s="59">
        <f>IF(P14=" ",'Sep16'!Y74,P14+'Sep16'!Y74)</f>
        <v>0</v>
      </c>
      <c r="Z14" s="59">
        <f>IF(Q14=" ",'Sep16'!Z74,Q14+'Sep16'!Z74)</f>
        <v>0</v>
      </c>
      <c r="AA14" s="59">
        <f>IF(R14=" ",'Sep16'!AA74,R14+'Sep16'!AA74)</f>
        <v>0</v>
      </c>
      <c r="AB14" s="60"/>
      <c r="AC14" s="59">
        <f>IF(T14=" ",'Sep16'!AC74,T14+'Sep16'!AC74)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5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IF(T$9="Y",'Sep16'!H75,0)</f>
        <v>0</v>
      </c>
      <c r="I15" s="108">
        <f>IF(T$9="Y",'Sep16'!I75,0)</f>
        <v>0</v>
      </c>
      <c r="J15" s="108">
        <f>IF(T$9="Y",'Sep16'!J75,0)</f>
        <v>0</v>
      </c>
      <c r="K15" s="108">
        <f>IF(T$9="Y",'Sep16'!K75,I15*J15)</f>
        <v>0</v>
      </c>
      <c r="L15" s="108">
        <f>IF(T$9="Y",'Sep16'!L75,0)</f>
        <v>0</v>
      </c>
      <c r="M15" s="130" t="str">
        <f>IF(E15=" "," ",IF(T$9="Y",'Sep16'!M75,IF((H15+K15+L15)&gt;0,H15+K15+L15,"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",Admin!I267))</f>
        <v xml:space="preserve"> </v>
      </c>
      <c r="U15" s="48"/>
      <c r="V15" s="59">
        <f>IF(Employee!H$138=E$9,Employee!D$138+SUM(M15)+'Sep16'!V75,SUM(M15)+'Sep16'!V75)</f>
        <v>0</v>
      </c>
      <c r="W15" s="59">
        <f>IF(Employee!H$138=E$9,Employee!D$139+SUM(N15)+'Sep16'!W75,SUM(N15)+'Sep16'!W75)</f>
        <v>0</v>
      </c>
      <c r="X15" s="59">
        <f>IF(O15=" ",'Sep16'!X75,O15+'Sep16'!X75)</f>
        <v>0</v>
      </c>
      <c r="Y15" s="59">
        <f>IF(P15=" ",'Sep16'!Y75,P15+'Sep16'!Y75)</f>
        <v>0</v>
      </c>
      <c r="Z15" s="59">
        <f>IF(Q15=" ",'Sep16'!Z75,Q15+'Sep16'!Z75)</f>
        <v>0</v>
      </c>
      <c r="AA15" s="59">
        <f>IF(R15=" ",'Sep16'!AA75,R15+'Sep16'!AA75)</f>
        <v>0</v>
      </c>
      <c r="AB15" s="60"/>
      <c r="AC15" s="59">
        <f>IF(T15=" ",'Sep16'!AC75,T15+'Sep16'!AC75)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5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IF(T$9="Y",'Sep16'!H76,0)</f>
        <v>0</v>
      </c>
      <c r="I16" s="108">
        <f>IF(T$9="Y",'Sep16'!I76,0)</f>
        <v>0</v>
      </c>
      <c r="J16" s="108">
        <f>IF(T$9="Y",'Sep16'!J76,0)</f>
        <v>0</v>
      </c>
      <c r="K16" s="108">
        <f>IF(T$9="Y",'Sep16'!K76,I16*J16)</f>
        <v>0</v>
      </c>
      <c r="L16" s="108">
        <f>IF(T$9="Y",'Sep16'!L76,0)</f>
        <v>0</v>
      </c>
      <c r="M16" s="130" t="str">
        <f>IF(E16=" "," ",IF(T$9="Y",'Sep16'!M76,IF((H16+K16+L16)&gt;0,H16+K16+L16,"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",Admin!I268))</f>
        <v xml:space="preserve"> </v>
      </c>
      <c r="U16" s="48"/>
      <c r="V16" s="59">
        <f>IF(Employee!H$164=E$9,Employee!D$164+SUM(M16)+'Sep16'!V76,SUM(M16)+'Sep16'!V76)</f>
        <v>0</v>
      </c>
      <c r="W16" s="59">
        <f>IF(Employee!H$164=E$9,Employee!D$165+SUM(N16)+'Sep16'!W76,SUM(N16)+'Sep16'!W76)</f>
        <v>0</v>
      </c>
      <c r="X16" s="59">
        <f>IF(O16=" ",'Sep16'!X76,O16+'Sep16'!X76)</f>
        <v>0</v>
      </c>
      <c r="Y16" s="59">
        <f>IF(P16=" ",'Sep16'!Y76,P16+'Sep16'!Y76)</f>
        <v>0</v>
      </c>
      <c r="Z16" s="59">
        <f>IF(Q16=" ",'Sep16'!Z76,Q16+'Sep16'!Z76)</f>
        <v>0</v>
      </c>
      <c r="AA16" s="59">
        <f>IF(R16=" ",'Sep16'!AA76,R16+'Sep16'!AA76)</f>
        <v>0</v>
      </c>
      <c r="AB16" s="60"/>
      <c r="AC16" s="59">
        <f>IF(T16=" ",'Sep16'!AC76,T16+'Sep16'!AC76)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5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IF(T$9="Y",'Sep16'!H77,0)</f>
        <v>0</v>
      </c>
      <c r="I17" s="108">
        <f>IF(T$9="Y",'Sep16'!I77,0)</f>
        <v>0</v>
      </c>
      <c r="J17" s="108">
        <f>IF(T$9="Y",'Sep16'!J77,0)</f>
        <v>0</v>
      </c>
      <c r="K17" s="108">
        <f>IF(T$9="Y",'Sep16'!K77,I17*J17)</f>
        <v>0</v>
      </c>
      <c r="L17" s="108">
        <f>IF(T$9="Y",'Sep16'!L77,0)</f>
        <v>0</v>
      </c>
      <c r="M17" s="130" t="str">
        <f>IF(E17=" "," ",IF(T$9="Y",'Sep16'!M77,IF((H17+K17+L17)&gt;0,H17+K17+L17,"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",Admin!I269))</f>
        <v xml:space="preserve"> </v>
      </c>
      <c r="U17" s="48"/>
      <c r="V17" s="59">
        <f>IF(Employee!H$190=E$9,Employee!D$190+SUM(M17)+'Sep16'!V77,SUM(M17)+'Sep16'!V77)</f>
        <v>0</v>
      </c>
      <c r="W17" s="59">
        <f>IF(Employee!H$190=E$9,Employee!D$191+SUM(N17)+'Sep16'!W77,SUM(N17)+'Sep16'!W77)</f>
        <v>0</v>
      </c>
      <c r="X17" s="59">
        <f>IF(O17=" ",'Sep16'!X77,O17+'Sep16'!X77)</f>
        <v>0</v>
      </c>
      <c r="Y17" s="59">
        <f>IF(P17=" ",'Sep16'!Y77,P17+'Sep16'!Y77)</f>
        <v>0</v>
      </c>
      <c r="Z17" s="59">
        <f>IF(Q17=" ",'Sep16'!Z77,Q17+'Sep16'!Z77)</f>
        <v>0</v>
      </c>
      <c r="AA17" s="59">
        <f>IF(R17=" ",'Sep16'!AA77,R17+'Sep16'!AA77)</f>
        <v>0</v>
      </c>
      <c r="AB17" s="60"/>
      <c r="AC17" s="59">
        <f>IF(T17=" ",'Sep16'!AC77,T17+'Sep16'!AC77)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5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IF(T$9="Y",'Sep16'!H78,0)</f>
        <v>0</v>
      </c>
      <c r="I18" s="108">
        <f>IF(T$9="Y",'Sep16'!I78,0)</f>
        <v>0</v>
      </c>
      <c r="J18" s="108">
        <f>IF(T$9="Y",'Sep16'!J78,0)</f>
        <v>0</v>
      </c>
      <c r="K18" s="108">
        <f>IF(T$9="Y",'Sep16'!K78,I18*J18)</f>
        <v>0</v>
      </c>
      <c r="L18" s="108">
        <f>IF(T$9="Y",'Sep16'!L78,0)</f>
        <v>0</v>
      </c>
      <c r="M18" s="130" t="str">
        <f>IF(E18=" "," ",IF(T$9="Y",'Sep16'!M78,IF((H18+K18+L18)&gt;0,H18+K18+L18,"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",Admin!I270))</f>
        <v xml:space="preserve"> </v>
      </c>
      <c r="U18" s="48"/>
      <c r="V18" s="59">
        <f>IF(Employee!H$216=E$9,Employee!D$216+SUM(M18)+'Sep16'!V78,SUM(M18)+'Sep16'!V78)</f>
        <v>0</v>
      </c>
      <c r="W18" s="59">
        <f>IF(Employee!H$216=E$9,Employee!D$217+SUM(N18)+'Sep16'!W78,SUM(N18)+'Sep16'!W78)</f>
        <v>0</v>
      </c>
      <c r="X18" s="59">
        <f>IF(O18=" ",'Sep16'!X78,O18+'Sep16'!X78)</f>
        <v>0</v>
      </c>
      <c r="Y18" s="59">
        <f>IF(P18=" ",'Sep16'!Y78,P18+'Sep16'!Y78)</f>
        <v>0</v>
      </c>
      <c r="Z18" s="59">
        <f>IF(Q18=" ",'Sep16'!Z78,Q18+'Sep16'!Z78)</f>
        <v>0</v>
      </c>
      <c r="AA18" s="59">
        <f>IF(R18=" ",'Sep16'!AA78,R18+'Sep16'!AA78)</f>
        <v>0</v>
      </c>
      <c r="AB18" s="60"/>
      <c r="AC18" s="59">
        <f>IF(T18=" ",'Sep16'!AC78,T18+'Sep16'!AC78)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5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IF(T$9="Y",'Sep16'!H79,0)</f>
        <v>0</v>
      </c>
      <c r="I19" s="108">
        <f>IF(T$9="Y",'Sep16'!I79,0)</f>
        <v>0</v>
      </c>
      <c r="J19" s="108">
        <f>IF(T$9="Y",'Sep16'!J79,0)</f>
        <v>0</v>
      </c>
      <c r="K19" s="108">
        <f>IF(T$9="Y",'Sep16'!K79,I19*J19)</f>
        <v>0</v>
      </c>
      <c r="L19" s="108">
        <f>IF(T$9="Y",'Sep16'!L79,0)</f>
        <v>0</v>
      </c>
      <c r="M19" s="130" t="str">
        <f>IF(E19=" "," ",IF(T$9="Y",'Sep16'!M79,IF((H19+K19+L19)&gt;0,H19+K19+L19,"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",Admin!I271))</f>
        <v xml:space="preserve"> </v>
      </c>
      <c r="U19" s="48"/>
      <c r="V19" s="59">
        <f>IF(Employee!H$242=E$9,Employee!D$242+SUM(M19)+'Sep16'!V79,SUM(M19)+'Sep16'!V79)</f>
        <v>0</v>
      </c>
      <c r="W19" s="59">
        <f>IF(Employee!H$242=E$9,Employee!D$243+SUM(N19)+'Sep16'!W79,SUM(N19)+'Sep16'!W79)</f>
        <v>0</v>
      </c>
      <c r="X19" s="59">
        <f>IF(O19=" ",'Sep16'!X79,O19+'Sep16'!X79)</f>
        <v>0</v>
      </c>
      <c r="Y19" s="59">
        <f>IF(P19=" ",'Sep16'!Y79,P19+'Sep16'!Y79)</f>
        <v>0</v>
      </c>
      <c r="Z19" s="59">
        <f>IF(Q19=" ",'Sep16'!Z79,Q19+'Sep16'!Z79)</f>
        <v>0</v>
      </c>
      <c r="AA19" s="59">
        <f>IF(R19=" ",'Sep16'!AA79,R19+'Sep16'!AA79)</f>
        <v>0</v>
      </c>
      <c r="AB19" s="60"/>
      <c r="AC19" s="59">
        <f>IF(T19=" ",'Sep16'!AC79,T19+'Sep16'!AC79)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3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IF(T$9="Y",'Sep16'!H80,0)</f>
        <v>0</v>
      </c>
      <c r="I20" s="133">
        <f>IF(T$9="Y",'Sep16'!I80,0)</f>
        <v>0</v>
      </c>
      <c r="J20" s="133">
        <f>IF(T$9="Y",'Sep16'!J80,0)</f>
        <v>0</v>
      </c>
      <c r="K20" s="133">
        <f>IF(T$9="Y",'Sep16'!K80,I20*J20)</f>
        <v>0</v>
      </c>
      <c r="L20" s="133">
        <f>IF(T$9="Y",'Sep16'!L80,0)</f>
        <v>0</v>
      </c>
      <c r="M20" s="131" t="str">
        <f>IF(E20=" "," ",IF(T$9="Y",'Sep16'!M80,IF((H20+K20+L20)&gt;0,H20+K20+L20,"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",Admin!I272))</f>
        <v xml:space="preserve"> </v>
      </c>
      <c r="U20" s="48"/>
      <c r="V20" s="59">
        <f>IF(Employee!H$268=E$9,Employee!D$268+SUM(M20)+'Sep16'!V80,SUM(M20)+'Sep16'!V80)</f>
        <v>0</v>
      </c>
      <c r="W20" s="59">
        <f>IF(Employee!H$268=E$9,Employee!D$269+SUM(N20)+'Sep16'!W80,SUM(N20)+'Sep16'!W80)</f>
        <v>0</v>
      </c>
      <c r="X20" s="59">
        <f>IF(O20=" ",'Sep16'!X80,O20+'Sep16'!X80)</f>
        <v>0</v>
      </c>
      <c r="Y20" s="59">
        <f>IF(P20=" ",'Sep16'!Y80,P20+'Sep16'!Y80)</f>
        <v>0</v>
      </c>
      <c r="Z20" s="59">
        <f>IF(Q20=" ",'Sep16'!Z80,Q20+'Sep16'!Z80)</f>
        <v>0</v>
      </c>
      <c r="AA20" s="59">
        <f>IF(R20=" ",'Sep16'!AA80,R20+'Sep16'!AA80)</f>
        <v>0</v>
      </c>
      <c r="AB20" s="60"/>
      <c r="AC20" s="59">
        <f>IF(T20=" ",'Sep16'!AC80,T20+'Sep16'!AC80)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3">
      <c r="A21" s="47"/>
      <c r="B21" s="149"/>
      <c r="C21" s="147"/>
      <c r="D21" s="147"/>
      <c r="E21" s="148"/>
      <c r="F21" s="432" t="s">
        <v>7</v>
      </c>
      <c r="G21" s="396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3">
      <c r="A22" s="127"/>
      <c r="B22" s="386"/>
      <c r="C22" s="386"/>
      <c r="D22" s="386"/>
      <c r="E22" s="386"/>
      <c r="F22" s="386"/>
      <c r="G22" s="386"/>
      <c r="H22" s="386"/>
      <c r="I22" s="386"/>
      <c r="J22" s="386"/>
      <c r="K22" s="386"/>
      <c r="L22" s="386"/>
      <c r="M22" s="386"/>
      <c r="N22" s="386"/>
      <c r="O22" s="386"/>
      <c r="P22" s="386"/>
      <c r="Q22" s="386"/>
      <c r="R22" s="386"/>
      <c r="S22" s="386"/>
      <c r="T22" s="386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3">
      <c r="A23" s="39"/>
      <c r="B23" s="395" t="s">
        <v>23</v>
      </c>
      <c r="C23" s="396"/>
      <c r="D23" s="396"/>
      <c r="E23" s="397"/>
      <c r="F23" s="40"/>
      <c r="G23" s="40"/>
      <c r="H23" s="53"/>
      <c r="I23" s="53"/>
      <c r="J23" s="53"/>
      <c r="K23" s="56"/>
      <c r="L23" s="56"/>
      <c r="M23" s="53"/>
      <c r="N23" s="41"/>
      <c r="O23" s="387" t="s">
        <v>28</v>
      </c>
      <c r="P23" s="388"/>
      <c r="Q23" s="389"/>
      <c r="R23" s="436"/>
      <c r="S23" s="437"/>
      <c r="T23" s="437"/>
      <c r="U23" s="42"/>
      <c r="AH23" s="61"/>
    </row>
    <row r="24" spans="1:34" ht="18" customHeight="1" thickTop="1" thickBot="1" x14ac:dyDescent="0.3">
      <c r="A24" s="43"/>
      <c r="B24" s="398" t="s">
        <v>9</v>
      </c>
      <c r="C24" s="396"/>
      <c r="D24" s="397"/>
      <c r="E24" s="188">
        <v>28</v>
      </c>
      <c r="F24" s="61"/>
      <c r="G24" s="61"/>
      <c r="H24" s="398" t="s">
        <v>28</v>
      </c>
      <c r="I24" s="396"/>
      <c r="J24" s="397"/>
      <c r="K24" s="238">
        <f>M9+1</f>
        <v>42653</v>
      </c>
      <c r="L24" s="239" t="s">
        <v>84</v>
      </c>
      <c r="M24" s="240">
        <f>K24+6</f>
        <v>42659</v>
      </c>
      <c r="N24" s="27"/>
      <c r="O24" s="433" t="s">
        <v>71</v>
      </c>
      <c r="P24" s="434"/>
      <c r="Q24" s="434"/>
      <c r="R24" s="435"/>
      <c r="S24" s="44"/>
      <c r="T24" s="199"/>
      <c r="U24" s="46"/>
      <c r="AH24" s="61"/>
    </row>
    <row r="25" spans="1:34" ht="18" customHeight="1" thickTop="1" x14ac:dyDescent="0.25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5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",Admin!I273))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5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",Admin!I274))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5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",Admin!I275))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5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",Admin!I276))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5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",Admin!I277))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5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",Admin!I278))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5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",Admin!I279))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5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",Admin!I280))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5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",Admin!I281))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3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",Admin!I282))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3">
      <c r="A36" s="47"/>
      <c r="B36" s="149"/>
      <c r="C36" s="147"/>
      <c r="D36" s="147"/>
      <c r="E36" s="148"/>
      <c r="F36" s="432" t="s">
        <v>7</v>
      </c>
      <c r="G36" s="397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3">
      <c r="A37" s="127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6"/>
      <c r="P37" s="386"/>
      <c r="Q37" s="386"/>
      <c r="R37" s="386"/>
      <c r="S37" s="386"/>
      <c r="T37" s="386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3">
      <c r="A38" s="39"/>
      <c r="B38" s="395" t="s">
        <v>23</v>
      </c>
      <c r="C38" s="396"/>
      <c r="D38" s="396"/>
      <c r="E38" s="397"/>
      <c r="F38" s="40"/>
      <c r="G38" s="40"/>
      <c r="H38" s="53"/>
      <c r="I38" s="53"/>
      <c r="J38" s="53"/>
      <c r="K38" s="56"/>
      <c r="L38" s="56"/>
      <c r="M38" s="53"/>
      <c r="N38" s="41"/>
      <c r="O38" s="387" t="s">
        <v>28</v>
      </c>
      <c r="P38" s="388"/>
      <c r="Q38" s="389"/>
      <c r="R38" s="436"/>
      <c r="S38" s="437"/>
      <c r="T38" s="437"/>
      <c r="U38" s="42"/>
      <c r="AH38" s="61"/>
    </row>
    <row r="39" spans="1:34" ht="18" customHeight="1" thickTop="1" thickBot="1" x14ac:dyDescent="0.3">
      <c r="A39" s="43"/>
      <c r="B39" s="398" t="s">
        <v>9</v>
      </c>
      <c r="C39" s="396"/>
      <c r="D39" s="397"/>
      <c r="E39" s="188">
        <v>29</v>
      </c>
      <c r="F39" s="61"/>
      <c r="G39" s="61"/>
      <c r="H39" s="398" t="s">
        <v>28</v>
      </c>
      <c r="I39" s="396"/>
      <c r="J39" s="397"/>
      <c r="K39" s="238">
        <f>M24+1</f>
        <v>42660</v>
      </c>
      <c r="L39" s="239" t="s">
        <v>84</v>
      </c>
      <c r="M39" s="240">
        <f>K39+6</f>
        <v>42666</v>
      </c>
      <c r="N39" s="27"/>
      <c r="O39" s="433" t="s">
        <v>71</v>
      </c>
      <c r="P39" s="434"/>
      <c r="Q39" s="434"/>
      <c r="R39" s="435"/>
      <c r="S39" s="44"/>
      <c r="T39" s="199"/>
      <c r="U39" s="46"/>
      <c r="AH39" s="61"/>
    </row>
    <row r="40" spans="1:34" ht="18" customHeight="1" thickTop="1" x14ac:dyDescent="0.25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",Admin!I283))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5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",Admin!I284))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5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",Admin!I285))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5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",Admin!I286))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5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",Admin!I287))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5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",Admin!I288))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5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",Admin!I289))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5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",Admin!I290))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5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",Admin!I291))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3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",Admin!I292))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3">
      <c r="A51" s="47"/>
      <c r="B51" s="149"/>
      <c r="C51" s="147"/>
      <c r="D51" s="147"/>
      <c r="E51" s="148"/>
      <c r="F51" s="432" t="s">
        <v>7</v>
      </c>
      <c r="G51" s="397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3">
      <c r="A52" s="127"/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3">
      <c r="A53" s="39"/>
      <c r="B53" s="395" t="s">
        <v>23</v>
      </c>
      <c r="C53" s="460"/>
      <c r="D53" s="460"/>
      <c r="E53" s="461"/>
      <c r="F53" s="40"/>
      <c r="G53" s="40"/>
      <c r="H53" s="41"/>
      <c r="I53" s="41"/>
      <c r="J53" s="41"/>
      <c r="K53" s="56"/>
      <c r="L53" s="56"/>
      <c r="M53" s="53"/>
      <c r="N53" s="41"/>
      <c r="O53" s="387" t="s">
        <v>28</v>
      </c>
      <c r="P53" s="388"/>
      <c r="Q53" s="389"/>
      <c r="R53" s="436"/>
      <c r="S53" s="437"/>
      <c r="T53" s="437"/>
      <c r="U53" s="42"/>
      <c r="AH53" s="61"/>
    </row>
    <row r="54" spans="1:34" ht="18" customHeight="1" thickTop="1" thickBot="1" x14ac:dyDescent="0.3">
      <c r="A54" s="43"/>
      <c r="B54" s="398" t="s">
        <v>9</v>
      </c>
      <c r="C54" s="462"/>
      <c r="D54" s="463"/>
      <c r="E54" s="188">
        <v>30</v>
      </c>
      <c r="F54" s="61"/>
      <c r="G54" s="61"/>
      <c r="H54" s="398" t="s">
        <v>28</v>
      </c>
      <c r="I54" s="462"/>
      <c r="J54" s="463"/>
      <c r="K54" s="238">
        <f>M39+1</f>
        <v>42667</v>
      </c>
      <c r="L54" s="239" t="s">
        <v>84</v>
      </c>
      <c r="M54" s="240">
        <f>K54+6</f>
        <v>42673</v>
      </c>
      <c r="N54" s="27"/>
      <c r="O54" s="433" t="s">
        <v>71</v>
      </c>
      <c r="P54" s="464"/>
      <c r="Q54" s="464"/>
      <c r="R54" s="465"/>
      <c r="S54" s="44"/>
      <c r="T54" s="199"/>
      <c r="U54" s="46"/>
      <c r="AH54" s="61"/>
    </row>
    <row r="55" spans="1:34" ht="18" customHeight="1" thickTop="1" x14ac:dyDescent="0.25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5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",Admin!I293))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5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",Admin!I294))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5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",Admin!I295))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5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",Admin!I296))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5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",Admin!I297))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5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",Admin!I298))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5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",Admin!I299))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5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",Admin!I300))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5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",Admin!I301))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3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",Admin!I302))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3">
      <c r="A66" s="47"/>
      <c r="B66" s="149"/>
      <c r="C66" s="147"/>
      <c r="D66" s="147"/>
      <c r="E66" s="148"/>
      <c r="F66" s="432" t="s">
        <v>7</v>
      </c>
      <c r="G66" s="459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3">
      <c r="A67" s="127"/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3">
      <c r="A68" s="39"/>
      <c r="B68" s="395" t="s">
        <v>24</v>
      </c>
      <c r="C68" s="396"/>
      <c r="D68" s="396"/>
      <c r="E68" s="397"/>
      <c r="F68" s="40"/>
      <c r="G68" s="40"/>
      <c r="H68" s="53"/>
      <c r="I68" s="53"/>
      <c r="J68" s="53"/>
      <c r="K68" s="56"/>
      <c r="L68" s="56"/>
      <c r="M68" s="53"/>
      <c r="N68" s="41"/>
      <c r="O68" s="387" t="s">
        <v>28</v>
      </c>
      <c r="P68" s="388"/>
      <c r="Q68" s="389"/>
      <c r="R68" s="436"/>
      <c r="S68" s="437"/>
      <c r="T68" s="437"/>
      <c r="U68" s="42"/>
      <c r="AH68" s="61"/>
    </row>
    <row r="69" spans="1:34" ht="18" customHeight="1" thickTop="1" thickBot="1" x14ac:dyDescent="0.3">
      <c r="A69" s="43"/>
      <c r="B69" s="398" t="s">
        <v>10</v>
      </c>
      <c r="C69" s="396"/>
      <c r="D69" s="397"/>
      <c r="E69" s="188">
        <v>7</v>
      </c>
      <c r="F69" s="61"/>
      <c r="G69" s="61"/>
      <c r="H69" s="398" t="s">
        <v>28</v>
      </c>
      <c r="I69" s="396"/>
      <c r="J69" s="397"/>
      <c r="K69" s="238">
        <f>Admin!B185</f>
        <v>42649</v>
      </c>
      <c r="L69" s="239" t="s">
        <v>84</v>
      </c>
      <c r="M69" s="240">
        <f>Admin!B215</f>
        <v>42679</v>
      </c>
      <c r="N69" s="27"/>
      <c r="O69" s="433" t="s">
        <v>72</v>
      </c>
      <c r="P69" s="434"/>
      <c r="Q69" s="434"/>
      <c r="R69" s="435"/>
      <c r="S69" s="44"/>
      <c r="T69" s="163"/>
      <c r="U69" s="46"/>
      <c r="AH69" s="61"/>
    </row>
    <row r="70" spans="1:34" ht="18" customHeight="1" thickTop="1" x14ac:dyDescent="0.25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IF(Employee!D$28="w","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IF(T$69="Y",'Sep16'!H86,0)</f>
        <v>0</v>
      </c>
      <c r="I71" s="105">
        <f>IF(T$69="Y",'Sep16'!I86,0)</f>
        <v>0</v>
      </c>
      <c r="J71" s="105">
        <f>IF(T$69="Y",'Sep16'!J86,0)</f>
        <v>0</v>
      </c>
      <c r="K71" s="105">
        <f>IF(T$69="Y",'Sep16'!K86,I71*J71)</f>
        <v>0</v>
      </c>
      <c r="L71" s="105">
        <f>IF(T$69="Y",'Sep16'!L86,0)</f>
        <v>0</v>
      </c>
      <c r="M71" s="117" t="str">
        <f>IF(E71=" "," ",IF(T$69="Y",'Sep16'!M86,IF((H71+K71+L71)&gt;0,H71+K71+L71,"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210" t="str">
        <f>IF(M71=" "," ",IF(M71=0," ",M71-SUM(N71:Q71)))</f>
        <v xml:space="preserve"> </v>
      </c>
      <c r="S71" s="110"/>
      <c r="T71" s="107" t="str">
        <f>IF(M71=" "," ",IF(M71=0," ",Admin!I63))</f>
        <v xml:space="preserve"> </v>
      </c>
      <c r="U71" s="48"/>
      <c r="V71" s="59">
        <f>IF(Employee!H$35=E$69,Employee!D$34+SUM(M71)+'Sep16'!V86,SUM(M71)+'Sep16'!V86)</f>
        <v>0</v>
      </c>
      <c r="W71" s="59">
        <f>IF(Employee!H$35=E$69,Employee!D$35+SUM(N71)+'Sep16'!W86,SUM(N71)+'Sep16'!W86)</f>
        <v>0</v>
      </c>
      <c r="X71" s="59">
        <f>IF(O71=" ",'Sep16'!X86,O71+'Sep16'!X86)</f>
        <v>0</v>
      </c>
      <c r="Y71" s="59">
        <f>IF(P71=" ",'Sep16'!Y86,P71+'Sep16'!Y86)</f>
        <v>0</v>
      </c>
      <c r="Z71" s="59">
        <f>IF(Q71=" ",'Sep16'!Z86,Q71+'Sep16'!Z86)</f>
        <v>0</v>
      </c>
      <c r="AA71" s="59">
        <f>IF(R71=" ",'Sep16'!AA86,R71+'Sep16'!AA86)</f>
        <v>0</v>
      </c>
      <c r="AB71" s="60"/>
      <c r="AC71" s="59">
        <f>IF(T71=" ",'Sep16'!AC86,T71+'Sep16'!AC86)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5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IF(Employee!D$54="w","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>IF(T$69="Y",'Sep16'!H87,0)</f>
        <v>0</v>
      </c>
      <c r="I72" s="108">
        <f>IF(T$69="Y",'Sep16'!I87,0)</f>
        <v>0</v>
      </c>
      <c r="J72" s="108">
        <f>IF(T$69="Y",'Sep16'!J87,0)</f>
        <v>0</v>
      </c>
      <c r="K72" s="108">
        <f>IF(T$69="Y",'Sep16'!K87,I72*J72)</f>
        <v>0</v>
      </c>
      <c r="L72" s="108">
        <f>IF(T$69="Y",'Sep16'!L87,0)</f>
        <v>0</v>
      </c>
      <c r="M72" s="118" t="str">
        <f>IF(E72=" "," ",IF(T$69="Y",'Sep16'!M87,IF((H72+K72+L72)&gt;0,H72+K72+L72," ")))</f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211" t="str">
        <f t="shared" ref="R72:R80" si="56">IF(M72=" "," ",IF(M72=0," ",M72-SUM(N72:Q72)))</f>
        <v xml:space="preserve"> </v>
      </c>
      <c r="S72" s="110"/>
      <c r="T72" s="111" t="str">
        <f>IF(M72=" "," ",IF(M72=0," ",Admin!I64))</f>
        <v xml:space="preserve"> </v>
      </c>
      <c r="U72" s="48"/>
      <c r="V72" s="59">
        <f>IF(Employee!H$61=E$69,Employee!D$60+SUM(M72)+'Sep16'!V87,SUM(M72)+'Sep16'!V87)</f>
        <v>0</v>
      </c>
      <c r="W72" s="59">
        <f>IF(Employee!H$61=E$69,Employee!D$61+SUM(N72)+'Sep16'!W87,SUM(N72)+'Sep16'!W87)</f>
        <v>0</v>
      </c>
      <c r="X72" s="59">
        <f>IF(O72=" ",'Sep16'!X87,O72+'Sep16'!X87)</f>
        <v>0</v>
      </c>
      <c r="Y72" s="59">
        <f>IF(P72=" ",'Sep16'!Y87,P72+'Sep16'!Y87)</f>
        <v>0</v>
      </c>
      <c r="Z72" s="59">
        <f>IF(Q72=" ",'Sep16'!Z87,Q72+'Sep16'!Z87)</f>
        <v>0</v>
      </c>
      <c r="AA72" s="59">
        <f>IF(R72=" ",'Sep16'!AA87,R72+'Sep16'!AA87)</f>
        <v>0</v>
      </c>
      <c r="AB72" s="60"/>
      <c r="AC72" s="59">
        <f>IF(T72=" ",'Sep16'!AC87,T72+'Sep16'!AC87)</f>
        <v>0</v>
      </c>
      <c r="AD72" s="91">
        <f t="shared" ref="AD72:AD80" si="57">IF(G72="SSP",H72,0)</f>
        <v>0</v>
      </c>
      <c r="AE72" s="91">
        <f t="shared" ref="AE72:AE80" si="58">IF(G72="SMP",H72,0)</f>
        <v>0</v>
      </c>
      <c r="AF72" s="91">
        <f t="shared" ref="AF72:AF80" si="59">IF(G72="SPP",H72,0)</f>
        <v>0</v>
      </c>
      <c r="AG72" s="91">
        <f t="shared" ref="AG72:AG80" si="60">IF(G72="SAP",H72,0)</f>
        <v>0</v>
      </c>
      <c r="AH72" s="61"/>
    </row>
    <row r="73" spans="1:34" ht="18" customHeight="1" x14ac:dyDescent="0.25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IF(Employee!D$80="w","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>IF(T$69="Y",'Sep16'!H88,0)</f>
        <v>0</v>
      </c>
      <c r="I73" s="108">
        <f>IF(T$69="Y",'Sep16'!I88,0)</f>
        <v>0</v>
      </c>
      <c r="J73" s="108">
        <f>IF(T$69="Y",'Sep16'!J88,0)</f>
        <v>0</v>
      </c>
      <c r="K73" s="108">
        <f>IF(T$69="Y",'Sep16'!K88,I73*J73)</f>
        <v>0</v>
      </c>
      <c r="L73" s="108">
        <f>IF(T$69="Y",'Sep16'!L88,0)</f>
        <v>0</v>
      </c>
      <c r="M73" s="118" t="str">
        <f>IF(E73=" "," ",IF(T$69="Y",'Sep16'!M88,IF((H73+K73+L73)&gt;0,H73+K73+L73," ")))</f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211" t="str">
        <f t="shared" si="56"/>
        <v xml:space="preserve"> </v>
      </c>
      <c r="S73" s="110"/>
      <c r="T73" s="111" t="str">
        <f>IF(M73=" "," ",IF(M73=0," ",Admin!I65))</f>
        <v xml:space="preserve"> </v>
      </c>
      <c r="U73" s="48"/>
      <c r="V73" s="59">
        <f>IF(Employee!H$87=E$69,Employee!D$86+SUM(M73)+'Sep16'!V88,SUM(M73)+'Sep16'!V88)</f>
        <v>0</v>
      </c>
      <c r="W73" s="59">
        <f>IF(Employee!H$87=E$69,Employee!D$87+SUM(N73)+'Sep16'!W88,SUM(N73)+'Sep16'!W88)</f>
        <v>0</v>
      </c>
      <c r="X73" s="59">
        <f>IF(O73=" ",'Sep16'!X88,O73+'Sep16'!X88)</f>
        <v>0</v>
      </c>
      <c r="Y73" s="59">
        <f>IF(P73=" ",'Sep16'!Y88,P73+'Sep16'!Y88)</f>
        <v>0</v>
      </c>
      <c r="Z73" s="59">
        <f>IF(Q73=" ",'Sep16'!Z88,Q73+'Sep16'!Z88)</f>
        <v>0</v>
      </c>
      <c r="AA73" s="59">
        <f>IF(R73=" ",'Sep16'!AA88,R73+'Sep16'!AA88)</f>
        <v>0</v>
      </c>
      <c r="AB73" s="60"/>
      <c r="AC73" s="59">
        <f>IF(T73=" ",'Sep16'!AC88,T73+'Sep16'!AC88)</f>
        <v>0</v>
      </c>
      <c r="AD73" s="91">
        <f t="shared" si="57"/>
        <v>0</v>
      </c>
      <c r="AE73" s="91">
        <f t="shared" si="58"/>
        <v>0</v>
      </c>
      <c r="AF73" s="91">
        <f t="shared" si="59"/>
        <v>0</v>
      </c>
      <c r="AG73" s="91">
        <f t="shared" si="60"/>
        <v>0</v>
      </c>
      <c r="AH73" s="61"/>
    </row>
    <row r="74" spans="1:34" ht="18" customHeight="1" x14ac:dyDescent="0.25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IF(Employee!D$106="w","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>IF(T$69="Y",'Sep16'!H89,0)</f>
        <v>0</v>
      </c>
      <c r="I74" s="108">
        <f>IF(T$69="Y",'Sep16'!I89,0)</f>
        <v>0</v>
      </c>
      <c r="J74" s="108">
        <f>IF(T$69="Y",'Sep16'!J89,0)</f>
        <v>0</v>
      </c>
      <c r="K74" s="108">
        <f>IF(T$69="Y",'Sep16'!K89,I74*J74)</f>
        <v>0</v>
      </c>
      <c r="L74" s="108">
        <f>IF(T$69="Y",'Sep16'!L89,0)</f>
        <v>0</v>
      </c>
      <c r="M74" s="118" t="str">
        <f>IF(E74=" "," ",IF(T$69="Y",'Sep16'!M89,IF((H74+K74+L74)&gt;0,H74+K74+L74," ")))</f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211" t="str">
        <f t="shared" si="56"/>
        <v xml:space="preserve"> </v>
      </c>
      <c r="S74" s="110"/>
      <c r="T74" s="111" t="str">
        <f>IF(M74=" "," ",IF(M74=0," ",Admin!I66))</f>
        <v xml:space="preserve"> </v>
      </c>
      <c r="U74" s="48"/>
      <c r="V74" s="59">
        <f>IF(Employee!H$113=E$69,Employee!D$112+SUM(M74)+'Sep16'!V89,SUM(M74)+'Sep16'!V89)</f>
        <v>0</v>
      </c>
      <c r="W74" s="59">
        <f>IF(Employee!H$113=E$69,Employee!D$113+SUM(N74)+'Sep16'!W89,SUM(N74)+'Sep16'!W89)</f>
        <v>0</v>
      </c>
      <c r="X74" s="59">
        <f>IF(O74=" ",'Sep16'!X89,O74+'Sep16'!X89)</f>
        <v>0</v>
      </c>
      <c r="Y74" s="59">
        <f>IF(P74=" ",'Sep16'!Y89,P74+'Sep16'!Y89)</f>
        <v>0</v>
      </c>
      <c r="Z74" s="59">
        <f>IF(Q74=" ",'Sep16'!Z89,Q74+'Sep16'!Z89)</f>
        <v>0</v>
      </c>
      <c r="AA74" s="59">
        <f>IF(R74=" ",'Sep16'!AA89,R74+'Sep16'!AA89)</f>
        <v>0</v>
      </c>
      <c r="AB74" s="60"/>
      <c r="AC74" s="59">
        <f>IF(T74=" ",'Sep16'!AC89,T74+'Sep16'!AC89)</f>
        <v>0</v>
      </c>
      <c r="AD74" s="91">
        <f t="shared" si="57"/>
        <v>0</v>
      </c>
      <c r="AE74" s="91">
        <f t="shared" si="58"/>
        <v>0</v>
      </c>
      <c r="AF74" s="91">
        <f t="shared" si="59"/>
        <v>0</v>
      </c>
      <c r="AG74" s="91">
        <f t="shared" si="60"/>
        <v>0</v>
      </c>
      <c r="AH74" s="61"/>
    </row>
    <row r="75" spans="1:34" ht="18" customHeight="1" x14ac:dyDescent="0.25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IF(Employee!D$132="w","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>IF(T$69="Y",'Sep16'!H90,0)</f>
        <v>0</v>
      </c>
      <c r="I75" s="108">
        <f>IF(T$69="Y",'Sep16'!I90,0)</f>
        <v>0</v>
      </c>
      <c r="J75" s="108">
        <f>IF(T$69="Y",'Sep16'!J90,0)</f>
        <v>0</v>
      </c>
      <c r="K75" s="108">
        <f>IF(T$69="Y",'Sep16'!K90,I75*J75)</f>
        <v>0</v>
      </c>
      <c r="L75" s="108">
        <f>IF(T$69="Y",'Sep16'!L90,0)</f>
        <v>0</v>
      </c>
      <c r="M75" s="118" t="str">
        <f>IF(E75=" "," ",IF(T$69="Y",'Sep16'!M90,IF((H75+K75+L75)&gt;0,H75+K75+L75," ")))</f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211" t="str">
        <f t="shared" si="56"/>
        <v xml:space="preserve"> </v>
      </c>
      <c r="S75" s="110"/>
      <c r="T75" s="111" t="str">
        <f>IF(M75=" "," ",IF(M75=0," ",Admin!I67))</f>
        <v xml:space="preserve"> </v>
      </c>
      <c r="U75" s="48"/>
      <c r="V75" s="59">
        <f>IF(Employee!H$139=E$69,Employee!D$138+SUM(M75)+'Sep16'!V90,SUM(M75)+'Sep16'!V90)</f>
        <v>0</v>
      </c>
      <c r="W75" s="59">
        <f>IF(Employee!H$139=E$69,Employee!D$139+SUM(N75)+'Sep16'!W90,SUM(N75)+'Sep16'!W90)</f>
        <v>0</v>
      </c>
      <c r="X75" s="59">
        <f>IF(O75=" ",'Sep16'!X90,O75+'Sep16'!X90)</f>
        <v>0</v>
      </c>
      <c r="Y75" s="59">
        <f>IF(P75=" ",'Sep16'!Y90,P75+'Sep16'!Y90)</f>
        <v>0</v>
      </c>
      <c r="Z75" s="59">
        <f>IF(Q75=" ",'Sep16'!Z90,Q75+'Sep16'!Z90)</f>
        <v>0</v>
      </c>
      <c r="AA75" s="59">
        <f>IF(R75=" ",'Sep16'!AA90,R75+'Sep16'!AA90)</f>
        <v>0</v>
      </c>
      <c r="AB75" s="60"/>
      <c r="AC75" s="59">
        <f>IF(T75=" ",'Sep16'!AC90,T75+'Sep16'!AC90)</f>
        <v>0</v>
      </c>
      <c r="AD75" s="91">
        <f t="shared" si="57"/>
        <v>0</v>
      </c>
      <c r="AE75" s="91">
        <f t="shared" si="58"/>
        <v>0</v>
      </c>
      <c r="AF75" s="91">
        <f t="shared" si="59"/>
        <v>0</v>
      </c>
      <c r="AG75" s="91">
        <f t="shared" si="60"/>
        <v>0</v>
      </c>
      <c r="AH75" s="61"/>
    </row>
    <row r="76" spans="1:34" ht="18" customHeight="1" x14ac:dyDescent="0.25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IF(Employee!D$158="w","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>IF(T$69="Y",'Sep16'!H91,0)</f>
        <v>0</v>
      </c>
      <c r="I76" s="108">
        <f>IF(T$69="Y",'Sep16'!I91,0)</f>
        <v>0</v>
      </c>
      <c r="J76" s="108">
        <f>IF(T$69="Y",'Sep16'!J91,0)</f>
        <v>0</v>
      </c>
      <c r="K76" s="108">
        <f>IF(T$69="Y",'Sep16'!K91,I76*J76)</f>
        <v>0</v>
      </c>
      <c r="L76" s="108">
        <f>IF(T$69="Y",'Sep16'!L91,0)</f>
        <v>0</v>
      </c>
      <c r="M76" s="118" t="str">
        <f>IF(E76=" "," ",IF(T$69="Y",'Sep16'!M91,IF((H76+K76+L76)&gt;0,H76+K76+L76," ")))</f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211" t="str">
        <f t="shared" si="56"/>
        <v xml:space="preserve"> </v>
      </c>
      <c r="S76" s="110"/>
      <c r="T76" s="111" t="str">
        <f>IF(M76=" "," ",IF(M76=0," ",Admin!I68))</f>
        <v xml:space="preserve"> </v>
      </c>
      <c r="U76" s="48"/>
      <c r="V76" s="59">
        <f>IF(Employee!H$165=E$69,Employee!D$164+SUM(M76)+'Sep16'!V91,SUM(M76)+'Sep16'!V91)</f>
        <v>0</v>
      </c>
      <c r="W76" s="59">
        <f>IF(Employee!H$165=E$69,Employee!D$165+SUM(N76)+'Sep16'!W91,SUM(N76)+'Sep16'!W91)</f>
        <v>0</v>
      </c>
      <c r="X76" s="59">
        <f>IF(O76=" ",'Sep16'!X91,O76+'Sep16'!X91)</f>
        <v>0</v>
      </c>
      <c r="Y76" s="59">
        <f>IF(P76=" ",'Sep16'!Y91,P76+'Sep16'!Y91)</f>
        <v>0</v>
      </c>
      <c r="Z76" s="59">
        <f>IF(Q76=" ",'Sep16'!Z91,Q76+'Sep16'!Z91)</f>
        <v>0</v>
      </c>
      <c r="AA76" s="59">
        <f>IF(R76=" ",'Sep16'!AA91,R76+'Sep16'!AA91)</f>
        <v>0</v>
      </c>
      <c r="AB76" s="60"/>
      <c r="AC76" s="59">
        <f>IF(T76=" ",'Sep16'!AC91,T76+'Sep16'!AC91)</f>
        <v>0</v>
      </c>
      <c r="AD76" s="91">
        <f t="shared" si="57"/>
        <v>0</v>
      </c>
      <c r="AE76" s="91">
        <f t="shared" si="58"/>
        <v>0</v>
      </c>
      <c r="AF76" s="91">
        <f t="shared" si="59"/>
        <v>0</v>
      </c>
      <c r="AG76" s="91">
        <f t="shared" si="60"/>
        <v>0</v>
      </c>
      <c r="AH76" s="61"/>
    </row>
    <row r="77" spans="1:34" ht="18" customHeight="1" x14ac:dyDescent="0.25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IF(Employee!D$184="w","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>IF(T$69="Y",'Sep16'!H92,0)</f>
        <v>0</v>
      </c>
      <c r="I77" s="108">
        <f>IF(T$69="Y",'Sep16'!I92,0)</f>
        <v>0</v>
      </c>
      <c r="J77" s="108">
        <f>IF(T$69="Y",'Sep16'!J92,0)</f>
        <v>0</v>
      </c>
      <c r="K77" s="108">
        <f>IF(T$69="Y",'Sep16'!K92,I77*J77)</f>
        <v>0</v>
      </c>
      <c r="L77" s="108">
        <f>IF(T$69="Y",'Sep16'!L92,0)</f>
        <v>0</v>
      </c>
      <c r="M77" s="118" t="str">
        <f>IF(E77=" "," ",IF(T$69="Y",'Sep16'!M92,IF((H77+K77+L77)&gt;0,H77+K77+L77," ")))</f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211" t="str">
        <f t="shared" si="56"/>
        <v xml:space="preserve"> </v>
      </c>
      <c r="S77" s="110"/>
      <c r="T77" s="111" t="str">
        <f>IF(M77=" "," ",IF(M77=0," ",Admin!I69))</f>
        <v xml:space="preserve"> </v>
      </c>
      <c r="U77" s="48"/>
      <c r="V77" s="59">
        <f>IF(Employee!H$191=E$69,Employee!D$190+SUM(M77)+'Sep16'!V92,SUM(M77)+'Sep16'!V92)</f>
        <v>0</v>
      </c>
      <c r="W77" s="59">
        <f>IF(Employee!H$191=E$69,Employee!D$191+SUM(N77)+'Sep16'!W92,SUM(N77)+'Sep16'!W92)</f>
        <v>0</v>
      </c>
      <c r="X77" s="59">
        <f>IF(O77=" ",'Sep16'!X92,O77+'Sep16'!X92)</f>
        <v>0</v>
      </c>
      <c r="Y77" s="59">
        <f>IF(P77=" ",'Sep16'!Y92,P77+'Sep16'!Y92)</f>
        <v>0</v>
      </c>
      <c r="Z77" s="59">
        <f>IF(Q77=" ",'Sep16'!Z92,Q77+'Sep16'!Z92)</f>
        <v>0</v>
      </c>
      <c r="AA77" s="59">
        <f>IF(R77=" ",'Sep16'!AA92,R77+'Sep16'!AA92)</f>
        <v>0</v>
      </c>
      <c r="AB77" s="60"/>
      <c r="AC77" s="59">
        <f>IF(T77=" ",'Sep16'!AC92,T77+'Sep16'!AC92)</f>
        <v>0</v>
      </c>
      <c r="AD77" s="91">
        <f t="shared" si="57"/>
        <v>0</v>
      </c>
      <c r="AE77" s="91">
        <f t="shared" si="58"/>
        <v>0</v>
      </c>
      <c r="AF77" s="91">
        <f t="shared" si="59"/>
        <v>0</v>
      </c>
      <c r="AG77" s="91">
        <f t="shared" si="60"/>
        <v>0</v>
      </c>
      <c r="AH77" s="61"/>
    </row>
    <row r="78" spans="1:34" ht="18" customHeight="1" x14ac:dyDescent="0.25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IF(Employee!D$210="w","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>IF(T$69="Y",'Sep16'!H93,0)</f>
        <v>0</v>
      </c>
      <c r="I78" s="108">
        <f>IF(T$69="Y",'Sep16'!I93,0)</f>
        <v>0</v>
      </c>
      <c r="J78" s="108">
        <f>IF(T$69="Y",'Sep16'!J93,0)</f>
        <v>0</v>
      </c>
      <c r="K78" s="108">
        <f>IF(T$69="Y",'Sep16'!K93,I78*J78)</f>
        <v>0</v>
      </c>
      <c r="L78" s="108">
        <f>IF(T$69="Y",'Sep16'!L93,0)</f>
        <v>0</v>
      </c>
      <c r="M78" s="118" t="str">
        <f>IF(E78=" "," ",IF(T$69="Y",'Sep16'!M93,IF((H78+K78+L78)&gt;0,H78+K78+L78," ")))</f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211" t="str">
        <f t="shared" si="56"/>
        <v xml:space="preserve"> </v>
      </c>
      <c r="S78" s="110"/>
      <c r="T78" s="111" t="str">
        <f>IF(M78=" "," ",IF(M78=0," ",Admin!I70))</f>
        <v xml:space="preserve"> </v>
      </c>
      <c r="U78" s="48"/>
      <c r="V78" s="59">
        <f>IF(Employee!H$217=E$69,Employee!D$216+SUM(M78)+'Sep16'!V93,SUM(M78)+'Sep16'!V93)</f>
        <v>0</v>
      </c>
      <c r="W78" s="59">
        <f>IF(Employee!H$217=E$69,Employee!D$217+SUM(N78)+'Sep16'!W93,SUM(N78)+'Sep16'!W93)</f>
        <v>0</v>
      </c>
      <c r="X78" s="59">
        <f>IF(O78=" ",'Sep16'!X93,O78+'Sep16'!X93)</f>
        <v>0</v>
      </c>
      <c r="Y78" s="59">
        <f>IF(P78=" ",'Sep16'!Y93,P78+'Sep16'!Y93)</f>
        <v>0</v>
      </c>
      <c r="Z78" s="59">
        <f>IF(Q78=" ",'Sep16'!Z93,Q78+'Sep16'!Z93)</f>
        <v>0</v>
      </c>
      <c r="AA78" s="59">
        <f>IF(R78=" ",'Sep16'!AA93,R78+'Sep16'!AA93)</f>
        <v>0</v>
      </c>
      <c r="AB78" s="60"/>
      <c r="AC78" s="59">
        <f>IF(T78=" ",'Sep16'!AC93,T78+'Sep16'!AC93)</f>
        <v>0</v>
      </c>
      <c r="AD78" s="91">
        <f t="shared" si="57"/>
        <v>0</v>
      </c>
      <c r="AE78" s="91">
        <f t="shared" si="58"/>
        <v>0</v>
      </c>
      <c r="AF78" s="91">
        <f t="shared" si="59"/>
        <v>0</v>
      </c>
      <c r="AG78" s="91">
        <f t="shared" si="60"/>
        <v>0</v>
      </c>
      <c r="AH78" s="61"/>
    </row>
    <row r="79" spans="1:34" ht="18" customHeight="1" x14ac:dyDescent="0.25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IF(Employee!D$236="w","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>IF(T$69="Y",'Sep16'!H94,0)</f>
        <v>0</v>
      </c>
      <c r="I79" s="108">
        <f>IF(T$69="Y",'Sep16'!I94,0)</f>
        <v>0</v>
      </c>
      <c r="J79" s="108">
        <f>IF(T$69="Y",'Sep16'!J94,0)</f>
        <v>0</v>
      </c>
      <c r="K79" s="108">
        <f>IF(T$69="Y",'Sep16'!K94,I79*J79)</f>
        <v>0</v>
      </c>
      <c r="L79" s="108">
        <f>IF(T$69="Y",'Sep16'!L94,0)</f>
        <v>0</v>
      </c>
      <c r="M79" s="118" t="str">
        <f>IF(E79=" "," ",IF(T$69="Y",'Sep16'!M94,IF((H79+K79+L79)&gt;0,H79+K79+L79," ")))</f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211" t="str">
        <f t="shared" si="56"/>
        <v xml:space="preserve"> </v>
      </c>
      <c r="S79" s="110"/>
      <c r="T79" s="111" t="str">
        <f>IF(M79=" "," ",IF(M79=0," ",Admin!I71))</f>
        <v xml:space="preserve"> </v>
      </c>
      <c r="U79" s="48"/>
      <c r="V79" s="59">
        <f>IF(Employee!H$243=E$69,Employee!D$242+SUM(M79)+'Sep16'!V94,SUM(M79)+'Sep16'!V94)</f>
        <v>0</v>
      </c>
      <c r="W79" s="59">
        <f>IF(Employee!H$243=E$69,Employee!D$243+SUM(N79)+'Sep16'!W94,SUM(N79)+'Sep16'!W94)</f>
        <v>0</v>
      </c>
      <c r="X79" s="59">
        <f>IF(O79=" ",'Sep16'!X94,O79+'Sep16'!X94)</f>
        <v>0</v>
      </c>
      <c r="Y79" s="59">
        <f>IF(P79=" ",'Sep16'!Y94,P79+'Sep16'!Y94)</f>
        <v>0</v>
      </c>
      <c r="Z79" s="59">
        <f>IF(Q79=" ",'Sep16'!Z94,Q79+'Sep16'!Z94)</f>
        <v>0</v>
      </c>
      <c r="AA79" s="59">
        <f>IF(R79=" ",'Sep16'!AA94,R79+'Sep16'!AA94)</f>
        <v>0</v>
      </c>
      <c r="AB79" s="60"/>
      <c r="AC79" s="59">
        <f>IF(T79=" ",'Sep16'!AC94,T79+'Sep16'!AC94)</f>
        <v>0</v>
      </c>
      <c r="AD79" s="91">
        <f t="shared" si="57"/>
        <v>0</v>
      </c>
      <c r="AE79" s="91">
        <f t="shared" si="58"/>
        <v>0</v>
      </c>
      <c r="AF79" s="91">
        <f t="shared" si="59"/>
        <v>0</v>
      </c>
      <c r="AG79" s="91">
        <f t="shared" si="60"/>
        <v>0</v>
      </c>
      <c r="AH79" s="61"/>
    </row>
    <row r="80" spans="1:34" ht="18" customHeight="1" thickBot="1" x14ac:dyDescent="0.3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IF(Employee!D$262="w","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>IF(T$69="Y",'Sep16'!H95,0)</f>
        <v>0</v>
      </c>
      <c r="I80" s="133">
        <f>IF(T$69="Y",'Sep16'!I95,0)</f>
        <v>0</v>
      </c>
      <c r="J80" s="133">
        <f>IF(T$69="Y",'Sep16'!J95,0)</f>
        <v>0</v>
      </c>
      <c r="K80" s="133">
        <f>IF(T$69="Y",'Sep16'!K95,I80*J80)</f>
        <v>0</v>
      </c>
      <c r="L80" s="133">
        <f>IF(T$69="Y",'Sep16'!L95,0)</f>
        <v>0</v>
      </c>
      <c r="M80" s="118" t="str">
        <f>IF(E80=" "," ",IF(T$69="Y",'Sep16'!M95,IF((H80+K80+L80)&gt;0,H80+K80+L80," ")))</f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211" t="str">
        <f t="shared" si="56"/>
        <v xml:space="preserve"> </v>
      </c>
      <c r="S80" s="110"/>
      <c r="T80" s="111" t="str">
        <f>IF(M80=" "," ",IF(M80=0," ",Admin!I72))</f>
        <v xml:space="preserve"> </v>
      </c>
      <c r="U80" s="48"/>
      <c r="V80" s="59">
        <f>IF(Employee!H$269=E$69,Employee!D$268+SUM(M80)+'Sep16'!V95,SUM(M80)+'Sep16'!V95)</f>
        <v>0</v>
      </c>
      <c r="W80" s="59">
        <f>IF(Employee!H$269=E$69,Employee!D$269+SUM(N80)+'Sep16'!W95,SUM(N80)+'Sep16'!W95)</f>
        <v>0</v>
      </c>
      <c r="X80" s="59">
        <f>IF(O80=" ",'Sep16'!X95,O80+'Sep16'!X95)</f>
        <v>0</v>
      </c>
      <c r="Y80" s="59">
        <f>IF(P80=" ",'Sep16'!Y95,P80+'Sep16'!Y95)</f>
        <v>0</v>
      </c>
      <c r="Z80" s="59">
        <f>IF(Q80=" ",'Sep16'!Z95,Q80+'Sep16'!Z95)</f>
        <v>0</v>
      </c>
      <c r="AA80" s="59">
        <f>IF(R80=" ",'Sep16'!AA95,R80+'Sep16'!AA95)</f>
        <v>0</v>
      </c>
      <c r="AB80" s="60"/>
      <c r="AC80" s="59">
        <f>IF(T80=" ",'Sep16'!AC95,T80+'Sep16'!AC95)</f>
        <v>0</v>
      </c>
      <c r="AD80" s="91">
        <f t="shared" si="57"/>
        <v>0</v>
      </c>
      <c r="AE80" s="91">
        <f t="shared" si="58"/>
        <v>0</v>
      </c>
      <c r="AF80" s="91">
        <f t="shared" si="59"/>
        <v>0</v>
      </c>
      <c r="AG80" s="91">
        <f t="shared" si="60"/>
        <v>0</v>
      </c>
      <c r="AH80" s="61"/>
    </row>
    <row r="81" spans="1:34" ht="18" customHeight="1" thickTop="1" thickBot="1" x14ac:dyDescent="0.3">
      <c r="A81" s="47"/>
      <c r="B81" s="149"/>
      <c r="C81" s="147"/>
      <c r="D81" s="147"/>
      <c r="E81" s="148"/>
      <c r="F81" s="432" t="s">
        <v>7</v>
      </c>
      <c r="G81" s="397"/>
      <c r="H81" s="120"/>
      <c r="I81" s="121"/>
      <c r="J81" s="121"/>
      <c r="K81" s="165"/>
      <c r="L81" s="165"/>
      <c r="M81" s="156">
        <f t="shared" ref="M81:R81" si="61">SUM(M71:M80)</f>
        <v>0</v>
      </c>
      <c r="N81" s="156">
        <f t="shared" si="61"/>
        <v>0</v>
      </c>
      <c r="O81" s="156">
        <f t="shared" si="61"/>
        <v>0</v>
      </c>
      <c r="P81" s="156">
        <f t="shared" si="61"/>
        <v>0</v>
      </c>
      <c r="Q81" s="156">
        <f t="shared" si="61"/>
        <v>0</v>
      </c>
      <c r="R81" s="156">
        <f t="shared" si="61"/>
        <v>0</v>
      </c>
      <c r="S81" s="110"/>
      <c r="T81" s="156">
        <f>SUM(T71:T80)</f>
        <v>0</v>
      </c>
      <c r="U81" s="49"/>
      <c r="V81" s="59"/>
      <c r="AH81" s="61"/>
    </row>
    <row r="82" spans="1:34" ht="24" customHeight="1" x14ac:dyDescent="0.25">
      <c r="A82" s="61"/>
      <c r="B82" s="386"/>
      <c r="C82" s="386"/>
      <c r="D82" s="386"/>
      <c r="E82" s="386"/>
      <c r="F82" s="386"/>
      <c r="G82" s="386"/>
      <c r="H82" s="386"/>
      <c r="I82" s="386"/>
      <c r="J82" s="386"/>
      <c r="K82" s="386"/>
      <c r="L82" s="386"/>
      <c r="M82" s="386"/>
      <c r="N82" s="386"/>
      <c r="O82" s="386"/>
      <c r="P82" s="386"/>
      <c r="Q82" s="386"/>
      <c r="R82" s="386"/>
      <c r="S82" s="386"/>
      <c r="T82" s="386"/>
      <c r="U82" s="44"/>
    </row>
    <row r="83" spans="1:34" ht="12.75" customHeight="1" x14ac:dyDescent="0.25">
      <c r="AD83" s="189">
        <f>SUM(AD11:AD81)</f>
        <v>0</v>
      </c>
      <c r="AE83" s="189">
        <f>SUM(AE11:AE81)</f>
        <v>0</v>
      </c>
      <c r="AF83" s="189">
        <f>SUM(AF11:AF81)</f>
        <v>0</v>
      </c>
      <c r="AG83" s="189">
        <f>SUM(AG11:AG81)</f>
        <v>0</v>
      </c>
    </row>
    <row r="84" spans="1:34" ht="13.5" customHeight="1" thickBot="1" x14ac:dyDescent="0.3">
      <c r="F84" s="220" t="s">
        <v>80</v>
      </c>
      <c r="M84" s="438" t="s">
        <v>81</v>
      </c>
      <c r="N84" s="439"/>
      <c r="O84" s="439"/>
      <c r="P84" s="439"/>
      <c r="Q84" s="439"/>
      <c r="R84" s="439"/>
      <c r="T84" s="216"/>
    </row>
    <row r="85" spans="1:34" ht="12.75" customHeight="1" x14ac:dyDescent="0.25">
      <c r="F85" s="217" t="str">
        <f>IF(B71="D",Employee!D15," ")</f>
        <v xml:space="preserve"> </v>
      </c>
      <c r="M85" s="222" t="str">
        <f t="shared" ref="M85:M94" si="62">IF(B71="D",M71," ")</f>
        <v xml:space="preserve"> </v>
      </c>
      <c r="N85" s="223" t="str">
        <f t="shared" ref="N85:N94" si="63">IF(B71="D",N71," ")</f>
        <v xml:space="preserve"> </v>
      </c>
      <c r="O85" s="223" t="str">
        <f t="shared" ref="O85:O94" si="64">IF(B71="D",O71," ")</f>
        <v xml:space="preserve"> </v>
      </c>
      <c r="P85" s="223" t="str">
        <f t="shared" ref="P85:P94" si="65">IF(B71="D",P71," ")</f>
        <v xml:space="preserve"> </v>
      </c>
      <c r="Q85" s="223" t="str">
        <f t="shared" ref="Q85:Q94" si="66">IF(B71="D",Q71," ")</f>
        <v xml:space="preserve"> </v>
      </c>
      <c r="R85" s="224" t="str">
        <f t="shared" ref="R85:R94" si="67">IF(B71="D",R71," ")</f>
        <v xml:space="preserve"> </v>
      </c>
      <c r="S85" s="225"/>
      <c r="T85" s="226" t="str">
        <f t="shared" ref="T85:T94" si="68">IF(B71="D",T71," ")</f>
        <v xml:space="preserve"> </v>
      </c>
      <c r="AD85" s="191">
        <f>IF((AD83-(O1+T1)*0.13)&gt;0,AD83-(Q1+T1)*0.13,0)</f>
        <v>0</v>
      </c>
      <c r="AE85" s="191">
        <f>AE83</f>
        <v>0</v>
      </c>
      <c r="AF85" s="191">
        <f>AF83</f>
        <v>0</v>
      </c>
      <c r="AG85" s="191">
        <f>AG83</f>
        <v>0</v>
      </c>
    </row>
    <row r="86" spans="1:34" x14ac:dyDescent="0.25">
      <c r="F86" s="218" t="str">
        <f>IF(B72="D",Employee!D41," ")</f>
        <v xml:space="preserve"> </v>
      </c>
      <c r="M86" s="227" t="str">
        <f t="shared" si="62"/>
        <v xml:space="preserve"> </v>
      </c>
      <c r="N86" s="228" t="str">
        <f t="shared" si="63"/>
        <v xml:space="preserve"> </v>
      </c>
      <c r="O86" s="228" t="str">
        <f t="shared" si="64"/>
        <v xml:space="preserve"> </v>
      </c>
      <c r="P86" s="228" t="str">
        <f t="shared" si="65"/>
        <v xml:space="preserve"> </v>
      </c>
      <c r="Q86" s="228" t="str">
        <f t="shared" si="66"/>
        <v xml:space="preserve"> </v>
      </c>
      <c r="R86" s="229" t="str">
        <f t="shared" si="67"/>
        <v xml:space="preserve"> </v>
      </c>
      <c r="S86" s="225"/>
      <c r="T86" s="230" t="str">
        <f t="shared" si="68"/>
        <v xml:space="preserve"> </v>
      </c>
    </row>
    <row r="87" spans="1:34" ht="12.75" customHeight="1" x14ac:dyDescent="0.25">
      <c r="F87" s="218" t="str">
        <f>IF(B73="D",Employee!D67," ")</f>
        <v xml:space="preserve"> </v>
      </c>
      <c r="M87" s="227" t="str">
        <f t="shared" si="62"/>
        <v xml:space="preserve"> </v>
      </c>
      <c r="N87" s="228" t="str">
        <f t="shared" si="63"/>
        <v xml:space="preserve"> </v>
      </c>
      <c r="O87" s="228" t="str">
        <f t="shared" si="64"/>
        <v xml:space="preserve"> </v>
      </c>
      <c r="P87" s="228" t="str">
        <f t="shared" si="65"/>
        <v xml:space="preserve"> </v>
      </c>
      <c r="Q87" s="228" t="str">
        <f t="shared" si="66"/>
        <v xml:space="preserve"> </v>
      </c>
      <c r="R87" s="229" t="str">
        <f t="shared" si="67"/>
        <v xml:space="preserve"> </v>
      </c>
      <c r="S87" s="225"/>
      <c r="T87" s="230" t="str">
        <f t="shared" si="68"/>
        <v xml:space="preserve"> </v>
      </c>
      <c r="AD87" s="197"/>
      <c r="AE87" s="191">
        <f>AE85*0.045</f>
        <v>0</v>
      </c>
      <c r="AF87" s="191">
        <f>AF85*0.045</f>
        <v>0</v>
      </c>
      <c r="AG87" s="191">
        <f>AG85*0.045</f>
        <v>0</v>
      </c>
    </row>
    <row r="88" spans="1:34" x14ac:dyDescent="0.25">
      <c r="F88" s="218" t="str">
        <f>IF(B74="D",Employee!D93," ")</f>
        <v xml:space="preserve"> </v>
      </c>
      <c r="M88" s="227" t="str">
        <f t="shared" si="62"/>
        <v xml:space="preserve"> </v>
      </c>
      <c r="N88" s="228" t="str">
        <f t="shared" si="63"/>
        <v xml:space="preserve"> </v>
      </c>
      <c r="O88" s="228" t="str">
        <f t="shared" si="64"/>
        <v xml:space="preserve"> </v>
      </c>
      <c r="P88" s="228" t="str">
        <f t="shared" si="65"/>
        <v xml:space="preserve"> </v>
      </c>
      <c r="Q88" s="228" t="str">
        <f t="shared" si="66"/>
        <v xml:space="preserve"> </v>
      </c>
      <c r="R88" s="229" t="str">
        <f t="shared" si="67"/>
        <v xml:space="preserve"> </v>
      </c>
      <c r="S88" s="225"/>
      <c r="T88" s="230" t="str">
        <f t="shared" si="68"/>
        <v xml:space="preserve"> </v>
      </c>
    </row>
    <row r="89" spans="1:34" x14ac:dyDescent="0.25">
      <c r="F89" s="218" t="str">
        <f>IF(B75="D",Employee!D119," ")</f>
        <v xml:space="preserve"> </v>
      </c>
      <c r="M89" s="227" t="str">
        <f t="shared" si="62"/>
        <v xml:space="preserve"> </v>
      </c>
      <c r="N89" s="228" t="str">
        <f t="shared" si="63"/>
        <v xml:space="preserve"> </v>
      </c>
      <c r="O89" s="228" t="str">
        <f t="shared" si="64"/>
        <v xml:space="preserve"> </v>
      </c>
      <c r="P89" s="228" t="str">
        <f t="shared" si="65"/>
        <v xml:space="preserve"> </v>
      </c>
      <c r="Q89" s="228" t="str">
        <f t="shared" si="66"/>
        <v xml:space="preserve"> </v>
      </c>
      <c r="R89" s="229" t="str">
        <f t="shared" si="67"/>
        <v xml:space="preserve"> </v>
      </c>
      <c r="S89" s="225"/>
      <c r="T89" s="230" t="str">
        <f t="shared" si="68"/>
        <v xml:space="preserve"> </v>
      </c>
    </row>
    <row r="90" spans="1:34" x14ac:dyDescent="0.25">
      <c r="F90" s="218" t="str">
        <f>IF(B76="D",Employee!D145," ")</f>
        <v xml:space="preserve"> </v>
      </c>
      <c r="M90" s="227" t="str">
        <f t="shared" si="62"/>
        <v xml:space="preserve"> </v>
      </c>
      <c r="N90" s="228" t="str">
        <f t="shared" si="63"/>
        <v xml:space="preserve"> </v>
      </c>
      <c r="O90" s="228" t="str">
        <f t="shared" si="64"/>
        <v xml:space="preserve"> </v>
      </c>
      <c r="P90" s="228" t="str">
        <f t="shared" si="65"/>
        <v xml:space="preserve"> </v>
      </c>
      <c r="Q90" s="228" t="str">
        <f t="shared" si="66"/>
        <v xml:space="preserve"> </v>
      </c>
      <c r="R90" s="229" t="str">
        <f t="shared" si="67"/>
        <v xml:space="preserve"> </v>
      </c>
      <c r="S90" s="225"/>
      <c r="T90" s="230" t="str">
        <f t="shared" si="68"/>
        <v xml:space="preserve"> </v>
      </c>
      <c r="AD90" s="190">
        <f>AD85+'Sep16'!AD105</f>
        <v>0</v>
      </c>
      <c r="AE90" s="190">
        <f>AE85+'Sep16'!AE105</f>
        <v>0</v>
      </c>
      <c r="AF90" s="190">
        <f>AF85+'Sep16'!AF105</f>
        <v>0</v>
      </c>
      <c r="AG90" s="190">
        <f>AG85+'Sep16'!AG105</f>
        <v>0</v>
      </c>
    </row>
    <row r="91" spans="1:34" x14ac:dyDescent="0.25">
      <c r="F91" s="218" t="str">
        <f>IF(B77="D",Employee!D171," ")</f>
        <v xml:space="preserve"> </v>
      </c>
      <c r="M91" s="227" t="str">
        <f t="shared" si="62"/>
        <v xml:space="preserve"> </v>
      </c>
      <c r="N91" s="228" t="str">
        <f t="shared" si="63"/>
        <v xml:space="preserve"> </v>
      </c>
      <c r="O91" s="228" t="str">
        <f t="shared" si="64"/>
        <v xml:space="preserve"> </v>
      </c>
      <c r="P91" s="228" t="str">
        <f t="shared" si="65"/>
        <v xml:space="preserve"> </v>
      </c>
      <c r="Q91" s="228" t="str">
        <f t="shared" si="66"/>
        <v xml:space="preserve"> </v>
      </c>
      <c r="R91" s="229" t="str">
        <f t="shared" si="67"/>
        <v xml:space="preserve"> </v>
      </c>
      <c r="S91" s="225"/>
      <c r="T91" s="230" t="str">
        <f t="shared" si="68"/>
        <v xml:space="preserve"> </v>
      </c>
    </row>
    <row r="92" spans="1:34" x14ac:dyDescent="0.25">
      <c r="F92" s="218" t="str">
        <f>IF(B78="D",Employee!D197," ")</f>
        <v xml:space="preserve"> </v>
      </c>
      <c r="M92" s="227" t="str">
        <f t="shared" si="62"/>
        <v xml:space="preserve"> </v>
      </c>
      <c r="N92" s="228" t="str">
        <f t="shared" si="63"/>
        <v xml:space="preserve"> </v>
      </c>
      <c r="O92" s="228" t="str">
        <f t="shared" si="64"/>
        <v xml:space="preserve"> </v>
      </c>
      <c r="P92" s="228" t="str">
        <f t="shared" si="65"/>
        <v xml:space="preserve"> </v>
      </c>
      <c r="Q92" s="228" t="str">
        <f t="shared" si="66"/>
        <v xml:space="preserve"> </v>
      </c>
      <c r="R92" s="229" t="str">
        <f t="shared" si="67"/>
        <v xml:space="preserve"> </v>
      </c>
      <c r="S92" s="225"/>
      <c r="T92" s="230" t="str">
        <f t="shared" si="68"/>
        <v xml:space="preserve"> </v>
      </c>
      <c r="AD92" s="197"/>
      <c r="AE92" s="190">
        <f>AE87+'Sep16'!AE107</f>
        <v>0</v>
      </c>
      <c r="AF92" s="190">
        <f>AF87+'Sep16'!AF107</f>
        <v>0</v>
      </c>
      <c r="AG92" s="190">
        <f>AG87+'Sep16'!AG107</f>
        <v>0</v>
      </c>
    </row>
    <row r="93" spans="1:34" x14ac:dyDescent="0.25">
      <c r="F93" s="218" t="str">
        <f>IF(B79="D",Employee!D223," ")</f>
        <v xml:space="preserve"> </v>
      </c>
      <c r="M93" s="227" t="str">
        <f t="shared" si="62"/>
        <v xml:space="preserve"> </v>
      </c>
      <c r="N93" s="228" t="str">
        <f t="shared" si="63"/>
        <v xml:space="preserve"> </v>
      </c>
      <c r="O93" s="228" t="str">
        <f t="shared" si="64"/>
        <v xml:space="preserve"> </v>
      </c>
      <c r="P93" s="228" t="str">
        <f t="shared" si="65"/>
        <v xml:space="preserve"> </v>
      </c>
      <c r="Q93" s="228" t="str">
        <f t="shared" si="66"/>
        <v xml:space="preserve"> </v>
      </c>
      <c r="R93" s="229" t="str">
        <f t="shared" si="67"/>
        <v xml:space="preserve"> </v>
      </c>
      <c r="S93" s="225"/>
      <c r="T93" s="230" t="str">
        <f t="shared" si="68"/>
        <v xml:space="preserve"> </v>
      </c>
    </row>
    <row r="94" spans="1:34" ht="13.8" thickBot="1" x14ac:dyDescent="0.3">
      <c r="F94" s="219" t="str">
        <f>IF(B80="D",Employee!D249," ")</f>
        <v xml:space="preserve"> </v>
      </c>
      <c r="M94" s="231" t="str">
        <f t="shared" si="62"/>
        <v xml:space="preserve"> </v>
      </c>
      <c r="N94" s="232" t="str">
        <f t="shared" si="63"/>
        <v xml:space="preserve"> </v>
      </c>
      <c r="O94" s="232" t="str">
        <f t="shared" si="64"/>
        <v xml:space="preserve"> </v>
      </c>
      <c r="P94" s="232" t="str">
        <f t="shared" si="65"/>
        <v xml:space="preserve"> </v>
      </c>
      <c r="Q94" s="232" t="str">
        <f t="shared" si="66"/>
        <v xml:space="preserve"> </v>
      </c>
      <c r="R94" s="233" t="str">
        <f t="shared" si="67"/>
        <v xml:space="preserve"> </v>
      </c>
      <c r="S94" s="225"/>
      <c r="T94" s="234" t="str">
        <f t="shared" si="68"/>
        <v xml:space="preserve"> </v>
      </c>
    </row>
    <row r="95" spans="1:34" x14ac:dyDescent="0.25">
      <c r="F95" s="221" t="s">
        <v>82</v>
      </c>
      <c r="M95" s="235">
        <f t="shared" ref="M95:R95" si="69">SUM(M85:M94)</f>
        <v>0</v>
      </c>
      <c r="N95" s="235">
        <f t="shared" si="69"/>
        <v>0</v>
      </c>
      <c r="O95" s="235">
        <f t="shared" si="69"/>
        <v>0</v>
      </c>
      <c r="P95" s="235">
        <f t="shared" si="69"/>
        <v>0</v>
      </c>
      <c r="Q95" s="235">
        <f t="shared" si="69"/>
        <v>0</v>
      </c>
      <c r="R95" s="235">
        <f t="shared" si="69"/>
        <v>0</v>
      </c>
      <c r="S95" s="236"/>
      <c r="T95" s="235">
        <f>SUM(T85:T94)</f>
        <v>0</v>
      </c>
    </row>
  </sheetData>
  <mergeCells count="79">
    <mergeCell ref="AD1:AG2"/>
    <mergeCell ref="AG3:AG6"/>
    <mergeCell ref="AD3:AD6"/>
    <mergeCell ref="AE3:AE6"/>
    <mergeCell ref="AF3:AF6"/>
    <mergeCell ref="F51:G51"/>
    <mergeCell ref="B52:T52"/>
    <mergeCell ref="B53:E53"/>
    <mergeCell ref="B54:D54"/>
    <mergeCell ref="H54:J54"/>
    <mergeCell ref="O54:R54"/>
    <mergeCell ref="O53:Q53"/>
    <mergeCell ref="R53:T53"/>
    <mergeCell ref="B82:T82"/>
    <mergeCell ref="F66:G66"/>
    <mergeCell ref="B67:T67"/>
    <mergeCell ref="B68:E68"/>
    <mergeCell ref="B69:D69"/>
    <mergeCell ref="H69:J69"/>
    <mergeCell ref="R68:T68"/>
    <mergeCell ref="O69:R69"/>
    <mergeCell ref="O68:Q68"/>
    <mergeCell ref="F81:G81"/>
    <mergeCell ref="F36:G36"/>
    <mergeCell ref="B37:T37"/>
    <mergeCell ref="B38:E38"/>
    <mergeCell ref="B39:D39"/>
    <mergeCell ref="H39:J39"/>
    <mergeCell ref="O39:R39"/>
    <mergeCell ref="F21:G21"/>
    <mergeCell ref="B22:T22"/>
    <mergeCell ref="B23:E23"/>
    <mergeCell ref="B24:D24"/>
    <mergeCell ref="H24:J24"/>
    <mergeCell ref="O24:R24"/>
    <mergeCell ref="O23:Q23"/>
    <mergeCell ref="R23:T23"/>
    <mergeCell ref="O9:R9"/>
    <mergeCell ref="O38:Q38"/>
    <mergeCell ref="R38:T38"/>
    <mergeCell ref="W3:W6"/>
    <mergeCell ref="U1:U6"/>
    <mergeCell ref="X3:X6"/>
    <mergeCell ref="V1:AC2"/>
    <mergeCell ref="Y3:Y6"/>
    <mergeCell ref="Z3:Z6"/>
    <mergeCell ref="V3:V6"/>
    <mergeCell ref="AA3:AA6"/>
    <mergeCell ref="AC3:AC6"/>
    <mergeCell ref="A1:A6"/>
    <mergeCell ref="B3:B6"/>
    <mergeCell ref="C3:C6"/>
    <mergeCell ref="D3:D6"/>
    <mergeCell ref="I1:L1"/>
    <mergeCell ref="G2:H2"/>
    <mergeCell ref="I2:L2"/>
    <mergeCell ref="B1:F2"/>
    <mergeCell ref="G1:H1"/>
    <mergeCell ref="K3:K6"/>
    <mergeCell ref="L3:L6"/>
    <mergeCell ref="F3:F6"/>
    <mergeCell ref="H3:H6"/>
    <mergeCell ref="E3:E6"/>
    <mergeCell ref="M84:R84"/>
    <mergeCell ref="Q3:Q6"/>
    <mergeCell ref="P3:P6"/>
    <mergeCell ref="I3:I6"/>
    <mergeCell ref="J3:J6"/>
    <mergeCell ref="R3:R6"/>
    <mergeCell ref="H9:J9"/>
    <mergeCell ref="N3:N6"/>
    <mergeCell ref="O3:O6"/>
    <mergeCell ref="M3:M6"/>
    <mergeCell ref="B7:T7"/>
    <mergeCell ref="B8:E8"/>
    <mergeCell ref="B9:D9"/>
    <mergeCell ref="O8:Q8"/>
    <mergeCell ref="R8:T8"/>
    <mergeCell ref="T3:T6"/>
  </mergeCells>
  <phoneticPr fontId="5" type="noConversion"/>
  <dataValidations count="1">
    <dataValidation type="list" allowBlank="1" showInputMessage="1" showErrorMessage="1" sqref="G71:G80 G11:G20 G26:G35 G41:G50 G56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5"/>
  <sheetViews>
    <sheetView workbookViewId="0">
      <pane ySplit="6" topLeftCell="A7" activePane="bottomLeft" state="frozen"/>
      <selection pane="bottomLeft" activeCell="R8" sqref="R8:T8"/>
    </sheetView>
  </sheetViews>
  <sheetFormatPr defaultColWidth="9.109375" defaultRowHeight="13.2" x14ac:dyDescent="0.25"/>
  <cols>
    <col min="1" max="1" width="1.33203125" style="1" customWidth="1"/>
    <col min="2" max="2" width="4.33203125" style="88" customWidth="1"/>
    <col min="3" max="4" width="4.5546875" style="7" customWidth="1"/>
    <col min="5" max="5" width="4.5546875" style="3" customWidth="1"/>
    <col min="6" max="6" width="17.88671875" style="1" customWidth="1"/>
    <col min="7" max="7" width="4.109375" style="1" customWidth="1"/>
    <col min="8" max="8" width="7" style="55" customWidth="1"/>
    <col min="9" max="10" width="7.6640625" style="55" customWidth="1"/>
    <col min="11" max="11" width="8.6640625" style="58" customWidth="1"/>
    <col min="12" max="12" width="7.6640625" style="58" customWidth="1"/>
    <col min="13" max="13" width="9" style="55" customWidth="1"/>
    <col min="14" max="14" width="8" style="2" customWidth="1"/>
    <col min="15" max="15" width="8" style="55" customWidth="1"/>
    <col min="16" max="16" width="7.109375" style="55" customWidth="1"/>
    <col min="17" max="17" width="8" style="55" customWidth="1"/>
    <col min="18" max="18" width="9" style="55" customWidth="1"/>
    <col min="19" max="19" width="0.88671875" style="1" customWidth="1"/>
    <col min="20" max="20" width="9.109375" style="55"/>
    <col min="21" max="21" width="1.6640625" style="4" customWidth="1"/>
    <col min="22" max="22" width="10.6640625" style="55" customWidth="1"/>
    <col min="23" max="27" width="9.6640625" style="55" customWidth="1"/>
    <col min="28" max="28" width="1.109375" style="55" customWidth="1"/>
    <col min="29" max="29" width="9.6640625" style="55" customWidth="1"/>
    <col min="30" max="33" width="10.5546875" style="91" customWidth="1"/>
    <col min="34" max="34" width="0.88671875" style="1" customWidth="1"/>
    <col min="35" max="16384" width="9.109375" style="1"/>
  </cols>
  <sheetData>
    <row r="1" spans="1:34" s="7" customFormat="1" ht="15" customHeight="1" thickTop="1" x14ac:dyDescent="0.25">
      <c r="A1" s="458"/>
      <c r="B1" s="423" t="s">
        <v>74</v>
      </c>
      <c r="C1" s="424"/>
      <c r="D1" s="424"/>
      <c r="E1" s="424"/>
      <c r="F1" s="425"/>
      <c r="G1" s="417">
        <f>SUM(AD85:AG85)+SUM(AE87:AG87)</f>
        <v>0</v>
      </c>
      <c r="H1" s="418"/>
      <c r="I1" s="414" t="s">
        <v>4</v>
      </c>
      <c r="J1" s="415"/>
      <c r="K1" s="415"/>
      <c r="L1" s="416"/>
      <c r="M1" s="103">
        <f t="shared" ref="M1:R1" si="0">M21+M36+M51+M66+M81</f>
        <v>0</v>
      </c>
      <c r="N1" s="103">
        <f t="shared" si="0"/>
        <v>0</v>
      </c>
      <c r="O1" s="103">
        <f t="shared" si="0"/>
        <v>0</v>
      </c>
      <c r="P1" s="103">
        <f t="shared" si="0"/>
        <v>0</v>
      </c>
      <c r="Q1" s="103">
        <f t="shared" si="0"/>
        <v>0</v>
      </c>
      <c r="R1" s="103">
        <f t="shared" si="0"/>
        <v>0</v>
      </c>
      <c r="S1" s="128"/>
      <c r="T1" s="103">
        <f>T21+T36+T51+T66+T81</f>
        <v>0</v>
      </c>
      <c r="U1" s="445"/>
      <c r="V1" s="453" t="s">
        <v>25</v>
      </c>
      <c r="W1" s="454"/>
      <c r="X1" s="454"/>
      <c r="Y1" s="454"/>
      <c r="Z1" s="454"/>
      <c r="AA1" s="454"/>
      <c r="AB1" s="454"/>
      <c r="AC1" s="455"/>
      <c r="AD1" s="440" t="s">
        <v>70</v>
      </c>
      <c r="AE1" s="440"/>
      <c r="AF1" s="440"/>
      <c r="AG1" s="440"/>
      <c r="AH1" s="192"/>
    </row>
    <row r="2" spans="1:34" s="7" customFormat="1" ht="15" customHeight="1" thickBot="1" x14ac:dyDescent="0.3">
      <c r="A2" s="458"/>
      <c r="B2" s="426"/>
      <c r="C2" s="427"/>
      <c r="D2" s="427"/>
      <c r="E2" s="427"/>
      <c r="F2" s="428"/>
      <c r="G2" s="417"/>
      <c r="H2" s="418"/>
      <c r="I2" s="442" t="s">
        <v>78</v>
      </c>
      <c r="J2" s="443"/>
      <c r="K2" s="443"/>
      <c r="L2" s="444"/>
      <c r="M2" s="103">
        <f t="shared" ref="M2:R2" si="1">M95</f>
        <v>0</v>
      </c>
      <c r="N2" s="103">
        <f t="shared" si="1"/>
        <v>0</v>
      </c>
      <c r="O2" s="103">
        <f t="shared" si="1"/>
        <v>0</v>
      </c>
      <c r="P2" s="103">
        <f t="shared" si="1"/>
        <v>0</v>
      </c>
      <c r="Q2" s="103">
        <f t="shared" si="1"/>
        <v>0</v>
      </c>
      <c r="R2" s="103">
        <f t="shared" si="1"/>
        <v>0</v>
      </c>
      <c r="S2" s="128"/>
      <c r="T2" s="103">
        <f>T95</f>
        <v>0</v>
      </c>
      <c r="U2" s="445"/>
      <c r="V2" s="456"/>
      <c r="W2" s="441"/>
      <c r="X2" s="441"/>
      <c r="Y2" s="441"/>
      <c r="Z2" s="441"/>
      <c r="AA2" s="441"/>
      <c r="AB2" s="441"/>
      <c r="AC2" s="457"/>
      <c r="AD2" s="441"/>
      <c r="AE2" s="441"/>
      <c r="AF2" s="441"/>
      <c r="AG2" s="441"/>
      <c r="AH2" s="192"/>
    </row>
    <row r="3" spans="1:34" s="12" customFormat="1" ht="15" customHeight="1" thickTop="1" x14ac:dyDescent="0.25">
      <c r="A3" s="408"/>
      <c r="B3" s="419" t="s">
        <v>79</v>
      </c>
      <c r="C3" s="419" t="s">
        <v>51</v>
      </c>
      <c r="D3" s="419" t="s">
        <v>6</v>
      </c>
      <c r="E3" s="429" t="s">
        <v>44</v>
      </c>
      <c r="F3" s="422" t="s">
        <v>0</v>
      </c>
      <c r="G3" s="124" t="s">
        <v>45</v>
      </c>
      <c r="H3" s="401" t="s">
        <v>55</v>
      </c>
      <c r="I3" s="401" t="s">
        <v>49</v>
      </c>
      <c r="J3" s="401" t="s">
        <v>50</v>
      </c>
      <c r="K3" s="409" t="s">
        <v>54</v>
      </c>
      <c r="L3" s="409" t="s">
        <v>32</v>
      </c>
      <c r="M3" s="405" t="s">
        <v>52</v>
      </c>
      <c r="N3" s="401" t="s">
        <v>1</v>
      </c>
      <c r="O3" s="404" t="s">
        <v>26</v>
      </c>
      <c r="P3" s="401" t="s">
        <v>56</v>
      </c>
      <c r="Q3" s="404" t="s">
        <v>2</v>
      </c>
      <c r="R3" s="405" t="s">
        <v>53</v>
      </c>
      <c r="S3" s="51"/>
      <c r="T3" s="404" t="s">
        <v>27</v>
      </c>
      <c r="U3" s="446"/>
      <c r="V3" s="393" t="s">
        <v>5</v>
      </c>
      <c r="W3" s="393" t="s">
        <v>1</v>
      </c>
      <c r="X3" s="393" t="s">
        <v>26</v>
      </c>
      <c r="Y3" s="447" t="s">
        <v>22</v>
      </c>
      <c r="Z3" s="393" t="s">
        <v>2</v>
      </c>
      <c r="AA3" s="393" t="s">
        <v>3</v>
      </c>
      <c r="AB3" s="51"/>
      <c r="AC3" s="393" t="s">
        <v>27</v>
      </c>
      <c r="AD3" s="450" t="s">
        <v>66</v>
      </c>
      <c r="AE3" s="450" t="s">
        <v>67</v>
      </c>
      <c r="AF3" s="450" t="s">
        <v>68</v>
      </c>
      <c r="AG3" s="450" t="s">
        <v>69</v>
      </c>
      <c r="AH3" s="193"/>
    </row>
    <row r="4" spans="1:34" s="13" customFormat="1" ht="15" customHeight="1" x14ac:dyDescent="0.25">
      <c r="A4" s="408"/>
      <c r="B4" s="420"/>
      <c r="C4" s="420"/>
      <c r="D4" s="420"/>
      <c r="E4" s="430"/>
      <c r="F4" s="394"/>
      <c r="G4" s="125" t="s">
        <v>46</v>
      </c>
      <c r="H4" s="402"/>
      <c r="I4" s="412"/>
      <c r="J4" s="412"/>
      <c r="K4" s="410"/>
      <c r="L4" s="410"/>
      <c r="M4" s="406"/>
      <c r="N4" s="402"/>
      <c r="O4" s="394"/>
      <c r="P4" s="402"/>
      <c r="Q4" s="394"/>
      <c r="R4" s="406"/>
      <c r="S4" s="51"/>
      <c r="T4" s="394"/>
      <c r="U4" s="446"/>
      <c r="V4" s="394"/>
      <c r="W4" s="394"/>
      <c r="X4" s="394"/>
      <c r="Y4" s="448"/>
      <c r="Z4" s="394"/>
      <c r="AA4" s="394"/>
      <c r="AB4" s="51"/>
      <c r="AC4" s="394"/>
      <c r="AD4" s="451"/>
      <c r="AE4" s="451"/>
      <c r="AF4" s="451"/>
      <c r="AG4" s="451"/>
      <c r="AH4" s="193"/>
    </row>
    <row r="5" spans="1:34" s="13" customFormat="1" ht="15" customHeight="1" x14ac:dyDescent="0.25">
      <c r="A5" s="408"/>
      <c r="B5" s="420"/>
      <c r="C5" s="420"/>
      <c r="D5" s="420"/>
      <c r="E5" s="430"/>
      <c r="F5" s="394"/>
      <c r="G5" s="125" t="s">
        <v>47</v>
      </c>
      <c r="H5" s="402"/>
      <c r="I5" s="412"/>
      <c r="J5" s="412"/>
      <c r="K5" s="410"/>
      <c r="L5" s="410"/>
      <c r="M5" s="406"/>
      <c r="N5" s="402"/>
      <c r="O5" s="394"/>
      <c r="P5" s="402"/>
      <c r="Q5" s="394"/>
      <c r="R5" s="406"/>
      <c r="S5" s="51"/>
      <c r="T5" s="394"/>
      <c r="U5" s="446"/>
      <c r="V5" s="394"/>
      <c r="W5" s="394"/>
      <c r="X5" s="394"/>
      <c r="Y5" s="448"/>
      <c r="Z5" s="394"/>
      <c r="AA5" s="394"/>
      <c r="AB5" s="51"/>
      <c r="AC5" s="394"/>
      <c r="AD5" s="451"/>
      <c r="AE5" s="451"/>
      <c r="AF5" s="451"/>
      <c r="AG5" s="451"/>
      <c r="AH5" s="193"/>
    </row>
    <row r="6" spans="1:34" s="14" customFormat="1" ht="15" customHeight="1" x14ac:dyDescent="0.2">
      <c r="A6" s="408"/>
      <c r="B6" s="421"/>
      <c r="C6" s="421"/>
      <c r="D6" s="421"/>
      <c r="E6" s="431"/>
      <c r="F6" s="394"/>
      <c r="G6" s="126" t="s">
        <v>48</v>
      </c>
      <c r="H6" s="403"/>
      <c r="I6" s="413"/>
      <c r="J6" s="413"/>
      <c r="K6" s="411"/>
      <c r="L6" s="411"/>
      <c r="M6" s="406"/>
      <c r="N6" s="403"/>
      <c r="O6" s="394"/>
      <c r="P6" s="403"/>
      <c r="Q6" s="394"/>
      <c r="R6" s="406"/>
      <c r="S6" s="50"/>
      <c r="T6" s="394"/>
      <c r="U6" s="446"/>
      <c r="V6" s="394"/>
      <c r="W6" s="394"/>
      <c r="X6" s="394"/>
      <c r="Y6" s="449"/>
      <c r="Z6" s="394"/>
      <c r="AA6" s="394"/>
      <c r="AB6" s="50"/>
      <c r="AC6" s="394"/>
      <c r="AD6" s="452"/>
      <c r="AE6" s="452"/>
      <c r="AF6" s="452"/>
      <c r="AG6" s="452"/>
      <c r="AH6" s="194"/>
    </row>
    <row r="7" spans="1:34" s="52" customFormat="1" ht="24" customHeight="1" thickBot="1" x14ac:dyDescent="0.3">
      <c r="A7" s="157"/>
      <c r="B7" s="386"/>
      <c r="C7" s="386"/>
      <c r="D7" s="386"/>
      <c r="E7" s="386"/>
      <c r="F7" s="386"/>
      <c r="G7" s="386"/>
      <c r="H7" s="386"/>
      <c r="I7" s="386"/>
      <c r="J7" s="386"/>
      <c r="K7" s="386"/>
      <c r="L7" s="386"/>
      <c r="M7" s="386"/>
      <c r="N7" s="386"/>
      <c r="O7" s="386"/>
      <c r="P7" s="386"/>
      <c r="Q7" s="386"/>
      <c r="R7" s="386"/>
      <c r="S7" s="386"/>
      <c r="T7" s="386"/>
      <c r="U7" s="200"/>
      <c r="V7" s="81"/>
      <c r="W7" s="81"/>
      <c r="X7" s="81"/>
      <c r="Y7" s="201"/>
      <c r="Z7" s="81"/>
      <c r="AA7" s="81"/>
      <c r="AB7" s="82"/>
      <c r="AC7" s="81"/>
      <c r="AD7" s="90"/>
      <c r="AE7" s="90"/>
      <c r="AF7" s="90"/>
      <c r="AG7" s="90"/>
      <c r="AH7" s="194"/>
    </row>
    <row r="8" spans="1:34" ht="18" customHeight="1" thickTop="1" thickBot="1" x14ac:dyDescent="0.3">
      <c r="A8" s="39"/>
      <c r="B8" s="395" t="s">
        <v>23</v>
      </c>
      <c r="C8" s="396"/>
      <c r="D8" s="396"/>
      <c r="E8" s="397"/>
      <c r="F8" s="40"/>
      <c r="G8" s="101"/>
      <c r="H8" s="102"/>
      <c r="I8" s="102"/>
      <c r="J8" s="102"/>
      <c r="K8" s="56"/>
      <c r="L8" s="56"/>
      <c r="M8" s="53"/>
      <c r="N8" s="41"/>
      <c r="O8" s="387" t="s">
        <v>28</v>
      </c>
      <c r="P8" s="388"/>
      <c r="Q8" s="389"/>
      <c r="R8" s="436"/>
      <c r="S8" s="437"/>
      <c r="T8" s="437"/>
      <c r="U8" s="42"/>
      <c r="AH8" s="61"/>
    </row>
    <row r="9" spans="1:34" ht="18" customHeight="1" thickTop="1" thickBot="1" x14ac:dyDescent="0.3">
      <c r="A9" s="43"/>
      <c r="B9" s="398" t="s">
        <v>9</v>
      </c>
      <c r="C9" s="396"/>
      <c r="D9" s="397"/>
      <c r="E9" s="188">
        <v>31</v>
      </c>
      <c r="F9" s="61"/>
      <c r="G9" s="61"/>
      <c r="H9" s="398" t="s">
        <v>28</v>
      </c>
      <c r="I9" s="396"/>
      <c r="J9" s="397"/>
      <c r="K9" s="238">
        <f>'Oct16'!M54+1</f>
        <v>42674</v>
      </c>
      <c r="L9" s="239" t="s">
        <v>84</v>
      </c>
      <c r="M9" s="240">
        <f>K9+6</f>
        <v>42680</v>
      </c>
      <c r="N9" s="27"/>
      <c r="O9" s="433" t="s">
        <v>71</v>
      </c>
      <c r="P9" s="434"/>
      <c r="Q9" s="434"/>
      <c r="R9" s="435"/>
      <c r="S9" s="44"/>
      <c r="T9" s="199"/>
      <c r="U9" s="46"/>
      <c r="AH9" s="61"/>
    </row>
    <row r="10" spans="1:34" ht="18" customHeight="1" thickTop="1" x14ac:dyDescent="0.25">
      <c r="A10" s="43"/>
      <c r="B10" s="202"/>
      <c r="C10" s="203"/>
      <c r="D10" s="204"/>
      <c r="E10" s="203"/>
      <c r="F10" s="203"/>
      <c r="G10" s="203"/>
      <c r="H10" s="54"/>
      <c r="I10" s="54"/>
      <c r="J10" s="54"/>
      <c r="K10" s="57"/>
      <c r="L10" s="57"/>
      <c r="M10" s="54"/>
      <c r="N10" s="104"/>
      <c r="O10" s="54"/>
      <c r="P10" s="54"/>
      <c r="Q10" s="54"/>
      <c r="R10" s="54"/>
      <c r="S10" s="44"/>
      <c r="T10" s="54"/>
      <c r="U10" s="46"/>
      <c r="AH10" s="61"/>
    </row>
    <row r="11" spans="1:34" ht="18" customHeight="1" x14ac:dyDescent="0.25">
      <c r="A11" s="43"/>
      <c r="B11" s="136" t="str">
        <f>IF(E11=" "," ",IF(Employee!F$24&gt;E$9," ",IF(Employee!F$26&lt;E$9," ",Employee!D$30)))</f>
        <v xml:space="preserve"> </v>
      </c>
      <c r="C11" s="348"/>
      <c r="D11" s="348" t="s">
        <v>141</v>
      </c>
      <c r="E11" s="137" t="str">
        <f>IF(Employee!D$28="m"," ",IF(Employee!F$24&gt;E$9," ",IF(Employee!F$26&lt;E$9," ",Employee!D$29)))</f>
        <v xml:space="preserve"> </v>
      </c>
      <c r="F11" s="142" t="str">
        <f>IF(E11=" "," ",IF(Employee!F$24&gt;E$9," ",IF(Employee!F$26&lt;E$9," ",Employee!D$15)))</f>
        <v xml:space="preserve"> </v>
      </c>
      <c r="G11" s="160"/>
      <c r="H11" s="113">
        <f>IF(T$9="Y",'Oct16'!H56,0)</f>
        <v>0</v>
      </c>
      <c r="I11" s="105">
        <f>IF(T$9="Y",'Oct16'!I56,0)</f>
        <v>0</v>
      </c>
      <c r="J11" s="105">
        <f>IF(T$9="Y",'Oct16'!J56,0)</f>
        <v>0</v>
      </c>
      <c r="K11" s="105">
        <f>IF(T$9="Y",'Oct16'!K56,I11*J11)</f>
        <v>0</v>
      </c>
      <c r="L11" s="105">
        <f>IF(T$9="Y",'Oct16'!L56,0)</f>
        <v>0</v>
      </c>
      <c r="M11" s="129" t="str">
        <f>IF(E11=" "," ",IF(T$9="Y",'Oct16'!M56,IF((H11+K11+L11)&gt;0,H11+K11+L11," ")))</f>
        <v xml:space="preserve"> </v>
      </c>
      <c r="N11" s="113">
        <v>0</v>
      </c>
      <c r="O11" s="105">
        <v>0</v>
      </c>
      <c r="P11" s="105">
        <v>0</v>
      </c>
      <c r="Q11" s="150">
        <v>0</v>
      </c>
      <c r="R11" s="122" t="str">
        <f t="shared" ref="R11:R20" si="2">IF(M11=" "," ",IF(M11=0," ",M11-SUM(N11:Q11)))</f>
        <v xml:space="preserve"> </v>
      </c>
      <c r="S11" s="110"/>
      <c r="T11" s="107" t="str">
        <f>IF(M11=" "," ",IF(M11=0," ",Admin!I303))</f>
        <v xml:space="preserve"> </v>
      </c>
      <c r="U11" s="48"/>
      <c r="V11" s="59">
        <f>IF(Employee!H$34=E$9,Employee!D$34+SUM(M11)+'Oct16'!V56,SUM(M11)+'Oct16'!V56)</f>
        <v>0</v>
      </c>
      <c r="W11" s="59">
        <f>IF(Employee!H$34=E$9,Employee!D$35+SUM(N11)+'Oct16'!W56,SUM(N11)+'Oct16'!W56)</f>
        <v>0</v>
      </c>
      <c r="X11" s="59">
        <f>IF(O11=" ",'Oct16'!X56,O11+'Oct16'!X56)</f>
        <v>0</v>
      </c>
      <c r="Y11" s="59">
        <f>IF(P11=" ",'Oct16'!Y56,P11+'Oct16'!Y56)</f>
        <v>0</v>
      </c>
      <c r="Z11" s="59">
        <f>IF(Q11=" ",'Oct16'!Z56,Q11+'Oct16'!Z56)</f>
        <v>0</v>
      </c>
      <c r="AA11" s="59">
        <f>IF(R11=" ",'Oct16'!AA56,R11+'Oct16'!AA56)</f>
        <v>0</v>
      </c>
      <c r="AB11" s="60"/>
      <c r="AC11" s="59">
        <f>IF(T11=" ",'Oct16'!AC56,T11+'Oct16'!AC56)</f>
        <v>0</v>
      </c>
      <c r="AD11" s="91">
        <f>IF(G11="SSP",H11,0)</f>
        <v>0</v>
      </c>
      <c r="AE11" s="91">
        <f>IF(G11="SMP",H11,0)</f>
        <v>0</v>
      </c>
      <c r="AF11" s="91">
        <f>IF(G11="SPP",H11,0)</f>
        <v>0</v>
      </c>
      <c r="AG11" s="91">
        <f>IF(G11="SAP",H11,0)</f>
        <v>0</v>
      </c>
      <c r="AH11" s="61"/>
    </row>
    <row r="12" spans="1:34" ht="18" customHeight="1" x14ac:dyDescent="0.25">
      <c r="A12" s="43"/>
      <c r="B12" s="138" t="str">
        <f>IF(E12=" "," ",IF(Employee!F$50&gt;E$9," ",IF(Employee!F$52&lt;E$9," ",Employee!D$56)))</f>
        <v xml:space="preserve"> </v>
      </c>
      <c r="C12" s="348"/>
      <c r="D12" s="348" t="s">
        <v>141</v>
      </c>
      <c r="E12" s="139" t="str">
        <f>IF(Employee!D$54="m"," ",IF(Employee!F$50&gt;E$9," ",IF(Employee!F$52&lt;E$9," ",Employee!D$55)))</f>
        <v xml:space="preserve"> </v>
      </c>
      <c r="F12" s="143" t="str">
        <f>IF(E12=" "," ",IF(Employee!F$50&gt;E$9," ",IF(Employee!F$52&lt;E$9," ",Employee!D$41)))</f>
        <v xml:space="preserve"> </v>
      </c>
      <c r="G12" s="160"/>
      <c r="H12" s="114">
        <f>IF(T$9="Y",'Oct16'!H57,0)</f>
        <v>0</v>
      </c>
      <c r="I12" s="108">
        <f>IF(T$9="Y",'Oct16'!I57,0)</f>
        <v>0</v>
      </c>
      <c r="J12" s="108">
        <f>IF(T$9="Y",'Oct16'!J57,0)</f>
        <v>0</v>
      </c>
      <c r="K12" s="108">
        <f>IF(T$9="Y",'Oct16'!K57,I12*J12)</f>
        <v>0</v>
      </c>
      <c r="L12" s="108">
        <f>IF(T$9="Y",'Oct16'!L57,0)</f>
        <v>0</v>
      </c>
      <c r="M12" s="130" t="str">
        <f>IF(E12=" "," ",IF(T$9="Y",'Oct16'!M57,IF((H12+K12+L12)&gt;0,H12+K12+L12," ")))</f>
        <v xml:space="preserve"> </v>
      </c>
      <c r="N12" s="114">
        <v>0</v>
      </c>
      <c r="O12" s="108">
        <v>0</v>
      </c>
      <c r="P12" s="108">
        <v>0</v>
      </c>
      <c r="Q12" s="151">
        <v>0</v>
      </c>
      <c r="R12" s="123" t="str">
        <f t="shared" si="2"/>
        <v xml:space="preserve"> </v>
      </c>
      <c r="S12" s="110"/>
      <c r="T12" s="111" t="str">
        <f>IF(M12=" "," ",IF(M12=0," ",Admin!I304))</f>
        <v xml:space="preserve"> </v>
      </c>
      <c r="U12" s="48"/>
      <c r="V12" s="59">
        <f>IF(Employee!H$60=E$9,Employee!D$60+SUM(M12)+'Oct16'!V57,SUM(M12)+'Oct16'!V57)</f>
        <v>0</v>
      </c>
      <c r="W12" s="59">
        <f>IF(Employee!H$60=E$9,Employee!D$61+SUM(N12)+'Oct16'!W57,SUM(N12)+'Oct16'!W57)</f>
        <v>0</v>
      </c>
      <c r="X12" s="59">
        <f>IF(O12=" ",'Oct16'!X57,O12+'Oct16'!X57)</f>
        <v>0</v>
      </c>
      <c r="Y12" s="59">
        <f>IF(P12=" ",'Oct16'!Y57,P12+'Oct16'!Y57)</f>
        <v>0</v>
      </c>
      <c r="Z12" s="59">
        <f>IF(Q12=" ",'Oct16'!Z57,Q12+'Oct16'!Z57)</f>
        <v>0</v>
      </c>
      <c r="AA12" s="59">
        <f>IF(R12=" ",'Oct16'!AA57,R12+'Oct16'!AA57)</f>
        <v>0</v>
      </c>
      <c r="AB12" s="60"/>
      <c r="AC12" s="59">
        <f>IF(T12=" ",'Oct16'!AC57,T12+'Oct16'!AC57)</f>
        <v>0</v>
      </c>
      <c r="AD12" s="91">
        <f t="shared" ref="AD12:AD20" si="3">IF(G12="SSP",H12,0)</f>
        <v>0</v>
      </c>
      <c r="AE12" s="91">
        <f t="shared" ref="AE12:AE20" si="4">IF(G12="SMP",H12,0)</f>
        <v>0</v>
      </c>
      <c r="AF12" s="91">
        <f t="shared" ref="AF12:AF20" si="5">IF(G12="SPP",H12,0)</f>
        <v>0</v>
      </c>
      <c r="AG12" s="91">
        <f t="shared" ref="AG12:AG20" si="6">IF(G12="SAP",H12,0)</f>
        <v>0</v>
      </c>
      <c r="AH12" s="61"/>
    </row>
    <row r="13" spans="1:34" ht="18" customHeight="1" x14ac:dyDescent="0.25">
      <c r="A13" s="43"/>
      <c r="B13" s="138" t="str">
        <f>IF(E13=" "," ",IF(Employee!F$76&gt;E$9," ",IF(Employee!F$78&lt;E$9," ",Employee!D$82)))</f>
        <v xml:space="preserve"> </v>
      </c>
      <c r="C13" s="348"/>
      <c r="D13" s="348" t="s">
        <v>141</v>
      </c>
      <c r="E13" s="139" t="str">
        <f>IF(Employee!D$80="m"," ",IF(Employee!F$76&gt;E$9," ",IF(Employee!F$78&lt;E$9," ",Employee!D$81)))</f>
        <v xml:space="preserve"> </v>
      </c>
      <c r="F13" s="143" t="str">
        <f>IF(E13=" "," ",IF(Employee!F$76&gt;E$9," ",IF(Employee!F$78&lt;E$9," ",Employee!D$67)))</f>
        <v xml:space="preserve"> </v>
      </c>
      <c r="G13" s="160"/>
      <c r="H13" s="114">
        <f>IF(T$9="Y",'Oct16'!H58,0)</f>
        <v>0</v>
      </c>
      <c r="I13" s="108">
        <f>IF(T$9="Y",'Oct16'!I58,0)</f>
        <v>0</v>
      </c>
      <c r="J13" s="108">
        <f>IF(T$9="Y",'Oct16'!J58,0)</f>
        <v>0</v>
      </c>
      <c r="K13" s="108">
        <f>IF(T$9="Y",'Oct16'!K58,I13*J13)</f>
        <v>0</v>
      </c>
      <c r="L13" s="108">
        <f>IF(T$9="Y",'Oct16'!L58,0)</f>
        <v>0</v>
      </c>
      <c r="M13" s="130" t="str">
        <f>IF(E13=" "," ",IF(T$9="Y",'Oct16'!M58,IF((H13+K13+L13)&gt;0,H13+K13+L13," ")))</f>
        <v xml:space="preserve"> </v>
      </c>
      <c r="N13" s="114">
        <v>0</v>
      </c>
      <c r="O13" s="108">
        <v>0</v>
      </c>
      <c r="P13" s="108">
        <v>0</v>
      </c>
      <c r="Q13" s="151">
        <v>0</v>
      </c>
      <c r="R13" s="123" t="str">
        <f t="shared" si="2"/>
        <v xml:space="preserve"> </v>
      </c>
      <c r="S13" s="110"/>
      <c r="T13" s="111" t="str">
        <f>IF(M13=" "," ",IF(M13=0," ",Admin!I305))</f>
        <v xml:space="preserve"> </v>
      </c>
      <c r="U13" s="48"/>
      <c r="V13" s="59">
        <f>IF(Employee!H$86=E$9,Employee!D$86+SUM(M13)+'Oct16'!V58,SUM(M13)+'Oct16'!V58)</f>
        <v>0</v>
      </c>
      <c r="W13" s="59">
        <f>IF(Employee!H$86=E$9,Employee!D$87+SUM(N13)+'Oct16'!W58,SUM(N13)+'Oct16'!W58)</f>
        <v>0</v>
      </c>
      <c r="X13" s="59">
        <f>IF(O13=" ",'Oct16'!X58,O13+'Oct16'!X58)</f>
        <v>0</v>
      </c>
      <c r="Y13" s="59">
        <f>IF(P13=" ",'Oct16'!Y58,P13+'Oct16'!Y58)</f>
        <v>0</v>
      </c>
      <c r="Z13" s="59">
        <f>IF(Q13=" ",'Oct16'!Z58,Q13+'Oct16'!Z58)</f>
        <v>0</v>
      </c>
      <c r="AA13" s="59">
        <f>IF(R13=" ",'Oct16'!AA58,R13+'Oct16'!AA58)</f>
        <v>0</v>
      </c>
      <c r="AB13" s="60"/>
      <c r="AC13" s="59">
        <f>IF(T13=" ",'Oct16'!AC58,T13+'Oct16'!AC58)</f>
        <v>0</v>
      </c>
      <c r="AD13" s="91">
        <f t="shared" si="3"/>
        <v>0</v>
      </c>
      <c r="AE13" s="91">
        <f t="shared" si="4"/>
        <v>0</v>
      </c>
      <c r="AF13" s="91">
        <f t="shared" si="5"/>
        <v>0</v>
      </c>
      <c r="AG13" s="91">
        <f t="shared" si="6"/>
        <v>0</v>
      </c>
      <c r="AH13" s="61"/>
    </row>
    <row r="14" spans="1:34" ht="18" customHeight="1" x14ac:dyDescent="0.25">
      <c r="A14" s="43"/>
      <c r="B14" s="138" t="str">
        <f>IF(E14=" "," ",IF(Employee!F$102&gt;E$9," ",IF(Employee!F$104&lt;E$9," ",Employee!D$108)))</f>
        <v xml:space="preserve"> </v>
      </c>
      <c r="C14" s="348"/>
      <c r="D14" s="348" t="s">
        <v>141</v>
      </c>
      <c r="E14" s="139" t="str">
        <f>IF(Employee!D$106="m"," ",IF(Employee!F$102&gt;E$9," ",IF(Employee!F$104&lt;E$9," ",Employee!D$107)))</f>
        <v xml:space="preserve"> </v>
      </c>
      <c r="F14" s="143" t="str">
        <f>IF(E14=" "," ",IF(Employee!F$102&gt;E$9," ",IF(Employee!F$104&lt;E$9," ",Employee!D$93)))</f>
        <v xml:space="preserve"> </v>
      </c>
      <c r="G14" s="160"/>
      <c r="H14" s="114">
        <f>IF(T$9="Y",'Oct16'!H59,0)</f>
        <v>0</v>
      </c>
      <c r="I14" s="108">
        <f>IF(T$9="Y",'Oct16'!I59,0)</f>
        <v>0</v>
      </c>
      <c r="J14" s="108">
        <f>IF(T$9="Y",'Oct16'!J59,0)</f>
        <v>0</v>
      </c>
      <c r="K14" s="108">
        <f>IF(T$9="Y",'Oct16'!K59,I14*J14)</f>
        <v>0</v>
      </c>
      <c r="L14" s="108">
        <f>IF(T$9="Y",'Oct16'!L59,0)</f>
        <v>0</v>
      </c>
      <c r="M14" s="130" t="str">
        <f>IF(E14=" "," ",IF(T$9="Y",'Oct16'!M59,IF((H14+K14+L14)&gt;0,H14+K14+L14," ")))</f>
        <v xml:space="preserve"> </v>
      </c>
      <c r="N14" s="114">
        <v>0</v>
      </c>
      <c r="O14" s="108">
        <v>0</v>
      </c>
      <c r="P14" s="108">
        <v>0</v>
      </c>
      <c r="Q14" s="151">
        <v>0</v>
      </c>
      <c r="R14" s="123" t="str">
        <f t="shared" si="2"/>
        <v xml:space="preserve"> </v>
      </c>
      <c r="S14" s="110"/>
      <c r="T14" s="111" t="str">
        <f>IF(M14=" "," ",IF(M14=0," ",Admin!I306))</f>
        <v xml:space="preserve"> </v>
      </c>
      <c r="U14" s="48"/>
      <c r="V14" s="59">
        <f>IF(Employee!H$112=E$9,Employee!D$112+SUM(M14)+'Oct16'!V59,SUM(M14)+'Oct16'!V59)</f>
        <v>0</v>
      </c>
      <c r="W14" s="59">
        <f>IF(Employee!H$112=E$9,Employee!D$113+SUM(N14)+'Oct16'!W59,SUM(N14)+'Oct16'!W59)</f>
        <v>0</v>
      </c>
      <c r="X14" s="59">
        <f>IF(O14=" ",'Oct16'!X59,O14+'Oct16'!X59)</f>
        <v>0</v>
      </c>
      <c r="Y14" s="59">
        <f>IF(P14=" ",'Oct16'!Y59,P14+'Oct16'!Y59)</f>
        <v>0</v>
      </c>
      <c r="Z14" s="59">
        <f>IF(Q14=" ",'Oct16'!Z59,Q14+'Oct16'!Z59)</f>
        <v>0</v>
      </c>
      <c r="AA14" s="59">
        <f>IF(R14=" ",'Oct16'!AA59,R14+'Oct16'!AA59)</f>
        <v>0</v>
      </c>
      <c r="AB14" s="60"/>
      <c r="AC14" s="59">
        <f>IF(T14=" ",'Oct16'!AC59,T14+'Oct16'!AC59)</f>
        <v>0</v>
      </c>
      <c r="AD14" s="91">
        <f t="shared" si="3"/>
        <v>0</v>
      </c>
      <c r="AE14" s="91">
        <f t="shared" si="4"/>
        <v>0</v>
      </c>
      <c r="AF14" s="91">
        <f t="shared" si="5"/>
        <v>0</v>
      </c>
      <c r="AG14" s="91">
        <f t="shared" si="6"/>
        <v>0</v>
      </c>
      <c r="AH14" s="61"/>
    </row>
    <row r="15" spans="1:34" ht="18" customHeight="1" x14ac:dyDescent="0.25">
      <c r="A15" s="43"/>
      <c r="B15" s="138" t="str">
        <f>IF(E15=" "," ",IF(Employee!F$128&gt;E$9," ",IF(Employee!F$130&lt;E$9," ",Employee!D$134)))</f>
        <v xml:space="preserve"> </v>
      </c>
      <c r="C15" s="348"/>
      <c r="D15" s="348" t="s">
        <v>141</v>
      </c>
      <c r="E15" s="139" t="str">
        <f>IF(Employee!D$132="m"," ",IF(Employee!F$128&gt;E$9," ",IF(Employee!F$130&lt;E$9," ",Employee!D$133)))</f>
        <v xml:space="preserve"> </v>
      </c>
      <c r="F15" s="143" t="str">
        <f>IF(E15=" "," ",IF(Employee!F$128&gt;E$9," ",IF(Employee!F$130&lt;E$9," ",Employee!D$119)))</f>
        <v xml:space="preserve"> </v>
      </c>
      <c r="G15" s="160"/>
      <c r="H15" s="114">
        <f>IF(T$9="Y",'Oct16'!H60,0)</f>
        <v>0</v>
      </c>
      <c r="I15" s="108">
        <f>IF(T$9="Y",'Oct16'!I60,0)</f>
        <v>0</v>
      </c>
      <c r="J15" s="108">
        <f>IF(T$9="Y",'Oct16'!J60,0)</f>
        <v>0</v>
      </c>
      <c r="K15" s="108">
        <f>IF(T$9="Y",'Oct16'!K60,I15*J15)</f>
        <v>0</v>
      </c>
      <c r="L15" s="108">
        <f>IF(T$9="Y",'Oct16'!L60,0)</f>
        <v>0</v>
      </c>
      <c r="M15" s="130" t="str">
        <f>IF(E15=" "," ",IF(T$9="Y",'Oct16'!M60,IF((H15+K15+L15)&gt;0,H15+K15+L15," ")))</f>
        <v xml:space="preserve"> </v>
      </c>
      <c r="N15" s="114">
        <v>0</v>
      </c>
      <c r="O15" s="108">
        <v>0</v>
      </c>
      <c r="P15" s="108">
        <v>0</v>
      </c>
      <c r="Q15" s="151">
        <v>0</v>
      </c>
      <c r="R15" s="123" t="str">
        <f t="shared" si="2"/>
        <v xml:space="preserve"> </v>
      </c>
      <c r="S15" s="110"/>
      <c r="T15" s="111" t="str">
        <f>IF(M15=" "," ",IF(M15=0," ",Admin!I307))</f>
        <v xml:space="preserve"> </v>
      </c>
      <c r="U15" s="48"/>
      <c r="V15" s="59">
        <f>IF(Employee!H$138=E$9,Employee!D$138+SUM(M15)+'Oct16'!V60,SUM(M15)+'Oct16'!V60)</f>
        <v>0</v>
      </c>
      <c r="W15" s="59">
        <f>IF(Employee!H$138=E$9,Employee!D$139+SUM(N15)+'Oct16'!W60,SUM(N15)+'Oct16'!W60)</f>
        <v>0</v>
      </c>
      <c r="X15" s="59">
        <f>IF(O15=" ",'Oct16'!X60,O15+'Oct16'!X60)</f>
        <v>0</v>
      </c>
      <c r="Y15" s="59">
        <f>IF(P15=" ",'Oct16'!Y60,P15+'Oct16'!Y60)</f>
        <v>0</v>
      </c>
      <c r="Z15" s="59">
        <f>IF(Q15=" ",'Oct16'!Z60,Q15+'Oct16'!Z60)</f>
        <v>0</v>
      </c>
      <c r="AA15" s="59">
        <f>IF(R15=" ",'Oct16'!AA60,R15+'Oct16'!AA60)</f>
        <v>0</v>
      </c>
      <c r="AB15" s="60"/>
      <c r="AC15" s="59">
        <f>IF(T15=" ",'Oct16'!AC60,T15+'Oct16'!AC60)</f>
        <v>0</v>
      </c>
      <c r="AD15" s="91">
        <f t="shared" si="3"/>
        <v>0</v>
      </c>
      <c r="AE15" s="91">
        <f t="shared" si="4"/>
        <v>0</v>
      </c>
      <c r="AF15" s="91">
        <f t="shared" si="5"/>
        <v>0</v>
      </c>
      <c r="AG15" s="91">
        <f t="shared" si="6"/>
        <v>0</v>
      </c>
      <c r="AH15" s="61"/>
    </row>
    <row r="16" spans="1:34" ht="18" customHeight="1" x14ac:dyDescent="0.25">
      <c r="A16" s="43"/>
      <c r="B16" s="138" t="str">
        <f>IF(E16=" "," ",IF(Employee!F$154&gt;E$9," ",IF(Employee!F$156&lt;E$9," ",Employee!D$160)))</f>
        <v xml:space="preserve"> </v>
      </c>
      <c r="C16" s="348"/>
      <c r="D16" s="348" t="s">
        <v>141</v>
      </c>
      <c r="E16" s="139" t="str">
        <f>IF(Employee!D$158="m"," ",IF(Employee!F$154&gt;E$9," ",IF(Employee!F$156&lt;E$9," ",Employee!D$159)))</f>
        <v xml:space="preserve"> </v>
      </c>
      <c r="F16" s="143" t="str">
        <f>IF(E16=" "," ",IF(Employee!F$154&gt;E$9," ",IF(Employee!F$156&lt;E$9," ",Employee!D$145)))</f>
        <v xml:space="preserve"> </v>
      </c>
      <c r="G16" s="160"/>
      <c r="H16" s="114">
        <f>IF(T$9="Y",'Oct16'!H61,0)</f>
        <v>0</v>
      </c>
      <c r="I16" s="108">
        <f>IF(T$9="Y",'Oct16'!I61,0)</f>
        <v>0</v>
      </c>
      <c r="J16" s="108">
        <f>IF(T$9="Y",'Oct16'!J61,0)</f>
        <v>0</v>
      </c>
      <c r="K16" s="108">
        <f>IF(T$9="Y",'Oct16'!K61,I16*J16)</f>
        <v>0</v>
      </c>
      <c r="L16" s="108">
        <f>IF(T$9="Y",'Oct16'!L61,0)</f>
        <v>0</v>
      </c>
      <c r="M16" s="130" t="str">
        <f>IF(E16=" "," ",IF(T$9="Y",'Oct16'!M61,IF((H16+K16+L16)&gt;0,H16+K16+L16," ")))</f>
        <v xml:space="preserve"> </v>
      </c>
      <c r="N16" s="114">
        <v>0</v>
      </c>
      <c r="O16" s="108">
        <v>0</v>
      </c>
      <c r="P16" s="108">
        <v>0</v>
      </c>
      <c r="Q16" s="151">
        <v>0</v>
      </c>
      <c r="R16" s="123" t="str">
        <f t="shared" si="2"/>
        <v xml:space="preserve"> </v>
      </c>
      <c r="S16" s="110"/>
      <c r="T16" s="111" t="str">
        <f>IF(M16=" "," ",IF(M16=0," ",Admin!I308))</f>
        <v xml:space="preserve"> </v>
      </c>
      <c r="U16" s="48"/>
      <c r="V16" s="59">
        <f>IF(Employee!H$164=E$9,Employee!D$164+SUM(M16)+'Oct16'!V61,SUM(M16)+'Oct16'!V61)</f>
        <v>0</v>
      </c>
      <c r="W16" s="59">
        <f>IF(Employee!H$164=E$9,Employee!D$165+SUM(N16)+'Oct16'!W61,SUM(N16)+'Oct16'!W61)</f>
        <v>0</v>
      </c>
      <c r="X16" s="59">
        <f>IF(O16=" ",'Oct16'!X61,O16+'Oct16'!X61)</f>
        <v>0</v>
      </c>
      <c r="Y16" s="59">
        <f>IF(P16=" ",'Oct16'!Y61,P16+'Oct16'!Y61)</f>
        <v>0</v>
      </c>
      <c r="Z16" s="59">
        <f>IF(Q16=" ",'Oct16'!Z61,Q16+'Oct16'!Z61)</f>
        <v>0</v>
      </c>
      <c r="AA16" s="59">
        <f>IF(R16=" ",'Oct16'!AA61,R16+'Oct16'!AA61)</f>
        <v>0</v>
      </c>
      <c r="AB16" s="60"/>
      <c r="AC16" s="59">
        <f>IF(T16=" ",'Oct16'!AC61,T16+'Oct16'!AC61)</f>
        <v>0</v>
      </c>
      <c r="AD16" s="91">
        <f t="shared" si="3"/>
        <v>0</v>
      </c>
      <c r="AE16" s="91">
        <f t="shared" si="4"/>
        <v>0</v>
      </c>
      <c r="AF16" s="91">
        <f t="shared" si="5"/>
        <v>0</v>
      </c>
      <c r="AG16" s="91">
        <f t="shared" si="6"/>
        <v>0</v>
      </c>
      <c r="AH16" s="61"/>
    </row>
    <row r="17" spans="1:34" ht="18" customHeight="1" x14ac:dyDescent="0.25">
      <c r="A17" s="43"/>
      <c r="B17" s="138" t="str">
        <f>IF(E17=" "," ",IF(Employee!F$180&gt;E$9," ",IF(Employee!F$182&lt;E$9," ",Employee!D$186)))</f>
        <v xml:space="preserve"> </v>
      </c>
      <c r="C17" s="348"/>
      <c r="D17" s="348" t="s">
        <v>141</v>
      </c>
      <c r="E17" s="139" t="str">
        <f>IF(Employee!D$184="m"," ",IF(Employee!F$180&gt;E$9," ",IF(Employee!F$182&lt;E$9," ",Employee!D$185)))</f>
        <v xml:space="preserve"> </v>
      </c>
      <c r="F17" s="143" t="str">
        <f>IF(E17=" "," ",IF(Employee!F$180&gt;E$9," ",IF(Employee!F$182&lt;E$9," ",Employee!D$171)))</f>
        <v xml:space="preserve"> </v>
      </c>
      <c r="G17" s="160"/>
      <c r="H17" s="114">
        <f>IF(T$9="Y",'Oct16'!H62,0)</f>
        <v>0</v>
      </c>
      <c r="I17" s="108">
        <f>IF(T$9="Y",'Oct16'!I62,0)</f>
        <v>0</v>
      </c>
      <c r="J17" s="108">
        <f>IF(T$9="Y",'Oct16'!J62,0)</f>
        <v>0</v>
      </c>
      <c r="K17" s="108">
        <f>IF(T$9="Y",'Oct16'!K62,I17*J17)</f>
        <v>0</v>
      </c>
      <c r="L17" s="108">
        <f>IF(T$9="Y",'Oct16'!L62,0)</f>
        <v>0</v>
      </c>
      <c r="M17" s="130" t="str">
        <f>IF(E17=" "," ",IF(T$9="Y",'Oct16'!M62,IF((H17+K17+L17)&gt;0,H17+K17+L17," ")))</f>
        <v xml:space="preserve"> </v>
      </c>
      <c r="N17" s="114">
        <v>0</v>
      </c>
      <c r="O17" s="108">
        <v>0</v>
      </c>
      <c r="P17" s="108">
        <v>0</v>
      </c>
      <c r="Q17" s="151">
        <v>0</v>
      </c>
      <c r="R17" s="123" t="str">
        <f t="shared" si="2"/>
        <v xml:space="preserve"> </v>
      </c>
      <c r="S17" s="110"/>
      <c r="T17" s="111" t="str">
        <f>IF(M17=" "," ",IF(M17=0," ",Admin!I309))</f>
        <v xml:space="preserve"> </v>
      </c>
      <c r="U17" s="48"/>
      <c r="V17" s="59">
        <f>IF(Employee!H$190=E$9,Employee!D$190+SUM(M17)+'Oct16'!V62,SUM(M17)+'Oct16'!V62)</f>
        <v>0</v>
      </c>
      <c r="W17" s="59">
        <f>IF(Employee!H$190=E$9,Employee!D$191+SUM(N17)+'Oct16'!W62,SUM(N17)+'Oct16'!W62)</f>
        <v>0</v>
      </c>
      <c r="X17" s="59">
        <f>IF(O17=" ",'Oct16'!X62,O17+'Oct16'!X62)</f>
        <v>0</v>
      </c>
      <c r="Y17" s="59">
        <f>IF(P17=" ",'Oct16'!Y62,P17+'Oct16'!Y62)</f>
        <v>0</v>
      </c>
      <c r="Z17" s="59">
        <f>IF(Q17=" ",'Oct16'!Z62,Q17+'Oct16'!Z62)</f>
        <v>0</v>
      </c>
      <c r="AA17" s="59">
        <f>IF(R17=" ",'Oct16'!AA62,R17+'Oct16'!AA62)</f>
        <v>0</v>
      </c>
      <c r="AB17" s="60"/>
      <c r="AC17" s="59">
        <f>IF(T17=" ",'Oct16'!AC62,T17+'Oct16'!AC62)</f>
        <v>0</v>
      </c>
      <c r="AD17" s="91">
        <f t="shared" si="3"/>
        <v>0</v>
      </c>
      <c r="AE17" s="91">
        <f t="shared" si="4"/>
        <v>0</v>
      </c>
      <c r="AF17" s="91">
        <f t="shared" si="5"/>
        <v>0</v>
      </c>
      <c r="AG17" s="91">
        <f t="shared" si="6"/>
        <v>0</v>
      </c>
      <c r="AH17" s="61"/>
    </row>
    <row r="18" spans="1:34" ht="18" customHeight="1" x14ac:dyDescent="0.25">
      <c r="A18" s="43"/>
      <c r="B18" s="138" t="str">
        <f>IF(E18=" "," ",IF(Employee!F$206&gt;E$9," ",IF(Employee!F$208&lt;E$9," ",Employee!D$212)))</f>
        <v xml:space="preserve"> </v>
      </c>
      <c r="C18" s="348"/>
      <c r="D18" s="348" t="s">
        <v>141</v>
      </c>
      <c r="E18" s="139" t="str">
        <f>IF(Employee!D$210="m"," ",IF(Employee!F$206&gt;E$9," ",IF(Employee!F$208&lt;E$9," ",Employee!D$211)))</f>
        <v xml:space="preserve"> </v>
      </c>
      <c r="F18" s="143" t="str">
        <f>IF(E18=" "," ",IF(Employee!F$206&gt;E$9," ",IF(Employee!F$208&lt;E$9," ",Employee!D$197)))</f>
        <v xml:space="preserve"> </v>
      </c>
      <c r="G18" s="160"/>
      <c r="H18" s="114">
        <f>IF(T$9="Y",'Oct16'!H63,0)</f>
        <v>0</v>
      </c>
      <c r="I18" s="108">
        <f>IF(T$9="Y",'Oct16'!I63,0)</f>
        <v>0</v>
      </c>
      <c r="J18" s="108">
        <f>IF(T$9="Y",'Oct16'!J63,0)</f>
        <v>0</v>
      </c>
      <c r="K18" s="108">
        <f>IF(T$9="Y",'Oct16'!K63,I18*J18)</f>
        <v>0</v>
      </c>
      <c r="L18" s="108">
        <f>IF(T$9="Y",'Oct16'!L63,0)</f>
        <v>0</v>
      </c>
      <c r="M18" s="130" t="str">
        <f>IF(E18=" "," ",IF(T$9="Y",'Oct16'!M63,IF((H18+K18+L18)&gt;0,H18+K18+L18," ")))</f>
        <v xml:space="preserve"> </v>
      </c>
      <c r="N18" s="114">
        <v>0</v>
      </c>
      <c r="O18" s="108">
        <v>0</v>
      </c>
      <c r="P18" s="108">
        <v>0</v>
      </c>
      <c r="Q18" s="151">
        <v>0</v>
      </c>
      <c r="R18" s="123" t="str">
        <f t="shared" si="2"/>
        <v xml:space="preserve"> </v>
      </c>
      <c r="S18" s="110"/>
      <c r="T18" s="111" t="str">
        <f>IF(M18=" "," ",IF(M18=0," ",Admin!I310))</f>
        <v xml:space="preserve"> </v>
      </c>
      <c r="U18" s="48"/>
      <c r="V18" s="59">
        <f>IF(Employee!H$216=E$9,Employee!D$216+SUM(M18)+'Oct16'!V63,SUM(M18)+'Oct16'!V63)</f>
        <v>0</v>
      </c>
      <c r="W18" s="59">
        <f>IF(Employee!H$216=E$9,Employee!D$217+SUM(N18)+'Oct16'!W63,SUM(N18)+'Oct16'!W63)</f>
        <v>0</v>
      </c>
      <c r="X18" s="59">
        <f>IF(O18=" ",'Oct16'!X63,O18+'Oct16'!X63)</f>
        <v>0</v>
      </c>
      <c r="Y18" s="59">
        <f>IF(P18=" ",'Oct16'!Y63,P18+'Oct16'!Y63)</f>
        <v>0</v>
      </c>
      <c r="Z18" s="59">
        <f>IF(Q18=" ",'Oct16'!Z63,Q18+'Oct16'!Z63)</f>
        <v>0</v>
      </c>
      <c r="AA18" s="59">
        <f>IF(R18=" ",'Oct16'!AA63,R18+'Oct16'!AA63)</f>
        <v>0</v>
      </c>
      <c r="AB18" s="60"/>
      <c r="AC18" s="59">
        <f>IF(T18=" ",'Oct16'!AC63,T18+'Oct16'!AC63)</f>
        <v>0</v>
      </c>
      <c r="AD18" s="91">
        <f t="shared" si="3"/>
        <v>0</v>
      </c>
      <c r="AE18" s="91">
        <f t="shared" si="4"/>
        <v>0</v>
      </c>
      <c r="AF18" s="91">
        <f t="shared" si="5"/>
        <v>0</v>
      </c>
      <c r="AG18" s="91">
        <f t="shared" si="6"/>
        <v>0</v>
      </c>
      <c r="AH18" s="61"/>
    </row>
    <row r="19" spans="1:34" ht="18" customHeight="1" x14ac:dyDescent="0.25">
      <c r="A19" s="43"/>
      <c r="B19" s="138" t="str">
        <f>IF(E19=" "," ",IF(Employee!F$232&gt;E$9," ",IF(Employee!F$234&lt;E$9," ",Employee!D$238)))</f>
        <v xml:space="preserve"> </v>
      </c>
      <c r="C19" s="348"/>
      <c r="D19" s="348" t="s">
        <v>141</v>
      </c>
      <c r="E19" s="139" t="str">
        <f>IF(Employee!D$236="m"," ",IF(Employee!F$232&gt;E$9," ",IF(Employee!F$234&lt;E$9," ",Employee!D$237)))</f>
        <v xml:space="preserve"> </v>
      </c>
      <c r="F19" s="143" t="str">
        <f>IF(E19=" "," ",IF(Employee!F$232&gt;E$9," ",IF(Employee!F$234&lt;E$9," ",Employee!D$223)))</f>
        <v xml:space="preserve"> </v>
      </c>
      <c r="G19" s="160"/>
      <c r="H19" s="114">
        <f>IF(T$9="Y",'Oct16'!H64,0)</f>
        <v>0</v>
      </c>
      <c r="I19" s="108">
        <f>IF(T$9="Y",'Oct16'!I64,0)</f>
        <v>0</v>
      </c>
      <c r="J19" s="108">
        <f>IF(T$9="Y",'Oct16'!J64,0)</f>
        <v>0</v>
      </c>
      <c r="K19" s="108">
        <f>IF(T$9="Y",'Oct16'!K64,I19*J19)</f>
        <v>0</v>
      </c>
      <c r="L19" s="108">
        <f>IF(T$9="Y",'Oct16'!L64,0)</f>
        <v>0</v>
      </c>
      <c r="M19" s="130" t="str">
        <f>IF(E19=" "," ",IF(T$9="Y",'Oct16'!M64,IF((H19+K19+L19)&gt;0,H19+K19+L19," ")))</f>
        <v xml:space="preserve"> </v>
      </c>
      <c r="N19" s="114">
        <v>0</v>
      </c>
      <c r="O19" s="108">
        <v>0</v>
      </c>
      <c r="P19" s="108">
        <v>0</v>
      </c>
      <c r="Q19" s="151">
        <v>0</v>
      </c>
      <c r="R19" s="123" t="str">
        <f t="shared" si="2"/>
        <v xml:space="preserve"> </v>
      </c>
      <c r="S19" s="110"/>
      <c r="T19" s="111" t="str">
        <f>IF(M19=" "," ",IF(M19=0," ",Admin!I311))</f>
        <v xml:space="preserve"> </v>
      </c>
      <c r="U19" s="48"/>
      <c r="V19" s="59">
        <f>IF(Employee!H$242=E$9,Employee!D$242+SUM(M19)+'Oct16'!V64,SUM(M19)+'Oct16'!V64)</f>
        <v>0</v>
      </c>
      <c r="W19" s="59">
        <f>IF(Employee!H$242=E$9,Employee!D$243+SUM(N19)+'Oct16'!W64,SUM(N19)+'Oct16'!W64)</f>
        <v>0</v>
      </c>
      <c r="X19" s="59">
        <f>IF(O19=" ",'Oct16'!X64,O19+'Oct16'!X64)</f>
        <v>0</v>
      </c>
      <c r="Y19" s="59">
        <f>IF(P19=" ",'Oct16'!Y64,P19+'Oct16'!Y64)</f>
        <v>0</v>
      </c>
      <c r="Z19" s="59">
        <f>IF(Q19=" ",'Oct16'!Z64,Q19+'Oct16'!Z64)</f>
        <v>0</v>
      </c>
      <c r="AA19" s="59">
        <f>IF(R19=" ",'Oct16'!AA64,R19+'Oct16'!AA64)</f>
        <v>0</v>
      </c>
      <c r="AB19" s="60"/>
      <c r="AC19" s="59">
        <f>IF(T19=" ",'Oct16'!AC64,T19+'Oct16'!AC64)</f>
        <v>0</v>
      </c>
      <c r="AD19" s="91">
        <f t="shared" si="3"/>
        <v>0</v>
      </c>
      <c r="AE19" s="91">
        <f t="shared" si="4"/>
        <v>0</v>
      </c>
      <c r="AF19" s="91">
        <f t="shared" si="5"/>
        <v>0</v>
      </c>
      <c r="AG19" s="91">
        <f t="shared" si="6"/>
        <v>0</v>
      </c>
      <c r="AH19" s="61"/>
    </row>
    <row r="20" spans="1:34" ht="18" customHeight="1" thickBot="1" x14ac:dyDescent="0.3">
      <c r="A20" s="43"/>
      <c r="B20" s="140" t="str">
        <f>IF(E20=" "," ",IF(Employee!F$258&gt;E$9," ",IF(Employee!F$260&lt;E$9," ",Employee!D$264)))</f>
        <v xml:space="preserve"> </v>
      </c>
      <c r="C20" s="348"/>
      <c r="D20" s="348" t="s">
        <v>141</v>
      </c>
      <c r="E20" s="141" t="str">
        <f>IF(Employee!D$262="m"," ",IF(Employee!F$258&gt;E$9," ",IF(Employee!F$260&lt;E$9," ",Employee!D$263)))</f>
        <v xml:space="preserve"> </v>
      </c>
      <c r="F20" s="143" t="str">
        <f>IF(E20=" "," ",IF(Employee!F$258&gt;E$9," ",IF(Employee!F$260&lt;E$9," ",Employee!D$249)))</f>
        <v xml:space="preserve"> </v>
      </c>
      <c r="G20" s="161"/>
      <c r="H20" s="132">
        <f>IF(T$9="Y",'Oct16'!H65,0)</f>
        <v>0</v>
      </c>
      <c r="I20" s="133">
        <f>IF(T$9="Y",'Oct16'!I65,0)</f>
        <v>0</v>
      </c>
      <c r="J20" s="133">
        <f>IF(T$9="Y",'Oct16'!J65,0)</f>
        <v>0</v>
      </c>
      <c r="K20" s="133">
        <f>IF(T$9="Y",'Oct16'!K65,I20*J20)</f>
        <v>0</v>
      </c>
      <c r="L20" s="133">
        <f>IF(T$9="Y",'Oct16'!L65,0)</f>
        <v>0</v>
      </c>
      <c r="M20" s="131" t="str">
        <f>IF(E20=" "," ",IF(T$9="Y",'Oct16'!M65,IF((H20+K20+L20)&gt;0,H20+K20+L20," ")))</f>
        <v xml:space="preserve"> </v>
      </c>
      <c r="N20" s="132">
        <v>0</v>
      </c>
      <c r="O20" s="133">
        <v>0</v>
      </c>
      <c r="P20" s="133">
        <v>0</v>
      </c>
      <c r="Q20" s="152">
        <v>0</v>
      </c>
      <c r="R20" s="112" t="str">
        <f t="shared" si="2"/>
        <v xml:space="preserve"> </v>
      </c>
      <c r="S20" s="110"/>
      <c r="T20" s="111" t="str">
        <f>IF(M20=" "," ",IF(M20=0," ",Admin!I312))</f>
        <v xml:space="preserve"> </v>
      </c>
      <c r="U20" s="48"/>
      <c r="V20" s="59">
        <f>IF(Employee!H$268=E$9,Employee!D$268+SUM(M20)+'Oct16'!V65,SUM(M20)+'Oct16'!V65)</f>
        <v>0</v>
      </c>
      <c r="W20" s="59">
        <f>IF(Employee!H$268=E$9,Employee!D$269+SUM(N20)+'Oct16'!W65,SUM(N20)+'Oct16'!W65)</f>
        <v>0</v>
      </c>
      <c r="X20" s="59">
        <f>IF(O20=" ",'Oct16'!X65,O20+'Oct16'!X65)</f>
        <v>0</v>
      </c>
      <c r="Y20" s="59">
        <f>IF(P20=" ",'Oct16'!Y65,P20+'Oct16'!Y65)</f>
        <v>0</v>
      </c>
      <c r="Z20" s="59">
        <f>IF(Q20=" ",'Oct16'!Z65,Q20+'Oct16'!Z65)</f>
        <v>0</v>
      </c>
      <c r="AA20" s="59">
        <f>IF(R20=" ",'Oct16'!AA65,R20+'Oct16'!AA65)</f>
        <v>0</v>
      </c>
      <c r="AB20" s="60"/>
      <c r="AC20" s="59">
        <f>IF(T20=" ",'Oct16'!AC65,T20+'Oct16'!AC65)</f>
        <v>0</v>
      </c>
      <c r="AD20" s="91">
        <f t="shared" si="3"/>
        <v>0</v>
      </c>
      <c r="AE20" s="91">
        <f t="shared" si="4"/>
        <v>0</v>
      </c>
      <c r="AF20" s="91">
        <f t="shared" si="5"/>
        <v>0</v>
      </c>
      <c r="AG20" s="91">
        <f t="shared" si="6"/>
        <v>0</v>
      </c>
      <c r="AH20" s="61"/>
    </row>
    <row r="21" spans="1:34" ht="18" customHeight="1" thickTop="1" thickBot="1" x14ac:dyDescent="0.3">
      <c r="A21" s="47"/>
      <c r="B21" s="149"/>
      <c r="C21" s="147"/>
      <c r="D21" s="147"/>
      <c r="E21" s="148"/>
      <c r="F21" s="432" t="s">
        <v>7</v>
      </c>
      <c r="G21" s="396"/>
      <c r="H21" s="120"/>
      <c r="I21" s="121"/>
      <c r="J21" s="121"/>
      <c r="K21" s="165"/>
      <c r="L21" s="165"/>
      <c r="M21" s="156">
        <f t="shared" ref="M21:R21" si="7">SUM(M11:M20)</f>
        <v>0</v>
      </c>
      <c r="N21" s="156">
        <f t="shared" si="7"/>
        <v>0</v>
      </c>
      <c r="O21" s="156">
        <f t="shared" si="7"/>
        <v>0</v>
      </c>
      <c r="P21" s="156">
        <f t="shared" si="7"/>
        <v>0</v>
      </c>
      <c r="Q21" s="156">
        <f t="shared" si="7"/>
        <v>0</v>
      </c>
      <c r="R21" s="156">
        <f t="shared" si="7"/>
        <v>0</v>
      </c>
      <c r="S21" s="110"/>
      <c r="T21" s="156">
        <f>SUM(T11:T20)</f>
        <v>0</v>
      </c>
      <c r="U21" s="49"/>
      <c r="V21" s="59"/>
      <c r="AH21" s="61"/>
    </row>
    <row r="22" spans="1:34" s="52" customFormat="1" ht="24" customHeight="1" thickBot="1" x14ac:dyDescent="0.3">
      <c r="A22" s="127"/>
      <c r="B22" s="386"/>
      <c r="C22" s="386"/>
      <c r="D22" s="386"/>
      <c r="E22" s="386"/>
      <c r="F22" s="386"/>
      <c r="G22" s="386"/>
      <c r="H22" s="386"/>
      <c r="I22" s="386"/>
      <c r="J22" s="386"/>
      <c r="K22" s="386"/>
      <c r="L22" s="386"/>
      <c r="M22" s="386"/>
      <c r="N22" s="386"/>
      <c r="O22" s="386"/>
      <c r="P22" s="386"/>
      <c r="Q22" s="386"/>
      <c r="R22" s="386"/>
      <c r="S22" s="386"/>
      <c r="T22" s="386"/>
      <c r="U22" s="200"/>
      <c r="V22" s="81"/>
      <c r="W22" s="81"/>
      <c r="X22" s="81"/>
      <c r="Y22" s="201"/>
      <c r="Z22" s="81"/>
      <c r="AA22" s="81"/>
      <c r="AB22" s="82"/>
      <c r="AC22" s="81"/>
      <c r="AD22" s="90"/>
      <c r="AE22" s="90"/>
      <c r="AF22" s="90"/>
      <c r="AG22" s="90"/>
      <c r="AH22" s="194"/>
    </row>
    <row r="23" spans="1:34" ht="18" customHeight="1" thickTop="1" thickBot="1" x14ac:dyDescent="0.3">
      <c r="A23" s="39"/>
      <c r="B23" s="395" t="s">
        <v>23</v>
      </c>
      <c r="C23" s="396"/>
      <c r="D23" s="396"/>
      <c r="E23" s="397"/>
      <c r="F23" s="40"/>
      <c r="G23" s="40"/>
      <c r="H23" s="53"/>
      <c r="I23" s="53"/>
      <c r="J23" s="53"/>
      <c r="K23" s="56"/>
      <c r="L23" s="56"/>
      <c r="M23" s="53"/>
      <c r="N23" s="41"/>
      <c r="O23" s="387" t="s">
        <v>28</v>
      </c>
      <c r="P23" s="388"/>
      <c r="Q23" s="389"/>
      <c r="R23" s="436"/>
      <c r="S23" s="437"/>
      <c r="T23" s="437"/>
      <c r="U23" s="42"/>
      <c r="AH23" s="61"/>
    </row>
    <row r="24" spans="1:34" ht="18" customHeight="1" thickTop="1" thickBot="1" x14ac:dyDescent="0.3">
      <c r="A24" s="43"/>
      <c r="B24" s="398" t="s">
        <v>9</v>
      </c>
      <c r="C24" s="396"/>
      <c r="D24" s="397"/>
      <c r="E24" s="188">
        <v>32</v>
      </c>
      <c r="F24" s="61"/>
      <c r="G24" s="61"/>
      <c r="H24" s="398" t="s">
        <v>28</v>
      </c>
      <c r="I24" s="396"/>
      <c r="J24" s="397"/>
      <c r="K24" s="238">
        <f>M9+1</f>
        <v>42681</v>
      </c>
      <c r="L24" s="239" t="s">
        <v>84</v>
      </c>
      <c r="M24" s="240">
        <f>K24+6</f>
        <v>42687</v>
      </c>
      <c r="N24" s="27"/>
      <c r="O24" s="433" t="s">
        <v>71</v>
      </c>
      <c r="P24" s="434"/>
      <c r="Q24" s="434"/>
      <c r="R24" s="435"/>
      <c r="S24" s="44"/>
      <c r="T24" s="199"/>
      <c r="U24" s="46"/>
      <c r="AH24" s="61"/>
    </row>
    <row r="25" spans="1:34" ht="18" customHeight="1" thickTop="1" x14ac:dyDescent="0.25">
      <c r="A25" s="43"/>
      <c r="B25" s="89"/>
      <c r="C25" s="205"/>
      <c r="D25" s="144"/>
      <c r="E25" s="205"/>
      <c r="F25" s="206"/>
      <c r="G25" s="205"/>
      <c r="H25" s="54"/>
      <c r="I25" s="54"/>
      <c r="J25" s="54"/>
      <c r="K25" s="57"/>
      <c r="L25" s="57"/>
      <c r="M25" s="54"/>
      <c r="N25" s="104"/>
      <c r="O25" s="54"/>
      <c r="P25" s="54"/>
      <c r="Q25" s="54"/>
      <c r="R25" s="54"/>
      <c r="S25" s="44"/>
      <c r="T25" s="54"/>
      <c r="U25" s="46"/>
      <c r="AH25" s="61"/>
    </row>
    <row r="26" spans="1:34" ht="18" customHeight="1" x14ac:dyDescent="0.25">
      <c r="A26" s="43"/>
      <c r="B26" s="136" t="str">
        <f>IF(E26=" "," ",IF(Employee!F$24&gt;E$24," ",IF(Employee!F$26&lt;E$24," ",Employee!D$30)))</f>
        <v xml:space="preserve"> </v>
      </c>
      <c r="C26" s="348"/>
      <c r="D26" s="348" t="s">
        <v>141</v>
      </c>
      <c r="E26" s="137" t="str">
        <f>IF(Employee!D$28="m"," ",IF(Employee!F$24&gt;E$24," ",IF(Employee!F$26&lt;E$24," ",Employee!D$29)))</f>
        <v xml:space="preserve"> </v>
      </c>
      <c r="F26" s="116" t="str">
        <f>IF(E26=" "," ",IF(Employee!F$24&gt;E$24," ",IF(Employee!F$26&lt;E$24," ",Employee!D$15)))</f>
        <v xml:space="preserve"> </v>
      </c>
      <c r="G26" s="158"/>
      <c r="H26" s="113">
        <f>IF(T$24="Y",H11,0)</f>
        <v>0</v>
      </c>
      <c r="I26" s="105">
        <f>IF(T$24="Y",I11,0)</f>
        <v>0</v>
      </c>
      <c r="J26" s="105">
        <f>IF(T$24="Y",J11,0)</f>
        <v>0</v>
      </c>
      <c r="K26" s="105">
        <f>IF(T$24="Y",K11,I26*J26)</f>
        <v>0</v>
      </c>
      <c r="L26" s="105">
        <f>IF(T$24="Y",L11,0)</f>
        <v>0</v>
      </c>
      <c r="M26" s="117" t="str">
        <f t="shared" ref="M26:M35" si="8">IF(E26=" "," ",IF(T$24="Y",M11,IF((H26+K26+L26)&gt;0,H26+K26+L26," ")))</f>
        <v xml:space="preserve"> </v>
      </c>
      <c r="N26" s="113">
        <v>0</v>
      </c>
      <c r="O26" s="105">
        <v>0</v>
      </c>
      <c r="P26" s="105">
        <v>0</v>
      </c>
      <c r="Q26" s="150">
        <v>0</v>
      </c>
      <c r="R26" s="122" t="str">
        <f t="shared" ref="R26:R35" si="9">IF(M26=" "," ",IF(M26=0," ",M26-SUM(N26:Q26)))</f>
        <v xml:space="preserve"> </v>
      </c>
      <c r="S26" s="110"/>
      <c r="T26" s="107" t="str">
        <f>IF(M26=" "," ",IF(M26=0," ",Admin!I313))</f>
        <v xml:space="preserve"> </v>
      </c>
      <c r="U26" s="48"/>
      <c r="V26" s="59">
        <f>IF(Employee!H$34=E$24,Employee!D$34+SUM(M26)+V11,SUM(M26)+V11)</f>
        <v>0</v>
      </c>
      <c r="W26" s="59">
        <f>IF(Employee!H$34=E$24,Employee!D$35+SUM(N26)+W11,SUM(N26)+W11)</f>
        <v>0</v>
      </c>
      <c r="X26" s="59">
        <f t="shared" ref="X26:X35" si="10">IF(O26=" ",X11,O26+X11)</f>
        <v>0</v>
      </c>
      <c r="Y26" s="59">
        <f t="shared" ref="Y26:Z35" si="11">IF(P26=0,Y11,P26+Y11)</f>
        <v>0</v>
      </c>
      <c r="Z26" s="59">
        <f t="shared" si="11"/>
        <v>0</v>
      </c>
      <c r="AA26" s="59">
        <f t="shared" ref="AA26:AA35" si="12">IF(R26=" ",AA11,AA11+R26)</f>
        <v>0</v>
      </c>
      <c r="AC26" s="59">
        <f t="shared" ref="AC26:AC35" si="13">IF(T26=" ",AC11,T26+AC11)</f>
        <v>0</v>
      </c>
      <c r="AD26" s="91">
        <f>IF(G26="SSP",H26,0)</f>
        <v>0</v>
      </c>
      <c r="AE26" s="91">
        <f>IF(G26="SMP",H26,0)</f>
        <v>0</v>
      </c>
      <c r="AF26" s="91">
        <f>IF(G26="SPP",H26,0)</f>
        <v>0</v>
      </c>
      <c r="AG26" s="91">
        <f>IF(G26="SAP",H26,0)</f>
        <v>0</v>
      </c>
      <c r="AH26" s="61"/>
    </row>
    <row r="27" spans="1:34" ht="18" customHeight="1" x14ac:dyDescent="0.25">
      <c r="A27" s="43"/>
      <c r="B27" s="138" t="str">
        <f>IF(E27=" "," ",IF(Employee!F$50&gt;E$24," ",IF(Employee!F$52&lt;E$24," ",Employee!D$56)))</f>
        <v xml:space="preserve"> </v>
      </c>
      <c r="C27" s="348"/>
      <c r="D27" s="348" t="s">
        <v>141</v>
      </c>
      <c r="E27" s="139" t="str">
        <f>IF(Employee!D$54="m"," ",IF(Employee!F$50&gt;E$24," ",IF(Employee!F$52&lt;E$24," ",Employee!D$55)))</f>
        <v xml:space="preserve"> </v>
      </c>
      <c r="F27" s="38" t="str">
        <f>IF(E27=" "," ",IF(Employee!F$50&gt;E$24," ",IF(Employee!F$52&lt;E$24," ",Employee!D$41)))</f>
        <v xml:space="preserve"> </v>
      </c>
      <c r="G27" s="158"/>
      <c r="H27" s="114">
        <f t="shared" ref="H27:H35" si="14">IF(T$24="Y",H12,0)</f>
        <v>0</v>
      </c>
      <c r="I27" s="108">
        <f t="shared" ref="I27:I35" si="15">IF(T$24="Y",I12,0)</f>
        <v>0</v>
      </c>
      <c r="J27" s="108">
        <f t="shared" ref="J27:J35" si="16">IF(T$24="Y",J12,0)</f>
        <v>0</v>
      </c>
      <c r="K27" s="108">
        <f t="shared" ref="K27:K35" si="17">IF(T$24="Y",K12,I27*J27)</f>
        <v>0</v>
      </c>
      <c r="L27" s="108">
        <f t="shared" ref="L27:L35" si="18">IF(T$24="Y",L12,0)</f>
        <v>0</v>
      </c>
      <c r="M27" s="118" t="str">
        <f t="shared" si="8"/>
        <v xml:space="preserve"> </v>
      </c>
      <c r="N27" s="114">
        <v>0</v>
      </c>
      <c r="O27" s="108">
        <v>0</v>
      </c>
      <c r="P27" s="108">
        <v>0</v>
      </c>
      <c r="Q27" s="151">
        <v>0</v>
      </c>
      <c r="R27" s="123" t="str">
        <f t="shared" si="9"/>
        <v xml:space="preserve"> </v>
      </c>
      <c r="S27" s="110"/>
      <c r="T27" s="111" t="str">
        <f>IF(M27=" "," ",IF(M27=0," ",Admin!I314))</f>
        <v xml:space="preserve"> </v>
      </c>
      <c r="U27" s="48"/>
      <c r="V27" s="59">
        <f>IF(Employee!H$60=E$24,Employee!D$60+SUM(M27)+V12,SUM(M27)+V12)</f>
        <v>0</v>
      </c>
      <c r="W27" s="59">
        <f>IF(Employee!H$60=E$24,Employee!D$61+SUM(N27)+W12,SUM(N27)+W12)</f>
        <v>0</v>
      </c>
      <c r="X27" s="59">
        <f t="shared" si="10"/>
        <v>0</v>
      </c>
      <c r="Y27" s="59">
        <f t="shared" si="11"/>
        <v>0</v>
      </c>
      <c r="Z27" s="59">
        <f t="shared" si="11"/>
        <v>0</v>
      </c>
      <c r="AA27" s="59">
        <f t="shared" si="12"/>
        <v>0</v>
      </c>
      <c r="AC27" s="59">
        <f t="shared" si="13"/>
        <v>0</v>
      </c>
      <c r="AD27" s="91">
        <f t="shared" ref="AD27:AD35" si="19">IF(G27="SSP",H27,0)</f>
        <v>0</v>
      </c>
      <c r="AE27" s="91">
        <f t="shared" ref="AE27:AE35" si="20">IF(G27="SMP",H27,0)</f>
        <v>0</v>
      </c>
      <c r="AF27" s="91">
        <f t="shared" ref="AF27:AF35" si="21">IF(G27="SPP",H27,0)</f>
        <v>0</v>
      </c>
      <c r="AG27" s="91">
        <f t="shared" ref="AG27:AG35" si="22">IF(G27="SAP",H27,0)</f>
        <v>0</v>
      </c>
      <c r="AH27" s="61"/>
    </row>
    <row r="28" spans="1:34" ht="18" customHeight="1" x14ac:dyDescent="0.25">
      <c r="A28" s="43"/>
      <c r="B28" s="138" t="str">
        <f>IF(E28=" "," ",IF(Employee!F$76&gt;E$24," ",IF(Employee!F$78&lt;E$24," ",Employee!D$82)))</f>
        <v xml:space="preserve"> </v>
      </c>
      <c r="C28" s="348"/>
      <c r="D28" s="348" t="s">
        <v>141</v>
      </c>
      <c r="E28" s="139" t="str">
        <f>IF(Employee!D$80="m"," ",IF(Employee!F$76&gt;E$24," ",IF(Employee!F$78&lt;E$24," ",Employee!D$81)))</f>
        <v xml:space="preserve"> </v>
      </c>
      <c r="F28" s="38" t="str">
        <f>IF(E28=" "," ",IF(Employee!F$76&gt;E$24," ",IF(Employee!F$78&lt;E$24," ",Employee!D$67)))</f>
        <v xml:space="preserve"> </v>
      </c>
      <c r="G28" s="158"/>
      <c r="H28" s="114">
        <f t="shared" si="14"/>
        <v>0</v>
      </c>
      <c r="I28" s="108">
        <f t="shared" si="15"/>
        <v>0</v>
      </c>
      <c r="J28" s="108">
        <f t="shared" si="16"/>
        <v>0</v>
      </c>
      <c r="K28" s="108">
        <f t="shared" si="17"/>
        <v>0</v>
      </c>
      <c r="L28" s="108">
        <f t="shared" si="18"/>
        <v>0</v>
      </c>
      <c r="M28" s="118" t="str">
        <f t="shared" si="8"/>
        <v xml:space="preserve"> </v>
      </c>
      <c r="N28" s="114">
        <v>0</v>
      </c>
      <c r="O28" s="108">
        <v>0</v>
      </c>
      <c r="P28" s="108">
        <v>0</v>
      </c>
      <c r="Q28" s="151">
        <v>0</v>
      </c>
      <c r="R28" s="123" t="str">
        <f t="shared" si="9"/>
        <v xml:space="preserve"> </v>
      </c>
      <c r="S28" s="110"/>
      <c r="T28" s="111" t="str">
        <f>IF(M28=" "," ",IF(M28=0," ",Admin!I315))</f>
        <v xml:space="preserve"> </v>
      </c>
      <c r="U28" s="48"/>
      <c r="V28" s="59">
        <f>IF(Employee!H$86=E$24,Employee!D$86+SUM(M28)+V13,SUM(M28)+V13)</f>
        <v>0</v>
      </c>
      <c r="W28" s="59">
        <f>IF(Employee!H$86=E$24,Employee!D$87+SUM(N28)+W13,SUM(N28)+W13)</f>
        <v>0</v>
      </c>
      <c r="X28" s="59">
        <f t="shared" si="10"/>
        <v>0</v>
      </c>
      <c r="Y28" s="59">
        <f t="shared" si="11"/>
        <v>0</v>
      </c>
      <c r="Z28" s="59">
        <f t="shared" si="11"/>
        <v>0</v>
      </c>
      <c r="AA28" s="59">
        <f t="shared" si="12"/>
        <v>0</v>
      </c>
      <c r="AC28" s="59">
        <f t="shared" si="13"/>
        <v>0</v>
      </c>
      <c r="AD28" s="91">
        <f t="shared" si="19"/>
        <v>0</v>
      </c>
      <c r="AE28" s="91">
        <f t="shared" si="20"/>
        <v>0</v>
      </c>
      <c r="AF28" s="91">
        <f t="shared" si="21"/>
        <v>0</v>
      </c>
      <c r="AG28" s="91">
        <f t="shared" si="22"/>
        <v>0</v>
      </c>
      <c r="AH28" s="61"/>
    </row>
    <row r="29" spans="1:34" ht="18" customHeight="1" x14ac:dyDescent="0.25">
      <c r="A29" s="43"/>
      <c r="B29" s="138" t="str">
        <f>IF(E29=" "," ",IF(Employee!F$102&gt;E$24," ",IF(Employee!F$104&lt;E$24," ",Employee!D$108)))</f>
        <v xml:space="preserve"> </v>
      </c>
      <c r="C29" s="348"/>
      <c r="D29" s="348" t="s">
        <v>141</v>
      </c>
      <c r="E29" s="139" t="str">
        <f>IF(Employee!D$106="m"," ",IF(Employee!F$102&gt;E$24," ",IF(Employee!F$104&lt;E$24," ",Employee!D$107)))</f>
        <v xml:space="preserve"> </v>
      </c>
      <c r="F29" s="38" t="str">
        <f>IF(E29=" "," ",IF(Employee!F$102&gt;E$24," ",IF(Employee!F$104&lt;E$24," ",Employee!D$93)))</f>
        <v xml:space="preserve"> </v>
      </c>
      <c r="G29" s="158"/>
      <c r="H29" s="114">
        <f t="shared" si="14"/>
        <v>0</v>
      </c>
      <c r="I29" s="108">
        <f t="shared" si="15"/>
        <v>0</v>
      </c>
      <c r="J29" s="108">
        <f t="shared" si="16"/>
        <v>0</v>
      </c>
      <c r="K29" s="108">
        <f t="shared" si="17"/>
        <v>0</v>
      </c>
      <c r="L29" s="108">
        <f t="shared" si="18"/>
        <v>0</v>
      </c>
      <c r="M29" s="118" t="str">
        <f t="shared" si="8"/>
        <v xml:space="preserve"> </v>
      </c>
      <c r="N29" s="114">
        <v>0</v>
      </c>
      <c r="O29" s="108">
        <v>0</v>
      </c>
      <c r="P29" s="108">
        <v>0</v>
      </c>
      <c r="Q29" s="151">
        <v>0</v>
      </c>
      <c r="R29" s="123" t="str">
        <f t="shared" si="9"/>
        <v xml:space="preserve"> </v>
      </c>
      <c r="S29" s="110"/>
      <c r="T29" s="111" t="str">
        <f>IF(M29=" "," ",IF(M29=0," ",Admin!I316))</f>
        <v xml:space="preserve"> </v>
      </c>
      <c r="U29" s="48"/>
      <c r="V29" s="59">
        <f>IF(Employee!H$112=E$24,Employee!D$112+SUM(M29)+V14,SUM(M29)+V14)</f>
        <v>0</v>
      </c>
      <c r="W29" s="59">
        <f>IF(Employee!H$112=E$24,Employee!D$113+SUM(N29)+W14,SUM(N29)+W14)</f>
        <v>0</v>
      </c>
      <c r="X29" s="59">
        <f t="shared" si="10"/>
        <v>0</v>
      </c>
      <c r="Y29" s="59">
        <f t="shared" si="11"/>
        <v>0</v>
      </c>
      <c r="Z29" s="59">
        <f t="shared" si="11"/>
        <v>0</v>
      </c>
      <c r="AA29" s="59">
        <f t="shared" si="12"/>
        <v>0</v>
      </c>
      <c r="AC29" s="59">
        <f t="shared" si="13"/>
        <v>0</v>
      </c>
      <c r="AD29" s="91">
        <f t="shared" si="19"/>
        <v>0</v>
      </c>
      <c r="AE29" s="91">
        <f t="shared" si="20"/>
        <v>0</v>
      </c>
      <c r="AF29" s="91">
        <f t="shared" si="21"/>
        <v>0</v>
      </c>
      <c r="AG29" s="91">
        <f t="shared" si="22"/>
        <v>0</v>
      </c>
      <c r="AH29" s="61"/>
    </row>
    <row r="30" spans="1:34" ht="18" customHeight="1" x14ac:dyDescent="0.25">
      <c r="A30" s="43"/>
      <c r="B30" s="138" t="str">
        <f>IF(E30=" "," ",IF(Employee!F$128&gt;E$24," ",IF(Employee!F$130&lt;E$24," ",Employee!D$134)))</f>
        <v xml:space="preserve"> </v>
      </c>
      <c r="C30" s="348"/>
      <c r="D30" s="348" t="s">
        <v>141</v>
      </c>
      <c r="E30" s="139" t="str">
        <f>IF(Employee!D$132="m"," ",IF(Employee!F$128&gt;E$24," ",IF(Employee!F$130&lt;E$24," ",Employee!D$133)))</f>
        <v xml:space="preserve"> </v>
      </c>
      <c r="F30" s="38" t="str">
        <f>IF(E30=" "," ",IF(Employee!F$128&gt;E$24," ",IF(Employee!F$130&lt;E$24," ",Employee!D$119)))</f>
        <v xml:space="preserve"> </v>
      </c>
      <c r="G30" s="158"/>
      <c r="H30" s="114">
        <f t="shared" si="14"/>
        <v>0</v>
      </c>
      <c r="I30" s="108">
        <f t="shared" si="15"/>
        <v>0</v>
      </c>
      <c r="J30" s="108">
        <f t="shared" si="16"/>
        <v>0</v>
      </c>
      <c r="K30" s="108">
        <f t="shared" si="17"/>
        <v>0</v>
      </c>
      <c r="L30" s="108">
        <f t="shared" si="18"/>
        <v>0</v>
      </c>
      <c r="M30" s="118" t="str">
        <f t="shared" si="8"/>
        <v xml:space="preserve"> </v>
      </c>
      <c r="N30" s="114">
        <v>0</v>
      </c>
      <c r="O30" s="108">
        <v>0</v>
      </c>
      <c r="P30" s="108">
        <v>0</v>
      </c>
      <c r="Q30" s="151">
        <v>0</v>
      </c>
      <c r="R30" s="123" t="str">
        <f t="shared" si="9"/>
        <v xml:space="preserve"> </v>
      </c>
      <c r="S30" s="110"/>
      <c r="T30" s="111" t="str">
        <f>IF(M30=" "," ",IF(M30=0," ",Admin!I317))</f>
        <v xml:space="preserve"> </v>
      </c>
      <c r="U30" s="48"/>
      <c r="V30" s="59">
        <f>IF(Employee!H$138=E$24,Employee!D$138+SUM(M30)+V15,SUM(M30)+V15)</f>
        <v>0</v>
      </c>
      <c r="W30" s="59">
        <f>IF(Employee!H$138=E$24,Employee!D$139+SUM(N30)+W15,SUM(N30)+W15)</f>
        <v>0</v>
      </c>
      <c r="X30" s="59">
        <f t="shared" si="10"/>
        <v>0</v>
      </c>
      <c r="Y30" s="59">
        <f t="shared" si="11"/>
        <v>0</v>
      </c>
      <c r="Z30" s="59">
        <f t="shared" si="11"/>
        <v>0</v>
      </c>
      <c r="AA30" s="59">
        <f t="shared" si="12"/>
        <v>0</v>
      </c>
      <c r="AC30" s="59">
        <f t="shared" si="13"/>
        <v>0</v>
      </c>
      <c r="AD30" s="91">
        <f t="shared" si="19"/>
        <v>0</v>
      </c>
      <c r="AE30" s="91">
        <f t="shared" si="20"/>
        <v>0</v>
      </c>
      <c r="AF30" s="91">
        <f t="shared" si="21"/>
        <v>0</v>
      </c>
      <c r="AG30" s="91">
        <f t="shared" si="22"/>
        <v>0</v>
      </c>
      <c r="AH30" s="61"/>
    </row>
    <row r="31" spans="1:34" ht="18" customHeight="1" x14ac:dyDescent="0.25">
      <c r="A31" s="43"/>
      <c r="B31" s="138" t="str">
        <f>IF(E31=" "," ",IF(Employee!F$154&gt;E$24," ",IF(Employee!F$156&lt;E$24," ",Employee!D$160)))</f>
        <v xml:space="preserve"> </v>
      </c>
      <c r="C31" s="348"/>
      <c r="D31" s="348" t="s">
        <v>141</v>
      </c>
      <c r="E31" s="139" t="str">
        <f>IF(Employee!D$158="m"," ",IF(Employee!F$154&gt;E$24," ",IF(Employee!F$156&lt;E$24," ",Employee!D$159)))</f>
        <v xml:space="preserve"> </v>
      </c>
      <c r="F31" s="38" t="str">
        <f>IF(E31=" "," ",IF(Employee!F$154&gt;E$24," ",IF(Employee!F$156&lt;E$24," ",Employee!D$145)))</f>
        <v xml:space="preserve"> </v>
      </c>
      <c r="G31" s="158"/>
      <c r="H31" s="114">
        <f t="shared" si="14"/>
        <v>0</v>
      </c>
      <c r="I31" s="108">
        <f t="shared" si="15"/>
        <v>0</v>
      </c>
      <c r="J31" s="108">
        <f t="shared" si="16"/>
        <v>0</v>
      </c>
      <c r="K31" s="108">
        <f t="shared" si="17"/>
        <v>0</v>
      </c>
      <c r="L31" s="108">
        <f t="shared" si="18"/>
        <v>0</v>
      </c>
      <c r="M31" s="118" t="str">
        <f t="shared" si="8"/>
        <v xml:space="preserve"> </v>
      </c>
      <c r="N31" s="114">
        <v>0</v>
      </c>
      <c r="O31" s="108">
        <v>0</v>
      </c>
      <c r="P31" s="108">
        <v>0</v>
      </c>
      <c r="Q31" s="151">
        <v>0</v>
      </c>
      <c r="R31" s="123" t="str">
        <f t="shared" si="9"/>
        <v xml:space="preserve"> </v>
      </c>
      <c r="S31" s="110"/>
      <c r="T31" s="111" t="str">
        <f>IF(M31=" "," ",IF(M31=0," ",Admin!I318))</f>
        <v xml:space="preserve"> </v>
      </c>
      <c r="U31" s="48"/>
      <c r="V31" s="59">
        <f>IF(Employee!H$164=E$24,Employee!D$164+SUM(M31)+V16,SUM(M31)+V16)</f>
        <v>0</v>
      </c>
      <c r="W31" s="59">
        <f>IF(Employee!H$164=E$24,Employee!D$165+SUM(N31)+W16,SUM(N31)+W16)</f>
        <v>0</v>
      </c>
      <c r="X31" s="59">
        <f t="shared" si="10"/>
        <v>0</v>
      </c>
      <c r="Y31" s="59">
        <f t="shared" si="11"/>
        <v>0</v>
      </c>
      <c r="Z31" s="59">
        <f t="shared" si="11"/>
        <v>0</v>
      </c>
      <c r="AA31" s="59">
        <f t="shared" si="12"/>
        <v>0</v>
      </c>
      <c r="AC31" s="59">
        <f t="shared" si="13"/>
        <v>0</v>
      </c>
      <c r="AD31" s="91">
        <f t="shared" si="19"/>
        <v>0</v>
      </c>
      <c r="AE31" s="91">
        <f t="shared" si="20"/>
        <v>0</v>
      </c>
      <c r="AF31" s="91">
        <f t="shared" si="21"/>
        <v>0</v>
      </c>
      <c r="AG31" s="91">
        <f t="shared" si="22"/>
        <v>0</v>
      </c>
      <c r="AH31" s="61"/>
    </row>
    <row r="32" spans="1:34" ht="18" customHeight="1" x14ac:dyDescent="0.25">
      <c r="A32" s="43"/>
      <c r="B32" s="138" t="str">
        <f>IF(E32=" "," ",IF(Employee!F$180&gt;E$24," ",IF(Employee!F$182&lt;E$24," ",Employee!D$186)))</f>
        <v xml:space="preserve"> </v>
      </c>
      <c r="C32" s="348"/>
      <c r="D32" s="348" t="s">
        <v>141</v>
      </c>
      <c r="E32" s="139" t="str">
        <f>IF(Employee!D$184="m"," ",IF(Employee!F$180&gt;E$24," ",IF(Employee!F$182&lt;E$24," ",Employee!D$185)))</f>
        <v xml:space="preserve"> </v>
      </c>
      <c r="F32" s="38" t="str">
        <f>IF(E32=" "," ",IF(Employee!F$180&gt;E$24," ",IF(Employee!F$182&lt;E$24," ",Employee!D$171)))</f>
        <v xml:space="preserve"> </v>
      </c>
      <c r="G32" s="158"/>
      <c r="H32" s="114">
        <f t="shared" si="14"/>
        <v>0</v>
      </c>
      <c r="I32" s="108">
        <f t="shared" si="15"/>
        <v>0</v>
      </c>
      <c r="J32" s="108">
        <f t="shared" si="16"/>
        <v>0</v>
      </c>
      <c r="K32" s="108">
        <f t="shared" si="17"/>
        <v>0</v>
      </c>
      <c r="L32" s="108">
        <f t="shared" si="18"/>
        <v>0</v>
      </c>
      <c r="M32" s="118" t="str">
        <f t="shared" si="8"/>
        <v xml:space="preserve"> </v>
      </c>
      <c r="N32" s="114">
        <v>0</v>
      </c>
      <c r="O32" s="108">
        <v>0</v>
      </c>
      <c r="P32" s="108">
        <v>0</v>
      </c>
      <c r="Q32" s="151">
        <v>0</v>
      </c>
      <c r="R32" s="123" t="str">
        <f t="shared" si="9"/>
        <v xml:space="preserve"> </v>
      </c>
      <c r="S32" s="110"/>
      <c r="T32" s="111" t="str">
        <f>IF(M32=" "," ",IF(M32=0," ",Admin!I319))</f>
        <v xml:space="preserve"> </v>
      </c>
      <c r="U32" s="48"/>
      <c r="V32" s="59">
        <f>IF(Employee!H$190=E$24,Employee!D$190+SUM(M32)+V17,SUM(M32)+V17)</f>
        <v>0</v>
      </c>
      <c r="W32" s="59">
        <f>IF(Employee!H$190=E$24,Employee!D$191+SUM(N32)+W17,SUM(N32)+W17)</f>
        <v>0</v>
      </c>
      <c r="X32" s="59">
        <f t="shared" si="10"/>
        <v>0</v>
      </c>
      <c r="Y32" s="59">
        <f t="shared" si="11"/>
        <v>0</v>
      </c>
      <c r="Z32" s="59">
        <f t="shared" si="11"/>
        <v>0</v>
      </c>
      <c r="AA32" s="59">
        <f t="shared" si="12"/>
        <v>0</v>
      </c>
      <c r="AC32" s="59">
        <f t="shared" si="13"/>
        <v>0</v>
      </c>
      <c r="AD32" s="91">
        <f t="shared" si="19"/>
        <v>0</v>
      </c>
      <c r="AE32" s="91">
        <f t="shared" si="20"/>
        <v>0</v>
      </c>
      <c r="AF32" s="91">
        <f t="shared" si="21"/>
        <v>0</v>
      </c>
      <c r="AG32" s="91">
        <f t="shared" si="22"/>
        <v>0</v>
      </c>
      <c r="AH32" s="61"/>
    </row>
    <row r="33" spans="1:34" ht="18" customHeight="1" x14ac:dyDescent="0.25">
      <c r="A33" s="43"/>
      <c r="B33" s="138" t="str">
        <f>IF(E33=" "," ",IF(Employee!F$206&gt;E$24," ",IF(Employee!F$208&lt;E$24," ",Employee!D$212)))</f>
        <v xml:space="preserve"> </v>
      </c>
      <c r="C33" s="348"/>
      <c r="D33" s="348" t="s">
        <v>141</v>
      </c>
      <c r="E33" s="139" t="str">
        <f>IF(Employee!D$210="m"," ",IF(Employee!F$206&gt;E$24," ",IF(Employee!F$208&lt;E$24," ",Employee!D$211)))</f>
        <v xml:space="preserve"> </v>
      </c>
      <c r="F33" s="38" t="str">
        <f>IF(E33=" "," ",IF(Employee!F$206&gt;E$24," ",IF(Employee!F$208&lt;E$24," ",Employee!D$197)))</f>
        <v xml:space="preserve"> </v>
      </c>
      <c r="G33" s="158"/>
      <c r="H33" s="114">
        <f t="shared" si="14"/>
        <v>0</v>
      </c>
      <c r="I33" s="108">
        <f t="shared" si="15"/>
        <v>0</v>
      </c>
      <c r="J33" s="108">
        <f t="shared" si="16"/>
        <v>0</v>
      </c>
      <c r="K33" s="108">
        <f t="shared" si="17"/>
        <v>0</v>
      </c>
      <c r="L33" s="108">
        <f t="shared" si="18"/>
        <v>0</v>
      </c>
      <c r="M33" s="118" t="str">
        <f t="shared" si="8"/>
        <v xml:space="preserve"> </v>
      </c>
      <c r="N33" s="114">
        <v>0</v>
      </c>
      <c r="O33" s="108">
        <v>0</v>
      </c>
      <c r="P33" s="108">
        <v>0</v>
      </c>
      <c r="Q33" s="151">
        <v>0</v>
      </c>
      <c r="R33" s="123" t="str">
        <f t="shared" si="9"/>
        <v xml:space="preserve"> </v>
      </c>
      <c r="S33" s="110"/>
      <c r="T33" s="111" t="str">
        <f>IF(M33=" "," ",IF(M33=0," ",Admin!I320))</f>
        <v xml:space="preserve"> </v>
      </c>
      <c r="U33" s="48"/>
      <c r="V33" s="59">
        <f>IF(Employee!H$216=E$24,Employee!D$216+SUM(M33)+V18,SUM(M33)+V18)</f>
        <v>0</v>
      </c>
      <c r="W33" s="59">
        <f>IF(Employee!H$216=E$24,Employee!D$217+SUM(N33)+W18,SUM(N33)+W18)</f>
        <v>0</v>
      </c>
      <c r="X33" s="59">
        <f t="shared" si="10"/>
        <v>0</v>
      </c>
      <c r="Y33" s="59">
        <f t="shared" si="11"/>
        <v>0</v>
      </c>
      <c r="Z33" s="59">
        <f t="shared" si="11"/>
        <v>0</v>
      </c>
      <c r="AA33" s="59">
        <f t="shared" si="12"/>
        <v>0</v>
      </c>
      <c r="AC33" s="59">
        <f t="shared" si="13"/>
        <v>0</v>
      </c>
      <c r="AD33" s="91">
        <f t="shared" si="19"/>
        <v>0</v>
      </c>
      <c r="AE33" s="91">
        <f t="shared" si="20"/>
        <v>0</v>
      </c>
      <c r="AF33" s="91">
        <f t="shared" si="21"/>
        <v>0</v>
      </c>
      <c r="AG33" s="91">
        <f t="shared" si="22"/>
        <v>0</v>
      </c>
      <c r="AH33" s="61"/>
    </row>
    <row r="34" spans="1:34" ht="18" customHeight="1" x14ac:dyDescent="0.25">
      <c r="A34" s="43"/>
      <c r="B34" s="138" t="str">
        <f>IF(E34=" "," ",IF(Employee!F$232&gt;E$24," ",IF(Employee!F$234&lt;E$24," ",Employee!D$238)))</f>
        <v xml:space="preserve"> </v>
      </c>
      <c r="C34" s="348"/>
      <c r="D34" s="348" t="s">
        <v>141</v>
      </c>
      <c r="E34" s="139" t="str">
        <f>IF(Employee!D$236="m"," ",IF(Employee!F$232&gt;E$24," ",IF(Employee!F$234&lt;E$24," ",Employee!D$237)))</f>
        <v xml:space="preserve"> </v>
      </c>
      <c r="F34" s="38" t="str">
        <f>IF(E34=" "," ",IF(Employee!F$232&gt;E$24," ",IF(Employee!F$234&lt;E$24," ",Employee!D$223)))</f>
        <v xml:space="preserve"> </v>
      </c>
      <c r="G34" s="158"/>
      <c r="H34" s="114">
        <f t="shared" si="14"/>
        <v>0</v>
      </c>
      <c r="I34" s="108">
        <f t="shared" si="15"/>
        <v>0</v>
      </c>
      <c r="J34" s="108">
        <f t="shared" si="16"/>
        <v>0</v>
      </c>
      <c r="K34" s="108">
        <f t="shared" si="17"/>
        <v>0</v>
      </c>
      <c r="L34" s="108">
        <f t="shared" si="18"/>
        <v>0</v>
      </c>
      <c r="M34" s="118" t="str">
        <f t="shared" si="8"/>
        <v xml:space="preserve"> </v>
      </c>
      <c r="N34" s="114">
        <v>0</v>
      </c>
      <c r="O34" s="108">
        <v>0</v>
      </c>
      <c r="P34" s="108">
        <v>0</v>
      </c>
      <c r="Q34" s="151">
        <v>0</v>
      </c>
      <c r="R34" s="123" t="str">
        <f t="shared" si="9"/>
        <v xml:space="preserve"> </v>
      </c>
      <c r="S34" s="110"/>
      <c r="T34" s="111" t="str">
        <f>IF(M34=" "," ",IF(M34=0," ",Admin!I321))</f>
        <v xml:space="preserve"> </v>
      </c>
      <c r="U34" s="48"/>
      <c r="V34" s="59">
        <f>IF(Employee!H$242=E$24,Employee!D$242+SUM(M34)+V19,SUM(M34)+V19)</f>
        <v>0</v>
      </c>
      <c r="W34" s="59">
        <f>IF(Employee!H$242=E$24,Employee!D$243+SUM(N34)+W19,SUM(N34)+W19)</f>
        <v>0</v>
      </c>
      <c r="X34" s="59">
        <f t="shared" si="10"/>
        <v>0</v>
      </c>
      <c r="Y34" s="59">
        <f t="shared" si="11"/>
        <v>0</v>
      </c>
      <c r="Z34" s="59">
        <f t="shared" si="11"/>
        <v>0</v>
      </c>
      <c r="AA34" s="59">
        <f t="shared" si="12"/>
        <v>0</v>
      </c>
      <c r="AC34" s="59">
        <f t="shared" si="13"/>
        <v>0</v>
      </c>
      <c r="AD34" s="91">
        <f t="shared" si="19"/>
        <v>0</v>
      </c>
      <c r="AE34" s="91">
        <f t="shared" si="20"/>
        <v>0</v>
      </c>
      <c r="AF34" s="91">
        <f t="shared" si="21"/>
        <v>0</v>
      </c>
      <c r="AG34" s="91">
        <f t="shared" si="22"/>
        <v>0</v>
      </c>
      <c r="AH34" s="61"/>
    </row>
    <row r="35" spans="1:34" ht="18" customHeight="1" thickBot="1" x14ac:dyDescent="0.3">
      <c r="A35" s="43"/>
      <c r="B35" s="140" t="str">
        <f>IF(E35=" "," ",IF(Employee!F$258&gt;E$24," ",IF(Employee!F$260&lt;E$24," ",Employee!D$264)))</f>
        <v xml:space="preserve"> </v>
      </c>
      <c r="C35" s="348"/>
      <c r="D35" s="348" t="s">
        <v>141</v>
      </c>
      <c r="E35" s="141" t="str">
        <f>IF(Employee!D$262="m"," ",IF(Employee!F$258&gt;E$24," ",IF(Employee!F$260&lt;E$24," ",Employee!D$263)))</f>
        <v xml:space="preserve"> </v>
      </c>
      <c r="F35" s="38" t="str">
        <f>IF(E35=" "," ",IF(Employee!F$258&gt;E$24," ",IF(Employee!F$260&lt;E$24," ",Employee!D$249)))</f>
        <v xml:space="preserve"> </v>
      </c>
      <c r="G35" s="159"/>
      <c r="H35" s="132">
        <f t="shared" si="14"/>
        <v>0</v>
      </c>
      <c r="I35" s="133">
        <f t="shared" si="15"/>
        <v>0</v>
      </c>
      <c r="J35" s="133">
        <f t="shared" si="16"/>
        <v>0</v>
      </c>
      <c r="K35" s="133">
        <f t="shared" si="17"/>
        <v>0</v>
      </c>
      <c r="L35" s="133">
        <f t="shared" si="18"/>
        <v>0</v>
      </c>
      <c r="M35" s="119" t="str">
        <f t="shared" si="8"/>
        <v xml:space="preserve"> </v>
      </c>
      <c r="N35" s="132">
        <v>0</v>
      </c>
      <c r="O35" s="133">
        <v>0</v>
      </c>
      <c r="P35" s="133">
        <v>0</v>
      </c>
      <c r="Q35" s="152">
        <v>0</v>
      </c>
      <c r="R35" s="112" t="str">
        <f t="shared" si="9"/>
        <v xml:space="preserve"> </v>
      </c>
      <c r="S35" s="110"/>
      <c r="T35" s="111" t="str">
        <f>IF(M35=" "," ",IF(M35=0," ",Admin!I322))</f>
        <v xml:space="preserve"> </v>
      </c>
      <c r="U35" s="48"/>
      <c r="V35" s="59">
        <f>IF(Employee!H$268=E$24,Employee!D$268+SUM(M35)+V20,SUM(M35)+V20)</f>
        <v>0</v>
      </c>
      <c r="W35" s="59">
        <f>IF(Employee!H$268=E$24,Employee!D$269+SUM(N35)+W20,SUM(N35)+W20)</f>
        <v>0</v>
      </c>
      <c r="X35" s="59">
        <f t="shared" si="10"/>
        <v>0</v>
      </c>
      <c r="Y35" s="59">
        <f t="shared" si="11"/>
        <v>0</v>
      </c>
      <c r="Z35" s="59">
        <f t="shared" si="11"/>
        <v>0</v>
      </c>
      <c r="AA35" s="59">
        <f t="shared" si="12"/>
        <v>0</v>
      </c>
      <c r="AC35" s="59">
        <f t="shared" si="13"/>
        <v>0</v>
      </c>
      <c r="AD35" s="91">
        <f t="shared" si="19"/>
        <v>0</v>
      </c>
      <c r="AE35" s="91">
        <f t="shared" si="20"/>
        <v>0</v>
      </c>
      <c r="AF35" s="91">
        <f t="shared" si="21"/>
        <v>0</v>
      </c>
      <c r="AG35" s="91">
        <f t="shared" si="22"/>
        <v>0</v>
      </c>
      <c r="AH35" s="61"/>
    </row>
    <row r="36" spans="1:34" ht="18" customHeight="1" thickTop="1" thickBot="1" x14ac:dyDescent="0.3">
      <c r="A36" s="47"/>
      <c r="B36" s="149"/>
      <c r="C36" s="147"/>
      <c r="D36" s="147"/>
      <c r="E36" s="148"/>
      <c r="F36" s="432" t="s">
        <v>7</v>
      </c>
      <c r="G36" s="397"/>
      <c r="H36" s="153"/>
      <c r="I36" s="154"/>
      <c r="J36" s="154"/>
      <c r="K36" s="155"/>
      <c r="L36" s="155"/>
      <c r="M36" s="156">
        <f t="shared" ref="M36:R36" si="23">SUM(M26:M35)</f>
        <v>0</v>
      </c>
      <c r="N36" s="156">
        <f t="shared" si="23"/>
        <v>0</v>
      </c>
      <c r="O36" s="156">
        <f t="shared" si="23"/>
        <v>0</v>
      </c>
      <c r="P36" s="156">
        <f t="shared" si="23"/>
        <v>0</v>
      </c>
      <c r="Q36" s="156">
        <f t="shared" si="23"/>
        <v>0</v>
      </c>
      <c r="R36" s="156">
        <f t="shared" si="23"/>
        <v>0</v>
      </c>
      <c r="S36" s="110"/>
      <c r="T36" s="156">
        <f>SUM(T26:T35)</f>
        <v>0</v>
      </c>
      <c r="U36" s="49"/>
      <c r="V36" s="59"/>
      <c r="AH36" s="61"/>
    </row>
    <row r="37" spans="1:34" s="52" customFormat="1" ht="24" customHeight="1" thickBot="1" x14ac:dyDescent="0.3">
      <c r="A37" s="127"/>
      <c r="B37" s="386"/>
      <c r="C37" s="386"/>
      <c r="D37" s="386"/>
      <c r="E37" s="386"/>
      <c r="F37" s="386"/>
      <c r="G37" s="386"/>
      <c r="H37" s="386"/>
      <c r="I37" s="386"/>
      <c r="J37" s="386"/>
      <c r="K37" s="386"/>
      <c r="L37" s="386"/>
      <c r="M37" s="386"/>
      <c r="N37" s="386"/>
      <c r="O37" s="386"/>
      <c r="P37" s="386"/>
      <c r="Q37" s="386"/>
      <c r="R37" s="386"/>
      <c r="S37" s="386"/>
      <c r="T37" s="386"/>
      <c r="U37" s="200"/>
      <c r="V37" s="81"/>
      <c r="W37" s="81"/>
      <c r="X37" s="81"/>
      <c r="Y37" s="201"/>
      <c r="Z37" s="81"/>
      <c r="AA37" s="81"/>
      <c r="AB37" s="82"/>
      <c r="AC37" s="81"/>
      <c r="AD37" s="90"/>
      <c r="AE37" s="90"/>
      <c r="AF37" s="90"/>
      <c r="AG37" s="90"/>
      <c r="AH37" s="194"/>
    </row>
    <row r="38" spans="1:34" ht="18" customHeight="1" thickTop="1" thickBot="1" x14ac:dyDescent="0.3">
      <c r="A38" s="39"/>
      <c r="B38" s="395" t="s">
        <v>23</v>
      </c>
      <c r="C38" s="396"/>
      <c r="D38" s="396"/>
      <c r="E38" s="397"/>
      <c r="F38" s="40"/>
      <c r="G38" s="40"/>
      <c r="H38" s="53"/>
      <c r="I38" s="53"/>
      <c r="J38" s="53"/>
      <c r="K38" s="56"/>
      <c r="L38" s="56"/>
      <c r="M38" s="53"/>
      <c r="N38" s="41"/>
      <c r="O38" s="387" t="s">
        <v>28</v>
      </c>
      <c r="P38" s="388"/>
      <c r="Q38" s="389"/>
      <c r="R38" s="436"/>
      <c r="S38" s="437"/>
      <c r="T38" s="437"/>
      <c r="U38" s="42"/>
      <c r="AH38" s="61"/>
    </row>
    <row r="39" spans="1:34" ht="18" customHeight="1" thickTop="1" thickBot="1" x14ac:dyDescent="0.3">
      <c r="A39" s="43"/>
      <c r="B39" s="398" t="s">
        <v>9</v>
      </c>
      <c r="C39" s="396"/>
      <c r="D39" s="397"/>
      <c r="E39" s="188">
        <v>33</v>
      </c>
      <c r="F39" s="61"/>
      <c r="G39" s="61"/>
      <c r="H39" s="398" t="s">
        <v>28</v>
      </c>
      <c r="I39" s="396"/>
      <c r="J39" s="397"/>
      <c r="K39" s="238">
        <f>M24+1</f>
        <v>42688</v>
      </c>
      <c r="L39" s="239" t="s">
        <v>84</v>
      </c>
      <c r="M39" s="240">
        <f>K39+6</f>
        <v>42694</v>
      </c>
      <c r="N39" s="27"/>
      <c r="O39" s="433" t="s">
        <v>71</v>
      </c>
      <c r="P39" s="434"/>
      <c r="Q39" s="434"/>
      <c r="R39" s="435"/>
      <c r="S39" s="44"/>
      <c r="T39" s="199"/>
      <c r="U39" s="46"/>
      <c r="AH39" s="61"/>
    </row>
    <row r="40" spans="1:34" ht="18" customHeight="1" thickTop="1" x14ac:dyDescent="0.25">
      <c r="A40" s="43"/>
      <c r="B40" s="87"/>
      <c r="C40" s="31"/>
      <c r="D40" s="31"/>
      <c r="E40" s="45"/>
      <c r="F40" s="44"/>
      <c r="G40" s="44"/>
      <c r="H40" s="54"/>
      <c r="I40" s="54"/>
      <c r="J40" s="54"/>
      <c r="K40" s="57"/>
      <c r="L40" s="57"/>
      <c r="M40" s="54"/>
      <c r="N40" s="104"/>
      <c r="O40" s="54"/>
      <c r="P40" s="54"/>
      <c r="Q40" s="54"/>
      <c r="R40" s="54"/>
      <c r="S40" s="44"/>
      <c r="T40" s="54"/>
      <c r="U40" s="46"/>
      <c r="AH40" s="61"/>
    </row>
    <row r="41" spans="1:34" ht="18" customHeight="1" x14ac:dyDescent="0.25">
      <c r="A41" s="43"/>
      <c r="B41" s="136" t="str">
        <f>IF(E41=" "," ",IF(Employee!F$24&gt;E$39," ",IF(Employee!F$26&lt;E$39," ",Employee!D$30)))</f>
        <v xml:space="preserve"> </v>
      </c>
      <c r="C41" s="348"/>
      <c r="D41" s="348" t="s">
        <v>141</v>
      </c>
      <c r="E41" s="137" t="str">
        <f>IF(Employee!D$28="m"," ",IF(Employee!F$24&gt;E$39," ",IF(Employee!F$26&lt;E$39," ",Employee!D$29)))</f>
        <v xml:space="preserve"> </v>
      </c>
      <c r="F41" s="116" t="str">
        <f>IF(E41=" "," ",IF(Employee!F$24&gt;E$39," ",IF(Employee!F$26&lt;E$39," ",Employee!D$15)))</f>
        <v xml:space="preserve"> </v>
      </c>
      <c r="G41" s="160"/>
      <c r="H41" s="113">
        <f>IF(T$39="Y",H26,0)</f>
        <v>0</v>
      </c>
      <c r="I41" s="105">
        <f>IF(T$39="Y",I26,0)</f>
        <v>0</v>
      </c>
      <c r="J41" s="105">
        <f>IF(T$39="Y",J26,0)</f>
        <v>0</v>
      </c>
      <c r="K41" s="105">
        <f>IF(T$39="Y",K26,I41*J41)</f>
        <v>0</v>
      </c>
      <c r="L41" s="150">
        <f>IF(T$39="Y",L26,0)</f>
        <v>0</v>
      </c>
      <c r="M41" s="129" t="str">
        <f t="shared" ref="M41:M50" si="24">IF(E41=" "," ",IF(T$39="Y",M26,IF((H41+K41+L41)&gt;0,H41+K41+L41," ")))</f>
        <v xml:space="preserve"> </v>
      </c>
      <c r="N41" s="113">
        <v>0</v>
      </c>
      <c r="O41" s="105">
        <v>0</v>
      </c>
      <c r="P41" s="105">
        <v>0</v>
      </c>
      <c r="Q41" s="150">
        <v>0</v>
      </c>
      <c r="R41" s="122" t="str">
        <f t="shared" ref="R41:R50" si="25">IF(M41=" "," ",IF(M41=0," ",M41-SUM(N41:Q41)))</f>
        <v xml:space="preserve"> </v>
      </c>
      <c r="S41" s="110"/>
      <c r="T41" s="107" t="str">
        <f>IF(M41=" "," ",IF(M41=0," ",Admin!I323))</f>
        <v xml:space="preserve"> </v>
      </c>
      <c r="U41" s="48"/>
      <c r="V41" s="59">
        <f>IF(Employee!H$34=E$39,Employee!D$34+SUM(M41)+V26,SUM(M41)+V26)</f>
        <v>0</v>
      </c>
      <c r="W41" s="59">
        <f>IF(Employee!H$34=E$39,Employee!D$35+SUM(N41)+W26,SUM(N41)+W26)</f>
        <v>0</v>
      </c>
      <c r="X41" s="59">
        <f t="shared" ref="X41:X50" si="26">IF(O41=" ",X26,O41+X26)</f>
        <v>0</v>
      </c>
      <c r="Y41" s="59">
        <f t="shared" ref="Y41:Z50" si="27">IF(P41=0,Y26,P41+Y26)</f>
        <v>0</v>
      </c>
      <c r="Z41" s="59">
        <f t="shared" si="27"/>
        <v>0</v>
      </c>
      <c r="AA41" s="59">
        <f t="shared" ref="AA41:AA50" si="28">IF(R41=" ",AA26,AA26+R41)</f>
        <v>0</v>
      </c>
      <c r="AC41" s="59">
        <f t="shared" ref="AC41:AC50" si="29">IF(T41=" ",AC26,T41+AC26)</f>
        <v>0</v>
      </c>
      <c r="AD41" s="91">
        <f>IF(G41="SSP",H41,0)</f>
        <v>0</v>
      </c>
      <c r="AE41" s="91">
        <f>IF(G41="SMP",H41,0)</f>
        <v>0</v>
      </c>
      <c r="AF41" s="91">
        <f>IF(G41="SPP",H41,0)</f>
        <v>0</v>
      </c>
      <c r="AG41" s="91">
        <f>IF(G41="SAP",H41,0)</f>
        <v>0</v>
      </c>
      <c r="AH41" s="61"/>
    </row>
    <row r="42" spans="1:34" ht="18" customHeight="1" x14ac:dyDescent="0.25">
      <c r="A42" s="43"/>
      <c r="B42" s="138" t="str">
        <f>IF(E42=" "," ",IF(Employee!F$50&gt;E$39," ",IF(Employee!F$52&lt;E$39," ",Employee!D$56)))</f>
        <v xml:space="preserve"> </v>
      </c>
      <c r="C42" s="348"/>
      <c r="D42" s="348" t="s">
        <v>141</v>
      </c>
      <c r="E42" s="139" t="str">
        <f>IF(Employee!D$54="m"," ",IF(Employee!F$50&gt;E$39," ",IF(Employee!F$52&lt;E$39," ",Employee!D$55)))</f>
        <v xml:space="preserve"> </v>
      </c>
      <c r="F42" s="38" t="str">
        <f>IF(E42=" "," ",IF(Employee!F$50&gt;E$39," ",IF(Employee!F$52&lt;E$39," ",Employee!D$41)))</f>
        <v xml:space="preserve"> </v>
      </c>
      <c r="G42" s="160"/>
      <c r="H42" s="114">
        <f t="shared" ref="H42:H50" si="30">IF(T$39="Y",H27,0)</f>
        <v>0</v>
      </c>
      <c r="I42" s="108">
        <f t="shared" ref="I42:I50" si="31">IF(T$39="Y",I27,0)</f>
        <v>0</v>
      </c>
      <c r="J42" s="108">
        <f t="shared" ref="J42:J50" si="32">IF(T$39="Y",J27,0)</f>
        <v>0</v>
      </c>
      <c r="K42" s="108">
        <f t="shared" ref="K42:K50" si="33">IF(T$39="Y",K27,I42*J42)</f>
        <v>0</v>
      </c>
      <c r="L42" s="151">
        <f t="shared" ref="L42:L50" si="34">IF(T$39="Y",L27,0)</f>
        <v>0</v>
      </c>
      <c r="M42" s="130" t="str">
        <f t="shared" si="24"/>
        <v xml:space="preserve"> </v>
      </c>
      <c r="N42" s="114">
        <v>0</v>
      </c>
      <c r="O42" s="108">
        <v>0</v>
      </c>
      <c r="P42" s="108">
        <v>0</v>
      </c>
      <c r="Q42" s="151">
        <v>0</v>
      </c>
      <c r="R42" s="123" t="str">
        <f t="shared" si="25"/>
        <v xml:space="preserve"> </v>
      </c>
      <c r="S42" s="110"/>
      <c r="T42" s="111" t="str">
        <f>IF(M42=" "," ",IF(M42=0," ",Admin!I324))</f>
        <v xml:space="preserve"> </v>
      </c>
      <c r="U42" s="48"/>
      <c r="V42" s="59">
        <f>IF(Employee!H$60=E$39,Employee!D$60+SUM(M42)+V27,SUM(M42)+V27)</f>
        <v>0</v>
      </c>
      <c r="W42" s="59">
        <f>IF(Employee!H$60=E$39,Employee!D$61+SUM(N42)+W27,SUM(N42)+W27)</f>
        <v>0</v>
      </c>
      <c r="X42" s="59">
        <f t="shared" si="26"/>
        <v>0</v>
      </c>
      <c r="Y42" s="59">
        <f t="shared" si="27"/>
        <v>0</v>
      </c>
      <c r="Z42" s="59">
        <f t="shared" si="27"/>
        <v>0</v>
      </c>
      <c r="AA42" s="59">
        <f t="shared" si="28"/>
        <v>0</v>
      </c>
      <c r="AC42" s="59">
        <f t="shared" si="29"/>
        <v>0</v>
      </c>
      <c r="AD42" s="91">
        <f t="shared" ref="AD42:AD50" si="35">IF(G42="SSP",H42,0)</f>
        <v>0</v>
      </c>
      <c r="AE42" s="91">
        <f t="shared" ref="AE42:AE50" si="36">IF(G42="SMP",H42,0)</f>
        <v>0</v>
      </c>
      <c r="AF42" s="91">
        <f t="shared" ref="AF42:AF50" si="37">IF(G42="SPP",H42,0)</f>
        <v>0</v>
      </c>
      <c r="AG42" s="91">
        <f t="shared" ref="AG42:AG50" si="38">IF(G42="SAP",H42,0)</f>
        <v>0</v>
      </c>
      <c r="AH42" s="61"/>
    </row>
    <row r="43" spans="1:34" ht="18" customHeight="1" x14ac:dyDescent="0.25">
      <c r="A43" s="43"/>
      <c r="B43" s="138" t="str">
        <f>IF(E43=" "," ",IF(Employee!F$76&gt;E$39," ",IF(Employee!F$78&lt;E$39," ",Employee!D$82)))</f>
        <v xml:space="preserve"> </v>
      </c>
      <c r="C43" s="348"/>
      <c r="D43" s="348" t="s">
        <v>141</v>
      </c>
      <c r="E43" s="139" t="str">
        <f>IF(Employee!D$80="m"," ",IF(Employee!F$76&gt;E$39," ",IF(Employee!F$78&lt;E$39," ",Employee!D$81)))</f>
        <v xml:space="preserve"> </v>
      </c>
      <c r="F43" s="38" t="str">
        <f>IF(E43=" "," ",IF(Employee!F$76&gt;E$39," ",IF(Employee!F$78&lt;E$39," ",Employee!D$67)))</f>
        <v xml:space="preserve"> </v>
      </c>
      <c r="G43" s="160"/>
      <c r="H43" s="114">
        <f t="shared" si="30"/>
        <v>0</v>
      </c>
      <c r="I43" s="108">
        <f t="shared" si="31"/>
        <v>0</v>
      </c>
      <c r="J43" s="108">
        <f t="shared" si="32"/>
        <v>0</v>
      </c>
      <c r="K43" s="108">
        <f t="shared" si="33"/>
        <v>0</v>
      </c>
      <c r="L43" s="151">
        <f t="shared" si="34"/>
        <v>0</v>
      </c>
      <c r="M43" s="130" t="str">
        <f t="shared" si="24"/>
        <v xml:space="preserve"> </v>
      </c>
      <c r="N43" s="114">
        <v>0</v>
      </c>
      <c r="O43" s="108">
        <v>0</v>
      </c>
      <c r="P43" s="108">
        <v>0</v>
      </c>
      <c r="Q43" s="151">
        <v>0</v>
      </c>
      <c r="R43" s="123" t="str">
        <f t="shared" si="25"/>
        <v xml:space="preserve"> </v>
      </c>
      <c r="S43" s="110"/>
      <c r="T43" s="111" t="str">
        <f>IF(M43=" "," ",IF(M43=0," ",Admin!I325))</f>
        <v xml:space="preserve"> </v>
      </c>
      <c r="U43" s="48"/>
      <c r="V43" s="59">
        <f>IF(Employee!H$86=E$39,Employee!D$86+SUM(M43)+V28,SUM(M43)+V28)</f>
        <v>0</v>
      </c>
      <c r="W43" s="59">
        <f>IF(Employee!H$86=E$39,Employee!D$87+SUM(N43)+W28,SUM(N43)+W28)</f>
        <v>0</v>
      </c>
      <c r="X43" s="59">
        <f t="shared" si="26"/>
        <v>0</v>
      </c>
      <c r="Y43" s="59">
        <f t="shared" si="27"/>
        <v>0</v>
      </c>
      <c r="Z43" s="59">
        <f t="shared" si="27"/>
        <v>0</v>
      </c>
      <c r="AA43" s="59">
        <f t="shared" si="28"/>
        <v>0</v>
      </c>
      <c r="AC43" s="59">
        <f t="shared" si="29"/>
        <v>0</v>
      </c>
      <c r="AD43" s="91">
        <f t="shared" si="35"/>
        <v>0</v>
      </c>
      <c r="AE43" s="91">
        <f t="shared" si="36"/>
        <v>0</v>
      </c>
      <c r="AF43" s="91">
        <f t="shared" si="37"/>
        <v>0</v>
      </c>
      <c r="AG43" s="91">
        <f t="shared" si="38"/>
        <v>0</v>
      </c>
      <c r="AH43" s="61"/>
    </row>
    <row r="44" spans="1:34" ht="18" customHeight="1" x14ac:dyDescent="0.25">
      <c r="A44" s="43"/>
      <c r="B44" s="138" t="str">
        <f>IF(E44=" "," ",IF(Employee!F$102&gt;E$39," ",IF(Employee!F$104&lt;E$39," ",Employee!D$108)))</f>
        <v xml:space="preserve"> </v>
      </c>
      <c r="C44" s="348"/>
      <c r="D44" s="348" t="s">
        <v>141</v>
      </c>
      <c r="E44" s="139" t="str">
        <f>IF(Employee!D$106="m"," ",IF(Employee!F$102&gt;E$39," ",IF(Employee!F$104&lt;E$39," ",Employee!D$107)))</f>
        <v xml:space="preserve"> </v>
      </c>
      <c r="F44" s="38" t="str">
        <f>IF(E44=" "," ",IF(Employee!F$102&gt;E$39," ",IF(Employee!F$104&lt;E$39," ",Employee!D$93)))</f>
        <v xml:space="preserve"> </v>
      </c>
      <c r="G44" s="160"/>
      <c r="H44" s="114">
        <f t="shared" si="30"/>
        <v>0</v>
      </c>
      <c r="I44" s="108">
        <f t="shared" si="31"/>
        <v>0</v>
      </c>
      <c r="J44" s="108">
        <f t="shared" si="32"/>
        <v>0</v>
      </c>
      <c r="K44" s="108">
        <f t="shared" si="33"/>
        <v>0</v>
      </c>
      <c r="L44" s="151">
        <f t="shared" si="34"/>
        <v>0</v>
      </c>
      <c r="M44" s="130" t="str">
        <f t="shared" si="24"/>
        <v xml:space="preserve"> </v>
      </c>
      <c r="N44" s="114">
        <v>0</v>
      </c>
      <c r="O44" s="108">
        <v>0</v>
      </c>
      <c r="P44" s="108">
        <v>0</v>
      </c>
      <c r="Q44" s="151">
        <v>0</v>
      </c>
      <c r="R44" s="123" t="str">
        <f t="shared" si="25"/>
        <v xml:space="preserve"> </v>
      </c>
      <c r="S44" s="110"/>
      <c r="T44" s="111" t="str">
        <f>IF(M44=" "," ",IF(M44=0," ",Admin!I326))</f>
        <v xml:space="preserve"> </v>
      </c>
      <c r="U44" s="48"/>
      <c r="V44" s="59">
        <f>IF(Employee!H$112=E$39,Employee!D$112+SUM(M44)+V29,SUM(M44)+V29)</f>
        <v>0</v>
      </c>
      <c r="W44" s="59">
        <f>IF(Employee!H$112=E$39,Employee!D$113+SUM(N44)+W29,SUM(N44)+W29)</f>
        <v>0</v>
      </c>
      <c r="X44" s="59">
        <f t="shared" si="26"/>
        <v>0</v>
      </c>
      <c r="Y44" s="59">
        <f t="shared" si="27"/>
        <v>0</v>
      </c>
      <c r="Z44" s="59">
        <f t="shared" si="27"/>
        <v>0</v>
      </c>
      <c r="AA44" s="59">
        <f t="shared" si="28"/>
        <v>0</v>
      </c>
      <c r="AC44" s="59">
        <f t="shared" si="29"/>
        <v>0</v>
      </c>
      <c r="AD44" s="91">
        <f t="shared" si="35"/>
        <v>0</v>
      </c>
      <c r="AE44" s="91">
        <f t="shared" si="36"/>
        <v>0</v>
      </c>
      <c r="AF44" s="91">
        <f t="shared" si="37"/>
        <v>0</v>
      </c>
      <c r="AG44" s="91">
        <f t="shared" si="38"/>
        <v>0</v>
      </c>
      <c r="AH44" s="61"/>
    </row>
    <row r="45" spans="1:34" ht="18" customHeight="1" x14ac:dyDescent="0.25">
      <c r="A45" s="43"/>
      <c r="B45" s="138" t="str">
        <f>IF(E45=" "," ",IF(Employee!F$128&gt;E$39," ",IF(Employee!F$130&lt;E$39," ",Employee!D$134)))</f>
        <v xml:space="preserve"> </v>
      </c>
      <c r="C45" s="348"/>
      <c r="D45" s="348" t="s">
        <v>141</v>
      </c>
      <c r="E45" s="139" t="str">
        <f>IF(Employee!D$132="m"," ",IF(Employee!F$128&gt;E$39," ",IF(Employee!F$130&lt;E$39," ",Employee!D$133)))</f>
        <v xml:space="preserve"> </v>
      </c>
      <c r="F45" s="38" t="str">
        <f>IF(E45=" "," ",IF(Employee!F$128&gt;E$39," ",IF(Employee!F$130&lt;E$39," ",Employee!D$119)))</f>
        <v xml:space="preserve"> </v>
      </c>
      <c r="G45" s="160"/>
      <c r="H45" s="114">
        <f t="shared" si="30"/>
        <v>0</v>
      </c>
      <c r="I45" s="108">
        <f t="shared" si="31"/>
        <v>0</v>
      </c>
      <c r="J45" s="108">
        <f t="shared" si="32"/>
        <v>0</v>
      </c>
      <c r="K45" s="108">
        <f t="shared" si="33"/>
        <v>0</v>
      </c>
      <c r="L45" s="151">
        <f t="shared" si="34"/>
        <v>0</v>
      </c>
      <c r="M45" s="130" t="str">
        <f t="shared" si="24"/>
        <v xml:space="preserve"> </v>
      </c>
      <c r="N45" s="114">
        <v>0</v>
      </c>
      <c r="O45" s="108">
        <v>0</v>
      </c>
      <c r="P45" s="108">
        <v>0</v>
      </c>
      <c r="Q45" s="151">
        <v>0</v>
      </c>
      <c r="R45" s="123" t="str">
        <f t="shared" si="25"/>
        <v xml:space="preserve"> </v>
      </c>
      <c r="S45" s="110"/>
      <c r="T45" s="111" t="str">
        <f>IF(M45=" "," ",IF(M45=0," ",Admin!I327))</f>
        <v xml:space="preserve"> </v>
      </c>
      <c r="U45" s="48"/>
      <c r="V45" s="59">
        <f>IF(Employee!H$138=E$39,Employee!D$138+SUM(M45)+V30,SUM(M45)+V30)</f>
        <v>0</v>
      </c>
      <c r="W45" s="59">
        <f>IF(Employee!H$138=E$39,Employee!D$139+SUM(N45)+W30,SUM(N45)+W30)</f>
        <v>0</v>
      </c>
      <c r="X45" s="59">
        <f t="shared" si="26"/>
        <v>0</v>
      </c>
      <c r="Y45" s="59">
        <f t="shared" si="27"/>
        <v>0</v>
      </c>
      <c r="Z45" s="59">
        <f t="shared" si="27"/>
        <v>0</v>
      </c>
      <c r="AA45" s="59">
        <f t="shared" si="28"/>
        <v>0</v>
      </c>
      <c r="AC45" s="59">
        <f t="shared" si="29"/>
        <v>0</v>
      </c>
      <c r="AD45" s="91">
        <f t="shared" si="35"/>
        <v>0</v>
      </c>
      <c r="AE45" s="91">
        <f t="shared" si="36"/>
        <v>0</v>
      </c>
      <c r="AF45" s="91">
        <f t="shared" si="37"/>
        <v>0</v>
      </c>
      <c r="AG45" s="91">
        <f t="shared" si="38"/>
        <v>0</v>
      </c>
      <c r="AH45" s="61"/>
    </row>
    <row r="46" spans="1:34" ht="18" customHeight="1" x14ac:dyDescent="0.25">
      <c r="A46" s="43"/>
      <c r="B46" s="138" t="str">
        <f>IF(E46=" "," ",IF(Employee!F$154&gt;E$39," ",IF(Employee!F$156&lt;E$39," ",Employee!D$160)))</f>
        <v xml:space="preserve"> </v>
      </c>
      <c r="C46" s="348"/>
      <c r="D46" s="348" t="s">
        <v>141</v>
      </c>
      <c r="E46" s="139" t="str">
        <f>IF(Employee!D$158="m"," ",IF(Employee!F$154&gt;E$39," ",IF(Employee!F$156&lt;E$39," ",Employee!D$159)))</f>
        <v xml:space="preserve"> </v>
      </c>
      <c r="F46" s="38" t="str">
        <f>IF(E46=" "," ",IF(Employee!F$154&gt;E$39," ",IF(Employee!F$156&lt;E$39," ",Employee!D$145)))</f>
        <v xml:space="preserve"> </v>
      </c>
      <c r="G46" s="160"/>
      <c r="H46" s="114">
        <f t="shared" si="30"/>
        <v>0</v>
      </c>
      <c r="I46" s="108">
        <f t="shared" si="31"/>
        <v>0</v>
      </c>
      <c r="J46" s="108">
        <f t="shared" si="32"/>
        <v>0</v>
      </c>
      <c r="K46" s="108">
        <f t="shared" si="33"/>
        <v>0</v>
      </c>
      <c r="L46" s="151">
        <f t="shared" si="34"/>
        <v>0</v>
      </c>
      <c r="M46" s="130" t="str">
        <f t="shared" si="24"/>
        <v xml:space="preserve"> </v>
      </c>
      <c r="N46" s="114">
        <v>0</v>
      </c>
      <c r="O46" s="108">
        <v>0</v>
      </c>
      <c r="P46" s="108">
        <v>0</v>
      </c>
      <c r="Q46" s="151">
        <v>0</v>
      </c>
      <c r="R46" s="123" t="str">
        <f t="shared" si="25"/>
        <v xml:space="preserve"> </v>
      </c>
      <c r="S46" s="110"/>
      <c r="T46" s="111" t="str">
        <f>IF(M46=" "," ",IF(M46=0," ",Admin!I328))</f>
        <v xml:space="preserve"> </v>
      </c>
      <c r="U46" s="48"/>
      <c r="V46" s="59">
        <f>IF(Employee!H$164=E$39,Employee!D$164+SUM(M46)+V31,SUM(M46)+V31)</f>
        <v>0</v>
      </c>
      <c r="W46" s="59">
        <f>IF(Employee!H$164=E$39,Employee!D$165+SUM(N46)+W31,SUM(N46)+W31)</f>
        <v>0</v>
      </c>
      <c r="X46" s="59">
        <f t="shared" si="26"/>
        <v>0</v>
      </c>
      <c r="Y46" s="59">
        <f t="shared" si="27"/>
        <v>0</v>
      </c>
      <c r="Z46" s="59">
        <f t="shared" si="27"/>
        <v>0</v>
      </c>
      <c r="AA46" s="59">
        <f t="shared" si="28"/>
        <v>0</v>
      </c>
      <c r="AC46" s="59">
        <f t="shared" si="29"/>
        <v>0</v>
      </c>
      <c r="AD46" s="91">
        <f t="shared" si="35"/>
        <v>0</v>
      </c>
      <c r="AE46" s="91">
        <f t="shared" si="36"/>
        <v>0</v>
      </c>
      <c r="AF46" s="91">
        <f t="shared" si="37"/>
        <v>0</v>
      </c>
      <c r="AG46" s="91">
        <f t="shared" si="38"/>
        <v>0</v>
      </c>
      <c r="AH46" s="61"/>
    </row>
    <row r="47" spans="1:34" ht="18" customHeight="1" x14ac:dyDescent="0.25">
      <c r="A47" s="43"/>
      <c r="B47" s="138" t="str">
        <f>IF(E47=" "," ",IF(Employee!F$180&gt;E$39," ",IF(Employee!F$182&lt;E$39," ",Employee!D$186)))</f>
        <v xml:space="preserve"> </v>
      </c>
      <c r="C47" s="348"/>
      <c r="D47" s="348" t="s">
        <v>141</v>
      </c>
      <c r="E47" s="139" t="str">
        <f>IF(Employee!D$184="m"," ",IF(Employee!F$180&gt;E$39," ",IF(Employee!F$182&lt;E$39," ",Employee!D$185)))</f>
        <v xml:space="preserve"> </v>
      </c>
      <c r="F47" s="38" t="str">
        <f>IF(E47=" "," ",IF(Employee!F$180&gt;E$39," ",IF(Employee!F$182&lt;E$39," ",Employee!D$171)))</f>
        <v xml:space="preserve"> </v>
      </c>
      <c r="G47" s="160"/>
      <c r="H47" s="114">
        <f t="shared" si="30"/>
        <v>0</v>
      </c>
      <c r="I47" s="108">
        <f t="shared" si="31"/>
        <v>0</v>
      </c>
      <c r="J47" s="108">
        <f t="shared" si="32"/>
        <v>0</v>
      </c>
      <c r="K47" s="108">
        <f t="shared" si="33"/>
        <v>0</v>
      </c>
      <c r="L47" s="151">
        <f t="shared" si="34"/>
        <v>0</v>
      </c>
      <c r="M47" s="130" t="str">
        <f t="shared" si="24"/>
        <v xml:space="preserve"> </v>
      </c>
      <c r="N47" s="114">
        <v>0</v>
      </c>
      <c r="O47" s="108">
        <v>0</v>
      </c>
      <c r="P47" s="108">
        <v>0</v>
      </c>
      <c r="Q47" s="151">
        <v>0</v>
      </c>
      <c r="R47" s="123" t="str">
        <f t="shared" si="25"/>
        <v xml:space="preserve"> </v>
      </c>
      <c r="S47" s="110"/>
      <c r="T47" s="111" t="str">
        <f>IF(M47=" "," ",IF(M47=0," ",Admin!I329))</f>
        <v xml:space="preserve"> </v>
      </c>
      <c r="U47" s="48"/>
      <c r="V47" s="59">
        <f>IF(Employee!H$190=E$39,Employee!D$190+SUM(M47)+V32,SUM(M47)+V32)</f>
        <v>0</v>
      </c>
      <c r="W47" s="59">
        <f>IF(Employee!H$190=E$39,Employee!D$191+SUM(N47)+W32,SUM(N47)+W32)</f>
        <v>0</v>
      </c>
      <c r="X47" s="59">
        <f t="shared" si="26"/>
        <v>0</v>
      </c>
      <c r="Y47" s="59">
        <f t="shared" si="27"/>
        <v>0</v>
      </c>
      <c r="Z47" s="59">
        <f t="shared" si="27"/>
        <v>0</v>
      </c>
      <c r="AA47" s="59">
        <f t="shared" si="28"/>
        <v>0</v>
      </c>
      <c r="AC47" s="59">
        <f t="shared" si="29"/>
        <v>0</v>
      </c>
      <c r="AD47" s="91">
        <f t="shared" si="35"/>
        <v>0</v>
      </c>
      <c r="AE47" s="91">
        <f t="shared" si="36"/>
        <v>0</v>
      </c>
      <c r="AF47" s="91">
        <f t="shared" si="37"/>
        <v>0</v>
      </c>
      <c r="AG47" s="91">
        <f t="shared" si="38"/>
        <v>0</v>
      </c>
      <c r="AH47" s="61"/>
    </row>
    <row r="48" spans="1:34" ht="18" customHeight="1" x14ac:dyDescent="0.25">
      <c r="A48" s="43"/>
      <c r="B48" s="138" t="str">
        <f>IF(E48=" "," ",IF(Employee!F$206&gt;E$39," ",IF(Employee!F$208&lt;E$39," ",Employee!D$212)))</f>
        <v xml:space="preserve"> </v>
      </c>
      <c r="C48" s="348"/>
      <c r="D48" s="348" t="s">
        <v>141</v>
      </c>
      <c r="E48" s="139" t="str">
        <f>IF(Employee!D$210="m"," ",IF(Employee!F$206&gt;E$39," ",IF(Employee!F$208&lt;E$39," ",Employee!D$211)))</f>
        <v xml:space="preserve"> </v>
      </c>
      <c r="F48" s="38" t="str">
        <f>IF(E48=" "," ",IF(Employee!F$206&gt;E$39," ",IF(Employee!F$208&lt;E$39," ",Employee!D$197)))</f>
        <v xml:space="preserve"> </v>
      </c>
      <c r="G48" s="160"/>
      <c r="H48" s="114">
        <f t="shared" si="30"/>
        <v>0</v>
      </c>
      <c r="I48" s="108">
        <f t="shared" si="31"/>
        <v>0</v>
      </c>
      <c r="J48" s="108">
        <f t="shared" si="32"/>
        <v>0</v>
      </c>
      <c r="K48" s="108">
        <f t="shared" si="33"/>
        <v>0</v>
      </c>
      <c r="L48" s="151">
        <f t="shared" si="34"/>
        <v>0</v>
      </c>
      <c r="M48" s="130" t="str">
        <f t="shared" si="24"/>
        <v xml:space="preserve"> </v>
      </c>
      <c r="N48" s="114">
        <v>0</v>
      </c>
      <c r="O48" s="108">
        <v>0</v>
      </c>
      <c r="P48" s="108">
        <v>0</v>
      </c>
      <c r="Q48" s="151">
        <v>0</v>
      </c>
      <c r="R48" s="123" t="str">
        <f t="shared" si="25"/>
        <v xml:space="preserve"> </v>
      </c>
      <c r="S48" s="110"/>
      <c r="T48" s="111" t="str">
        <f>IF(M48=" "," ",IF(M48=0," ",Admin!I330))</f>
        <v xml:space="preserve"> </v>
      </c>
      <c r="U48" s="48"/>
      <c r="V48" s="59">
        <f>IF(Employee!H$216=E$39,Employee!D$216+SUM(M48)+V33,SUM(M48)+V33)</f>
        <v>0</v>
      </c>
      <c r="W48" s="59">
        <f>IF(Employee!H$216=E$39,Employee!D$217+SUM(N48)+W33,SUM(N48)+W33)</f>
        <v>0</v>
      </c>
      <c r="X48" s="59">
        <f t="shared" si="26"/>
        <v>0</v>
      </c>
      <c r="Y48" s="59">
        <f t="shared" si="27"/>
        <v>0</v>
      </c>
      <c r="Z48" s="59">
        <f t="shared" si="27"/>
        <v>0</v>
      </c>
      <c r="AA48" s="59">
        <f t="shared" si="28"/>
        <v>0</v>
      </c>
      <c r="AC48" s="59">
        <f t="shared" si="29"/>
        <v>0</v>
      </c>
      <c r="AD48" s="91">
        <f t="shared" si="35"/>
        <v>0</v>
      </c>
      <c r="AE48" s="91">
        <f t="shared" si="36"/>
        <v>0</v>
      </c>
      <c r="AF48" s="91">
        <f t="shared" si="37"/>
        <v>0</v>
      </c>
      <c r="AG48" s="91">
        <f t="shared" si="38"/>
        <v>0</v>
      </c>
      <c r="AH48" s="61"/>
    </row>
    <row r="49" spans="1:34" ht="18" customHeight="1" x14ac:dyDescent="0.25">
      <c r="A49" s="43"/>
      <c r="B49" s="138" t="str">
        <f>IF(E49=" "," ",IF(Employee!F$232&gt;E$39," ",IF(Employee!F$234&lt;E$39," ",Employee!D$238)))</f>
        <v xml:space="preserve"> </v>
      </c>
      <c r="C49" s="348"/>
      <c r="D49" s="348" t="s">
        <v>141</v>
      </c>
      <c r="E49" s="139" t="str">
        <f>IF(Employee!D$236="m"," ",IF(Employee!F$232&gt;E$39," ",IF(Employee!F$234&lt;E$39," ",Employee!D$237)))</f>
        <v xml:space="preserve"> </v>
      </c>
      <c r="F49" s="38" t="str">
        <f>IF(E49=" "," ",IF(Employee!F$232&gt;E$39," ",IF(Employee!F$234&lt;E$39," ",Employee!D$223)))</f>
        <v xml:space="preserve"> </v>
      </c>
      <c r="G49" s="160"/>
      <c r="H49" s="114">
        <f t="shared" si="30"/>
        <v>0</v>
      </c>
      <c r="I49" s="108">
        <f t="shared" si="31"/>
        <v>0</v>
      </c>
      <c r="J49" s="108">
        <f t="shared" si="32"/>
        <v>0</v>
      </c>
      <c r="K49" s="108">
        <f t="shared" si="33"/>
        <v>0</v>
      </c>
      <c r="L49" s="151">
        <f t="shared" si="34"/>
        <v>0</v>
      </c>
      <c r="M49" s="130" t="str">
        <f t="shared" si="24"/>
        <v xml:space="preserve"> </v>
      </c>
      <c r="N49" s="114">
        <v>0</v>
      </c>
      <c r="O49" s="108">
        <v>0</v>
      </c>
      <c r="P49" s="108">
        <v>0</v>
      </c>
      <c r="Q49" s="151">
        <v>0</v>
      </c>
      <c r="R49" s="123" t="str">
        <f t="shared" si="25"/>
        <v xml:space="preserve"> </v>
      </c>
      <c r="S49" s="110"/>
      <c r="T49" s="111" t="str">
        <f>IF(M49=" "," ",IF(M49=0," ",Admin!I331))</f>
        <v xml:space="preserve"> </v>
      </c>
      <c r="U49" s="48"/>
      <c r="V49" s="59">
        <f>IF(Employee!H$242=E$39,Employee!D$242+SUM(M49)+V34,SUM(M49)+V34)</f>
        <v>0</v>
      </c>
      <c r="W49" s="59">
        <f>IF(Employee!H$242=E$39,Employee!D$243+SUM(N49)+W34,SUM(N49)+W34)</f>
        <v>0</v>
      </c>
      <c r="X49" s="59">
        <f t="shared" si="26"/>
        <v>0</v>
      </c>
      <c r="Y49" s="59">
        <f t="shared" si="27"/>
        <v>0</v>
      </c>
      <c r="Z49" s="59">
        <f t="shared" si="27"/>
        <v>0</v>
      </c>
      <c r="AA49" s="59">
        <f t="shared" si="28"/>
        <v>0</v>
      </c>
      <c r="AC49" s="59">
        <f t="shared" si="29"/>
        <v>0</v>
      </c>
      <c r="AD49" s="91">
        <f t="shared" si="35"/>
        <v>0</v>
      </c>
      <c r="AE49" s="91">
        <f t="shared" si="36"/>
        <v>0</v>
      </c>
      <c r="AF49" s="91">
        <f t="shared" si="37"/>
        <v>0</v>
      </c>
      <c r="AG49" s="91">
        <f t="shared" si="38"/>
        <v>0</v>
      </c>
      <c r="AH49" s="61"/>
    </row>
    <row r="50" spans="1:34" ht="18" customHeight="1" thickBot="1" x14ac:dyDescent="0.3">
      <c r="A50" s="43"/>
      <c r="B50" s="140" t="str">
        <f>IF(E50=" "," ",IF(Employee!F$258&gt;E$39," ",IF(Employee!F$260&lt;E$39," ",Employee!D$264)))</f>
        <v xml:space="preserve"> </v>
      </c>
      <c r="C50" s="348"/>
      <c r="D50" s="348" t="s">
        <v>141</v>
      </c>
      <c r="E50" s="141" t="str">
        <f>IF(Employee!D$262="m"," ",IF(Employee!F$258&gt;E$39," ",IF(Employee!F$260&lt;E$39," ",Employee!D$263)))</f>
        <v xml:space="preserve"> </v>
      </c>
      <c r="F50" s="38" t="str">
        <f>IF(E50=" "," ",IF(Employee!F$258&gt;E$39," ",IF(Employee!F$260&lt;E$39," ",Employee!D$249)))</f>
        <v xml:space="preserve"> </v>
      </c>
      <c r="G50" s="161"/>
      <c r="H50" s="132">
        <f t="shared" si="30"/>
        <v>0</v>
      </c>
      <c r="I50" s="133">
        <f t="shared" si="31"/>
        <v>0</v>
      </c>
      <c r="J50" s="133">
        <f t="shared" si="32"/>
        <v>0</v>
      </c>
      <c r="K50" s="133">
        <f t="shared" si="33"/>
        <v>0</v>
      </c>
      <c r="L50" s="152">
        <f t="shared" si="34"/>
        <v>0</v>
      </c>
      <c r="M50" s="131" t="str">
        <f t="shared" si="24"/>
        <v xml:space="preserve"> </v>
      </c>
      <c r="N50" s="132">
        <v>0</v>
      </c>
      <c r="O50" s="133">
        <v>0</v>
      </c>
      <c r="P50" s="133">
        <v>0</v>
      </c>
      <c r="Q50" s="152">
        <v>0</v>
      </c>
      <c r="R50" s="112" t="str">
        <f t="shared" si="25"/>
        <v xml:space="preserve"> </v>
      </c>
      <c r="S50" s="110"/>
      <c r="T50" s="111" t="str">
        <f>IF(M50=" "," ",IF(M50=0," ",Admin!I332))</f>
        <v xml:space="preserve"> </v>
      </c>
      <c r="U50" s="48"/>
      <c r="V50" s="59">
        <f>IF(Employee!H$268=E$39,Employee!D$268+SUM(M50)+V35,SUM(M50)+V35)</f>
        <v>0</v>
      </c>
      <c r="W50" s="59">
        <f>IF(Employee!H$268=E$39,Employee!D$269+SUM(N50)+W35,SUM(N50)+W35)</f>
        <v>0</v>
      </c>
      <c r="X50" s="59">
        <f t="shared" si="26"/>
        <v>0</v>
      </c>
      <c r="Y50" s="59">
        <f t="shared" si="27"/>
        <v>0</v>
      </c>
      <c r="Z50" s="59">
        <f t="shared" si="27"/>
        <v>0</v>
      </c>
      <c r="AA50" s="59">
        <f t="shared" si="28"/>
        <v>0</v>
      </c>
      <c r="AC50" s="59">
        <f t="shared" si="29"/>
        <v>0</v>
      </c>
      <c r="AD50" s="91">
        <f t="shared" si="35"/>
        <v>0</v>
      </c>
      <c r="AE50" s="91">
        <f t="shared" si="36"/>
        <v>0</v>
      </c>
      <c r="AF50" s="91">
        <f t="shared" si="37"/>
        <v>0</v>
      </c>
      <c r="AG50" s="91">
        <f t="shared" si="38"/>
        <v>0</v>
      </c>
      <c r="AH50" s="61"/>
    </row>
    <row r="51" spans="1:34" ht="18" customHeight="1" thickTop="1" thickBot="1" x14ac:dyDescent="0.3">
      <c r="A51" s="47"/>
      <c r="B51" s="149"/>
      <c r="C51" s="147"/>
      <c r="D51" s="147"/>
      <c r="E51" s="148"/>
      <c r="F51" s="432" t="s">
        <v>7</v>
      </c>
      <c r="G51" s="397"/>
      <c r="H51" s="153"/>
      <c r="I51" s="154"/>
      <c r="J51" s="154"/>
      <c r="K51" s="155"/>
      <c r="L51" s="155"/>
      <c r="M51" s="156">
        <f t="shared" ref="M51:R51" si="39">SUM(M41:M50)</f>
        <v>0</v>
      </c>
      <c r="N51" s="156">
        <f t="shared" si="39"/>
        <v>0</v>
      </c>
      <c r="O51" s="156">
        <f t="shared" si="39"/>
        <v>0</v>
      </c>
      <c r="P51" s="156">
        <f t="shared" si="39"/>
        <v>0</v>
      </c>
      <c r="Q51" s="156">
        <f t="shared" si="39"/>
        <v>0</v>
      </c>
      <c r="R51" s="156">
        <f t="shared" si="39"/>
        <v>0</v>
      </c>
      <c r="S51" s="110"/>
      <c r="T51" s="156">
        <f>SUM(T41:T50)</f>
        <v>0</v>
      </c>
      <c r="U51" s="49"/>
      <c r="V51" s="59"/>
      <c r="AH51" s="61"/>
    </row>
    <row r="52" spans="1:34" s="52" customFormat="1" ht="24" customHeight="1" thickBot="1" x14ac:dyDescent="0.3">
      <c r="A52" s="127"/>
      <c r="B52" s="386"/>
      <c r="C52" s="386"/>
      <c r="D52" s="386"/>
      <c r="E52" s="386"/>
      <c r="F52" s="386"/>
      <c r="G52" s="386"/>
      <c r="H52" s="386"/>
      <c r="I52" s="386"/>
      <c r="J52" s="386"/>
      <c r="K52" s="386"/>
      <c r="L52" s="386"/>
      <c r="M52" s="386"/>
      <c r="N52" s="386"/>
      <c r="O52" s="386"/>
      <c r="P52" s="386"/>
      <c r="Q52" s="386"/>
      <c r="R52" s="386"/>
      <c r="S52" s="386"/>
      <c r="T52" s="386"/>
      <c r="U52" s="200"/>
      <c r="V52" s="81"/>
      <c r="W52" s="81"/>
      <c r="X52" s="81"/>
      <c r="Y52" s="201"/>
      <c r="Z52" s="81"/>
      <c r="AA52" s="81"/>
      <c r="AB52" s="82"/>
      <c r="AC52" s="81"/>
      <c r="AD52" s="90"/>
      <c r="AE52" s="90"/>
      <c r="AF52" s="90"/>
      <c r="AG52" s="90"/>
      <c r="AH52" s="194"/>
    </row>
    <row r="53" spans="1:34" ht="18" customHeight="1" thickTop="1" thickBot="1" x14ac:dyDescent="0.3">
      <c r="A53" s="39"/>
      <c r="B53" s="395" t="s">
        <v>23</v>
      </c>
      <c r="C53" s="460"/>
      <c r="D53" s="460"/>
      <c r="E53" s="461"/>
      <c r="F53" s="40"/>
      <c r="G53" s="40"/>
      <c r="H53" s="41"/>
      <c r="I53" s="41"/>
      <c r="J53" s="41"/>
      <c r="K53" s="56"/>
      <c r="L53" s="56"/>
      <c r="M53" s="53"/>
      <c r="N53" s="41"/>
      <c r="O53" s="387" t="s">
        <v>28</v>
      </c>
      <c r="P53" s="388"/>
      <c r="Q53" s="389"/>
      <c r="R53" s="436"/>
      <c r="S53" s="437"/>
      <c r="T53" s="437"/>
      <c r="U53" s="42"/>
      <c r="AH53" s="61"/>
    </row>
    <row r="54" spans="1:34" ht="18" customHeight="1" thickTop="1" thickBot="1" x14ac:dyDescent="0.3">
      <c r="A54" s="43"/>
      <c r="B54" s="398" t="s">
        <v>9</v>
      </c>
      <c r="C54" s="462"/>
      <c r="D54" s="463"/>
      <c r="E54" s="188">
        <v>34</v>
      </c>
      <c r="F54" s="61"/>
      <c r="G54" s="61"/>
      <c r="H54" s="398" t="s">
        <v>28</v>
      </c>
      <c r="I54" s="462"/>
      <c r="J54" s="463"/>
      <c r="K54" s="238">
        <f>M39+1</f>
        <v>42695</v>
      </c>
      <c r="L54" s="239" t="s">
        <v>84</v>
      </c>
      <c r="M54" s="240">
        <f>K54+6</f>
        <v>42701</v>
      </c>
      <c r="N54" s="27"/>
      <c r="O54" s="433" t="s">
        <v>71</v>
      </c>
      <c r="P54" s="464"/>
      <c r="Q54" s="464"/>
      <c r="R54" s="465"/>
      <c r="S54" s="44"/>
      <c r="T54" s="199"/>
      <c r="U54" s="46"/>
      <c r="AH54" s="61"/>
    </row>
    <row r="55" spans="1:34" ht="18" customHeight="1" thickTop="1" x14ac:dyDescent="0.25">
      <c r="A55" s="43"/>
      <c r="B55" s="87"/>
      <c r="C55" s="31"/>
      <c r="D55" s="31"/>
      <c r="E55" s="45"/>
      <c r="F55" s="44"/>
      <c r="G55" s="44"/>
      <c r="H55" s="54"/>
      <c r="I55" s="54"/>
      <c r="J55" s="54"/>
      <c r="K55" s="57"/>
      <c r="L55" s="57"/>
      <c r="M55" s="54"/>
      <c r="N55" s="104"/>
      <c r="O55" s="54"/>
      <c r="P55" s="54"/>
      <c r="Q55" s="54"/>
      <c r="R55" s="54"/>
      <c r="S55" s="44"/>
      <c r="T55" s="54"/>
      <c r="U55" s="46"/>
      <c r="AH55" s="61"/>
    </row>
    <row r="56" spans="1:34" ht="18" customHeight="1" x14ac:dyDescent="0.25">
      <c r="A56" s="43"/>
      <c r="B56" s="136" t="str">
        <f>IF(E56=" "," ",IF(Employee!F$24&gt;E$54," ",IF(Employee!F$26&lt;E$54," ",Employee!D$30)))</f>
        <v xml:space="preserve"> </v>
      </c>
      <c r="C56" s="348"/>
      <c r="D56" s="348" t="s">
        <v>141</v>
      </c>
      <c r="E56" s="145" t="str">
        <f>IF(Employee!D$28="m"," ",IF(Employee!F$24&gt;E$54," ",IF(Employee!F$26&lt;E$54," ",Employee!D$29)))</f>
        <v xml:space="preserve"> </v>
      </c>
      <c r="F56" s="142" t="str">
        <f>IF(E56=" "," ",IF(Employee!F$24&gt;E$54," ",IF(Employee!F$26&lt;E$54," ",Employee!D$15)))</f>
        <v xml:space="preserve"> </v>
      </c>
      <c r="G56" s="160"/>
      <c r="H56" s="113">
        <f>IF(T$54="Y",H41,0)</f>
        <v>0</v>
      </c>
      <c r="I56" s="105">
        <f>IF(T$54="Y",I41,0)</f>
        <v>0</v>
      </c>
      <c r="J56" s="105">
        <f>IF(T$54="Y",J41,0)</f>
        <v>0</v>
      </c>
      <c r="K56" s="105">
        <f>IF(T$54="Y",K41,I56*J56)</f>
        <v>0</v>
      </c>
      <c r="L56" s="105">
        <f>IF(T$54="Y",L41,0)</f>
        <v>0</v>
      </c>
      <c r="M56" s="117" t="str">
        <f t="shared" ref="M56:M65" si="40">IF(E56=" "," ",IF(T$54="Y",M41,IF((H56+K56+L56)&gt;0,H56+K56+L56," ")))</f>
        <v xml:space="preserve"> </v>
      </c>
      <c r="N56" s="113">
        <v>0</v>
      </c>
      <c r="O56" s="105">
        <v>0</v>
      </c>
      <c r="P56" s="105">
        <v>0</v>
      </c>
      <c r="Q56" s="150">
        <v>0</v>
      </c>
      <c r="R56" s="122" t="str">
        <f t="shared" ref="R56:R65" si="41">IF(M56=" "," ",IF(M56=0," ",M56-SUM(N56:Q56)))</f>
        <v xml:space="preserve"> </v>
      </c>
      <c r="S56" s="110"/>
      <c r="T56" s="107" t="str">
        <f>IF(M56=" "," ",IF(M56=0," ",Admin!I333))</f>
        <v xml:space="preserve"> </v>
      </c>
      <c r="U56" s="48"/>
      <c r="V56" s="59">
        <f>IF(Employee!H$34=E$54,Employee!D$34+SUM(M56)+V41,SUM(M56)+V41)</f>
        <v>0</v>
      </c>
      <c r="W56" s="59">
        <f>IF(Employee!H$34=E$54,Employee!D$35+SUM(N56)+W41,SUM(N56)+W41)</f>
        <v>0</v>
      </c>
      <c r="X56" s="59">
        <f t="shared" ref="X56:X65" si="42">IF(O56=" ",X41,O56+X41)</f>
        <v>0</v>
      </c>
      <c r="Y56" s="59">
        <f t="shared" ref="Y56:Z65" si="43">IF(P56=0,Y41,P56+Y41)</f>
        <v>0</v>
      </c>
      <c r="Z56" s="59">
        <f t="shared" si="43"/>
        <v>0</v>
      </c>
      <c r="AA56" s="59">
        <f t="shared" ref="AA56:AA65" si="44">IF(R56=" ",AA41,AA41+R56)</f>
        <v>0</v>
      </c>
      <c r="AC56" s="59">
        <f t="shared" ref="AC56:AC65" si="45">IF(T56=" ",AC41,T56+AC41)</f>
        <v>0</v>
      </c>
      <c r="AD56" s="91">
        <f>IF(G56="SSP",H56,0)</f>
        <v>0</v>
      </c>
      <c r="AE56" s="91">
        <f>IF(G56="SMP",H56,0)</f>
        <v>0</v>
      </c>
      <c r="AF56" s="91">
        <f>IF(G56="SPP",H56,0)</f>
        <v>0</v>
      </c>
      <c r="AG56" s="91">
        <f>IF(G56="SAP",H56,0)</f>
        <v>0</v>
      </c>
      <c r="AH56" s="61"/>
    </row>
    <row r="57" spans="1:34" ht="18" customHeight="1" x14ac:dyDescent="0.25">
      <c r="A57" s="43"/>
      <c r="B57" s="138" t="str">
        <f>IF(E57=" "," ",IF(Employee!F$50&gt;E$54," ",IF(Employee!F$52&lt;E$54," ",Employee!D$56)))</f>
        <v xml:space="preserve"> </v>
      </c>
      <c r="C57" s="348"/>
      <c r="D57" s="348" t="s">
        <v>141</v>
      </c>
      <c r="E57" s="135" t="str">
        <f>IF(Employee!D$54="m"," ",IF(Employee!F$50&gt;E$54," ",IF(Employee!F$52&lt;E$54," ",Employee!D$55)))</f>
        <v xml:space="preserve"> </v>
      </c>
      <c r="F57" s="143" t="str">
        <f>IF(E57=" "," ",IF(Employee!F$50&gt;E$54," ",IF(Employee!F$52&lt;E$54," ",Employee!D$41)))</f>
        <v xml:space="preserve"> </v>
      </c>
      <c r="G57" s="160"/>
      <c r="H57" s="114">
        <f t="shared" ref="H57:H65" si="46">IF(T$54="Y",H42,0)</f>
        <v>0</v>
      </c>
      <c r="I57" s="108">
        <f t="shared" ref="I57:I65" si="47">IF(T$54="Y",I42,0)</f>
        <v>0</v>
      </c>
      <c r="J57" s="108">
        <f t="shared" ref="J57:J65" si="48">IF(T$54="Y",J42,0)</f>
        <v>0</v>
      </c>
      <c r="K57" s="108">
        <f t="shared" ref="K57:K65" si="49">IF(T$54="Y",K42,I57*J57)</f>
        <v>0</v>
      </c>
      <c r="L57" s="108">
        <f t="shared" ref="L57:L65" si="50">IF(T$54="Y",L42,0)</f>
        <v>0</v>
      </c>
      <c r="M57" s="118" t="str">
        <f t="shared" si="40"/>
        <v xml:space="preserve"> </v>
      </c>
      <c r="N57" s="114">
        <v>0</v>
      </c>
      <c r="O57" s="108">
        <v>0</v>
      </c>
      <c r="P57" s="108">
        <v>0</v>
      </c>
      <c r="Q57" s="151">
        <v>0</v>
      </c>
      <c r="R57" s="123" t="str">
        <f t="shared" si="41"/>
        <v xml:space="preserve"> </v>
      </c>
      <c r="S57" s="110"/>
      <c r="T57" s="111" t="str">
        <f>IF(M57=" "," ",IF(M57=0," ",Admin!I334))</f>
        <v xml:space="preserve"> </v>
      </c>
      <c r="U57" s="48"/>
      <c r="V57" s="59">
        <f>IF(Employee!H$60=E$54,Employee!D$60+SUM(M57)+V42,SUM(M57)+V42)</f>
        <v>0</v>
      </c>
      <c r="W57" s="59">
        <f>IF(Employee!H$60=E$54,Employee!D$61+SUM(N57)+W42,SUM(N57)+W42)</f>
        <v>0</v>
      </c>
      <c r="X57" s="59">
        <f t="shared" si="42"/>
        <v>0</v>
      </c>
      <c r="Y57" s="59">
        <f t="shared" si="43"/>
        <v>0</v>
      </c>
      <c r="Z57" s="59">
        <f t="shared" si="43"/>
        <v>0</v>
      </c>
      <c r="AA57" s="59">
        <f t="shared" si="44"/>
        <v>0</v>
      </c>
      <c r="AC57" s="59">
        <f t="shared" si="45"/>
        <v>0</v>
      </c>
      <c r="AD57" s="91">
        <f t="shared" ref="AD57:AD65" si="51">IF(G57="SSP",H57,0)</f>
        <v>0</v>
      </c>
      <c r="AE57" s="91">
        <f t="shared" ref="AE57:AE65" si="52">IF(G57="SMP",H57,0)</f>
        <v>0</v>
      </c>
      <c r="AF57" s="91">
        <f t="shared" ref="AF57:AF65" si="53">IF(G57="SPP",H57,0)</f>
        <v>0</v>
      </c>
      <c r="AG57" s="91">
        <f t="shared" ref="AG57:AG65" si="54">IF(G57="SAP",H57,0)</f>
        <v>0</v>
      </c>
      <c r="AH57" s="61"/>
    </row>
    <row r="58" spans="1:34" ht="18" customHeight="1" x14ac:dyDescent="0.25">
      <c r="A58" s="43"/>
      <c r="B58" s="138" t="str">
        <f>IF(E58=" "," ",IF(Employee!F$76&gt;E$54," ",IF(Employee!F$78&lt;E$54," ",Employee!D$82)))</f>
        <v xml:space="preserve"> </v>
      </c>
      <c r="C58" s="348"/>
      <c r="D58" s="348" t="s">
        <v>141</v>
      </c>
      <c r="E58" s="135" t="str">
        <f>IF(Employee!D$80="m"," ",IF(Employee!F$76&gt;E$54," ",IF(Employee!F$78&lt;E$54," ",Employee!D$81)))</f>
        <v xml:space="preserve"> </v>
      </c>
      <c r="F58" s="143" t="str">
        <f>IF(E58=" "," ",IF(Employee!F$76&gt;E$54," ",IF(Employee!F$78&lt;E$54," ",Employee!D$67)))</f>
        <v xml:space="preserve"> </v>
      </c>
      <c r="G58" s="160"/>
      <c r="H58" s="114">
        <f t="shared" si="46"/>
        <v>0</v>
      </c>
      <c r="I58" s="108">
        <f t="shared" si="47"/>
        <v>0</v>
      </c>
      <c r="J58" s="108">
        <f t="shared" si="48"/>
        <v>0</v>
      </c>
      <c r="K58" s="108">
        <f t="shared" si="49"/>
        <v>0</v>
      </c>
      <c r="L58" s="108">
        <f t="shared" si="50"/>
        <v>0</v>
      </c>
      <c r="M58" s="118" t="str">
        <f t="shared" si="40"/>
        <v xml:space="preserve"> </v>
      </c>
      <c r="N58" s="114">
        <v>0</v>
      </c>
      <c r="O58" s="108">
        <v>0</v>
      </c>
      <c r="P58" s="108">
        <v>0</v>
      </c>
      <c r="Q58" s="151">
        <v>0</v>
      </c>
      <c r="R58" s="123" t="str">
        <f t="shared" si="41"/>
        <v xml:space="preserve"> </v>
      </c>
      <c r="S58" s="110"/>
      <c r="T58" s="111" t="str">
        <f>IF(M58=" "," ",IF(M58=0," ",Admin!I335))</f>
        <v xml:space="preserve"> </v>
      </c>
      <c r="U58" s="48"/>
      <c r="V58" s="59">
        <f>IF(Employee!H$86=E$54,Employee!D$86+SUM(M58)+V43,SUM(M58)+V43)</f>
        <v>0</v>
      </c>
      <c r="W58" s="59">
        <f>IF(Employee!H$86=E$54,Employee!D$87+SUM(N58)+W43,SUM(N58)+W43)</f>
        <v>0</v>
      </c>
      <c r="X58" s="59">
        <f t="shared" si="42"/>
        <v>0</v>
      </c>
      <c r="Y58" s="59">
        <f t="shared" si="43"/>
        <v>0</v>
      </c>
      <c r="Z58" s="59">
        <f t="shared" si="43"/>
        <v>0</v>
      </c>
      <c r="AA58" s="59">
        <f t="shared" si="44"/>
        <v>0</v>
      </c>
      <c r="AC58" s="59">
        <f t="shared" si="45"/>
        <v>0</v>
      </c>
      <c r="AD58" s="91">
        <f t="shared" si="51"/>
        <v>0</v>
      </c>
      <c r="AE58" s="91">
        <f t="shared" si="52"/>
        <v>0</v>
      </c>
      <c r="AF58" s="91">
        <f t="shared" si="53"/>
        <v>0</v>
      </c>
      <c r="AG58" s="91">
        <f t="shared" si="54"/>
        <v>0</v>
      </c>
      <c r="AH58" s="61"/>
    </row>
    <row r="59" spans="1:34" ht="18" customHeight="1" x14ac:dyDescent="0.25">
      <c r="A59" s="43"/>
      <c r="B59" s="138" t="str">
        <f>IF(E59=" "," ",IF(Employee!F$102&gt;E$54," ",IF(Employee!F$104&lt;E$54," ",Employee!D$108)))</f>
        <v xml:space="preserve"> </v>
      </c>
      <c r="C59" s="348"/>
      <c r="D59" s="348" t="s">
        <v>141</v>
      </c>
      <c r="E59" s="135" t="str">
        <f>IF(Employee!D$106="m"," ",IF(Employee!F$102&gt;E$54," ",IF(Employee!F$104&lt;E$54," ",Employee!D$107)))</f>
        <v xml:space="preserve"> </v>
      </c>
      <c r="F59" s="143" t="str">
        <f>IF(E59=" "," ",IF(Employee!F$102&gt;E$54," ",IF(Employee!F$104&lt;E$54," ",Employee!D$93)))</f>
        <v xml:space="preserve"> </v>
      </c>
      <c r="G59" s="160"/>
      <c r="H59" s="114">
        <f t="shared" si="46"/>
        <v>0</v>
      </c>
      <c r="I59" s="108">
        <f t="shared" si="47"/>
        <v>0</v>
      </c>
      <c r="J59" s="108">
        <f t="shared" si="48"/>
        <v>0</v>
      </c>
      <c r="K59" s="108">
        <f t="shared" si="49"/>
        <v>0</v>
      </c>
      <c r="L59" s="108">
        <f t="shared" si="50"/>
        <v>0</v>
      </c>
      <c r="M59" s="118" t="str">
        <f t="shared" si="40"/>
        <v xml:space="preserve"> </v>
      </c>
      <c r="N59" s="114">
        <v>0</v>
      </c>
      <c r="O59" s="108">
        <v>0</v>
      </c>
      <c r="P59" s="108">
        <v>0</v>
      </c>
      <c r="Q59" s="151">
        <v>0</v>
      </c>
      <c r="R59" s="123" t="str">
        <f t="shared" si="41"/>
        <v xml:space="preserve"> </v>
      </c>
      <c r="S59" s="110"/>
      <c r="T59" s="111" t="str">
        <f>IF(M59=" "," ",IF(M59=0," ",Admin!I336))</f>
        <v xml:space="preserve"> </v>
      </c>
      <c r="U59" s="48"/>
      <c r="V59" s="59">
        <f>IF(Employee!H$112=E$54,Employee!D$112+SUM(M59)+V44,SUM(M59)+V44)</f>
        <v>0</v>
      </c>
      <c r="W59" s="59">
        <f>IF(Employee!H$112=E$54,Employee!D$113+SUM(N59)+W44,SUM(N59)+W44)</f>
        <v>0</v>
      </c>
      <c r="X59" s="59">
        <f t="shared" si="42"/>
        <v>0</v>
      </c>
      <c r="Y59" s="59">
        <f t="shared" si="43"/>
        <v>0</v>
      </c>
      <c r="Z59" s="59">
        <f t="shared" si="43"/>
        <v>0</v>
      </c>
      <c r="AA59" s="59">
        <f t="shared" si="44"/>
        <v>0</v>
      </c>
      <c r="AC59" s="59">
        <f t="shared" si="45"/>
        <v>0</v>
      </c>
      <c r="AD59" s="91">
        <f t="shared" si="51"/>
        <v>0</v>
      </c>
      <c r="AE59" s="91">
        <f t="shared" si="52"/>
        <v>0</v>
      </c>
      <c r="AF59" s="91">
        <f t="shared" si="53"/>
        <v>0</v>
      </c>
      <c r="AG59" s="91">
        <f t="shared" si="54"/>
        <v>0</v>
      </c>
      <c r="AH59" s="61"/>
    </row>
    <row r="60" spans="1:34" ht="18" customHeight="1" x14ac:dyDescent="0.25">
      <c r="A60" s="43"/>
      <c r="B60" s="138" t="str">
        <f>IF(E60=" "," ",IF(Employee!F$128&gt;E$54," ",IF(Employee!F$130&lt;E$54," ",Employee!D$134)))</f>
        <v xml:space="preserve"> </v>
      </c>
      <c r="C60" s="348"/>
      <c r="D60" s="348" t="s">
        <v>141</v>
      </c>
      <c r="E60" s="135" t="str">
        <f>IF(Employee!D$132="m"," ",IF(Employee!F$128&gt;E$54," ",IF(Employee!F$130&lt;E$54," ",Employee!D$133)))</f>
        <v xml:space="preserve"> </v>
      </c>
      <c r="F60" s="143" t="str">
        <f>IF(E60=" "," ",IF(Employee!F$128&gt;E$54," ",IF(Employee!F$130&lt;E$54," ",Employee!D$119)))</f>
        <v xml:space="preserve"> </v>
      </c>
      <c r="G60" s="160"/>
      <c r="H60" s="114">
        <f t="shared" si="46"/>
        <v>0</v>
      </c>
      <c r="I60" s="108">
        <f t="shared" si="47"/>
        <v>0</v>
      </c>
      <c r="J60" s="108">
        <f t="shared" si="48"/>
        <v>0</v>
      </c>
      <c r="K60" s="108">
        <f t="shared" si="49"/>
        <v>0</v>
      </c>
      <c r="L60" s="108">
        <f t="shared" si="50"/>
        <v>0</v>
      </c>
      <c r="M60" s="118" t="str">
        <f t="shared" si="40"/>
        <v xml:space="preserve"> </v>
      </c>
      <c r="N60" s="114">
        <v>0</v>
      </c>
      <c r="O60" s="108">
        <v>0</v>
      </c>
      <c r="P60" s="108">
        <v>0</v>
      </c>
      <c r="Q60" s="151">
        <v>0</v>
      </c>
      <c r="R60" s="123" t="str">
        <f t="shared" si="41"/>
        <v xml:space="preserve"> </v>
      </c>
      <c r="S60" s="110"/>
      <c r="T60" s="111" t="str">
        <f>IF(M60=" "," ",IF(M60=0," ",Admin!I337))</f>
        <v xml:space="preserve"> </v>
      </c>
      <c r="U60" s="48"/>
      <c r="V60" s="59">
        <f>IF(Employee!H$138=E$54,Employee!D$138+SUM(M60)+V45,SUM(M60)+V45)</f>
        <v>0</v>
      </c>
      <c r="W60" s="59">
        <f>IF(Employee!H$138=E$54,Employee!D$139+SUM(N60)+W45,SUM(N60)+W45)</f>
        <v>0</v>
      </c>
      <c r="X60" s="59">
        <f t="shared" si="42"/>
        <v>0</v>
      </c>
      <c r="Y60" s="59">
        <f t="shared" si="43"/>
        <v>0</v>
      </c>
      <c r="Z60" s="59">
        <f t="shared" si="43"/>
        <v>0</v>
      </c>
      <c r="AA60" s="59">
        <f t="shared" si="44"/>
        <v>0</v>
      </c>
      <c r="AC60" s="59">
        <f t="shared" si="45"/>
        <v>0</v>
      </c>
      <c r="AD60" s="91">
        <f t="shared" si="51"/>
        <v>0</v>
      </c>
      <c r="AE60" s="91">
        <f t="shared" si="52"/>
        <v>0</v>
      </c>
      <c r="AF60" s="91">
        <f t="shared" si="53"/>
        <v>0</v>
      </c>
      <c r="AG60" s="91">
        <f t="shared" si="54"/>
        <v>0</v>
      </c>
      <c r="AH60" s="61"/>
    </row>
    <row r="61" spans="1:34" ht="18" customHeight="1" x14ac:dyDescent="0.25">
      <c r="A61" s="43"/>
      <c r="B61" s="138" t="str">
        <f>IF(E61=" "," ",IF(Employee!F$154&gt;E$54," ",IF(Employee!F$156&lt;E$54," ",Employee!D$160)))</f>
        <v xml:space="preserve"> </v>
      </c>
      <c r="C61" s="348"/>
      <c r="D61" s="348" t="s">
        <v>141</v>
      </c>
      <c r="E61" s="135" t="str">
        <f>IF(Employee!D$158="m"," ",IF(Employee!F$154&gt;E$54," ",IF(Employee!F$156&lt;E$54," ",Employee!D$159)))</f>
        <v xml:space="preserve"> </v>
      </c>
      <c r="F61" s="143" t="str">
        <f>IF(E61=" "," ",IF(Employee!F$154&gt;E$54," ",IF(Employee!F$156&lt;E$54," ",Employee!D$145)))</f>
        <v xml:space="preserve"> </v>
      </c>
      <c r="G61" s="160"/>
      <c r="H61" s="114">
        <f t="shared" si="46"/>
        <v>0</v>
      </c>
      <c r="I61" s="108">
        <f t="shared" si="47"/>
        <v>0</v>
      </c>
      <c r="J61" s="108">
        <f t="shared" si="48"/>
        <v>0</v>
      </c>
      <c r="K61" s="108">
        <f t="shared" si="49"/>
        <v>0</v>
      </c>
      <c r="L61" s="108">
        <f t="shared" si="50"/>
        <v>0</v>
      </c>
      <c r="M61" s="118" t="str">
        <f t="shared" si="40"/>
        <v xml:space="preserve"> </v>
      </c>
      <c r="N61" s="114">
        <v>0</v>
      </c>
      <c r="O61" s="108">
        <v>0</v>
      </c>
      <c r="P61" s="108">
        <v>0</v>
      </c>
      <c r="Q61" s="151">
        <v>0</v>
      </c>
      <c r="R61" s="123" t="str">
        <f t="shared" si="41"/>
        <v xml:space="preserve"> </v>
      </c>
      <c r="S61" s="110"/>
      <c r="T61" s="111" t="str">
        <f>IF(M61=" "," ",IF(M61=0," ",Admin!I338))</f>
        <v xml:space="preserve"> </v>
      </c>
      <c r="U61" s="48"/>
      <c r="V61" s="59">
        <f>IF(Employee!H$164=E$54,Employee!D$164+SUM(M61)+V46,SUM(M61)+V46)</f>
        <v>0</v>
      </c>
      <c r="W61" s="59">
        <f>IF(Employee!H$164=E$54,Employee!D$165+SUM(N61)+W46,SUM(N61)+W46)</f>
        <v>0</v>
      </c>
      <c r="X61" s="59">
        <f t="shared" si="42"/>
        <v>0</v>
      </c>
      <c r="Y61" s="59">
        <f t="shared" si="43"/>
        <v>0</v>
      </c>
      <c r="Z61" s="59">
        <f t="shared" si="43"/>
        <v>0</v>
      </c>
      <c r="AA61" s="59">
        <f t="shared" si="44"/>
        <v>0</v>
      </c>
      <c r="AC61" s="59">
        <f t="shared" si="45"/>
        <v>0</v>
      </c>
      <c r="AD61" s="91">
        <f t="shared" si="51"/>
        <v>0</v>
      </c>
      <c r="AE61" s="91">
        <f t="shared" si="52"/>
        <v>0</v>
      </c>
      <c r="AF61" s="91">
        <f t="shared" si="53"/>
        <v>0</v>
      </c>
      <c r="AG61" s="91">
        <f t="shared" si="54"/>
        <v>0</v>
      </c>
      <c r="AH61" s="61"/>
    </row>
    <row r="62" spans="1:34" ht="18" customHeight="1" x14ac:dyDescent="0.25">
      <c r="A62" s="43"/>
      <c r="B62" s="138" t="str">
        <f>IF(E62=" "," ",IF(Employee!F$180&gt;E$54," ",IF(Employee!F$182&lt;E$54," ",Employee!D$186)))</f>
        <v xml:space="preserve"> </v>
      </c>
      <c r="C62" s="348"/>
      <c r="D62" s="348" t="s">
        <v>141</v>
      </c>
      <c r="E62" s="135" t="str">
        <f>IF(Employee!D$184="m"," ",IF(Employee!F$180&gt;E$54," ",IF(Employee!F$182&lt;E$54," ",Employee!D$185)))</f>
        <v xml:space="preserve"> </v>
      </c>
      <c r="F62" s="143" t="str">
        <f>IF(E62=" "," ",IF(Employee!F$180&gt;E$54," ",IF(Employee!F$182&lt;E$54," ",Employee!D$171)))</f>
        <v xml:space="preserve"> </v>
      </c>
      <c r="G62" s="160"/>
      <c r="H62" s="114">
        <f t="shared" si="46"/>
        <v>0</v>
      </c>
      <c r="I62" s="108">
        <f t="shared" si="47"/>
        <v>0</v>
      </c>
      <c r="J62" s="108">
        <f t="shared" si="48"/>
        <v>0</v>
      </c>
      <c r="K62" s="108">
        <f t="shared" si="49"/>
        <v>0</v>
      </c>
      <c r="L62" s="108">
        <f t="shared" si="50"/>
        <v>0</v>
      </c>
      <c r="M62" s="118" t="str">
        <f t="shared" si="40"/>
        <v xml:space="preserve"> </v>
      </c>
      <c r="N62" s="114">
        <v>0</v>
      </c>
      <c r="O62" s="108">
        <v>0</v>
      </c>
      <c r="P62" s="108">
        <v>0</v>
      </c>
      <c r="Q62" s="151">
        <v>0</v>
      </c>
      <c r="R62" s="123" t="str">
        <f t="shared" si="41"/>
        <v xml:space="preserve"> </v>
      </c>
      <c r="S62" s="110"/>
      <c r="T62" s="111" t="str">
        <f>IF(M62=" "," ",IF(M62=0," ",Admin!I339))</f>
        <v xml:space="preserve"> </v>
      </c>
      <c r="U62" s="48"/>
      <c r="V62" s="59">
        <f>IF(Employee!H$190=E$54,Employee!D$190+SUM(M62)+V47,SUM(M62)+V47)</f>
        <v>0</v>
      </c>
      <c r="W62" s="59">
        <f>IF(Employee!H$190=E$54,Employee!D$191+SUM(N62)+W47,SUM(N62)+W47)</f>
        <v>0</v>
      </c>
      <c r="X62" s="59">
        <f t="shared" si="42"/>
        <v>0</v>
      </c>
      <c r="Y62" s="59">
        <f t="shared" si="43"/>
        <v>0</v>
      </c>
      <c r="Z62" s="59">
        <f t="shared" si="43"/>
        <v>0</v>
      </c>
      <c r="AA62" s="59">
        <f t="shared" si="44"/>
        <v>0</v>
      </c>
      <c r="AC62" s="59">
        <f t="shared" si="45"/>
        <v>0</v>
      </c>
      <c r="AD62" s="91">
        <f t="shared" si="51"/>
        <v>0</v>
      </c>
      <c r="AE62" s="91">
        <f t="shared" si="52"/>
        <v>0</v>
      </c>
      <c r="AF62" s="91">
        <f t="shared" si="53"/>
        <v>0</v>
      </c>
      <c r="AG62" s="91">
        <f t="shared" si="54"/>
        <v>0</v>
      </c>
      <c r="AH62" s="61"/>
    </row>
    <row r="63" spans="1:34" ht="18" customHeight="1" x14ac:dyDescent="0.25">
      <c r="A63" s="43"/>
      <c r="B63" s="138" t="str">
        <f>IF(E63=" "," ",IF(Employee!F$206&gt;E$54," ",IF(Employee!F$208&lt;E$54," ",Employee!D$212)))</f>
        <v xml:space="preserve"> </v>
      </c>
      <c r="C63" s="348"/>
      <c r="D63" s="348" t="s">
        <v>141</v>
      </c>
      <c r="E63" s="135" t="str">
        <f>IF(Employee!D$210="m"," ",IF(Employee!F$206&gt;E$54," ",IF(Employee!F$208&lt;E$54," ",Employee!D$211)))</f>
        <v xml:space="preserve"> </v>
      </c>
      <c r="F63" s="143" t="str">
        <f>IF(E63=" "," ",IF(Employee!F$206&gt;E$54," ",IF(Employee!F$208&lt;E$54," ",Employee!D$197)))</f>
        <v xml:space="preserve"> </v>
      </c>
      <c r="G63" s="160"/>
      <c r="H63" s="114">
        <f t="shared" si="46"/>
        <v>0</v>
      </c>
      <c r="I63" s="108">
        <f t="shared" si="47"/>
        <v>0</v>
      </c>
      <c r="J63" s="108">
        <f t="shared" si="48"/>
        <v>0</v>
      </c>
      <c r="K63" s="108">
        <f t="shared" si="49"/>
        <v>0</v>
      </c>
      <c r="L63" s="108">
        <f t="shared" si="50"/>
        <v>0</v>
      </c>
      <c r="M63" s="118" t="str">
        <f t="shared" si="40"/>
        <v xml:space="preserve"> </v>
      </c>
      <c r="N63" s="114">
        <v>0</v>
      </c>
      <c r="O63" s="108">
        <v>0</v>
      </c>
      <c r="P63" s="108">
        <v>0</v>
      </c>
      <c r="Q63" s="151">
        <v>0</v>
      </c>
      <c r="R63" s="123" t="str">
        <f t="shared" si="41"/>
        <v xml:space="preserve"> </v>
      </c>
      <c r="S63" s="110"/>
      <c r="T63" s="111" t="str">
        <f>IF(M63=" "," ",IF(M63=0," ",Admin!I340))</f>
        <v xml:space="preserve"> </v>
      </c>
      <c r="U63" s="48"/>
      <c r="V63" s="59">
        <f>IF(Employee!H$216=E$54,Employee!D$216+SUM(M63)+V48,SUM(M63)+V48)</f>
        <v>0</v>
      </c>
      <c r="W63" s="59">
        <f>IF(Employee!H$216=E$54,Employee!D$217+SUM(N63)+W48,SUM(N63)+W48)</f>
        <v>0</v>
      </c>
      <c r="X63" s="59">
        <f t="shared" si="42"/>
        <v>0</v>
      </c>
      <c r="Y63" s="59">
        <f t="shared" si="43"/>
        <v>0</v>
      </c>
      <c r="Z63" s="59">
        <f t="shared" si="43"/>
        <v>0</v>
      </c>
      <c r="AA63" s="59">
        <f t="shared" si="44"/>
        <v>0</v>
      </c>
      <c r="AC63" s="59">
        <f t="shared" si="45"/>
        <v>0</v>
      </c>
      <c r="AD63" s="91">
        <f t="shared" si="51"/>
        <v>0</v>
      </c>
      <c r="AE63" s="91">
        <f t="shared" si="52"/>
        <v>0</v>
      </c>
      <c r="AF63" s="91">
        <f t="shared" si="53"/>
        <v>0</v>
      </c>
      <c r="AG63" s="91">
        <f t="shared" si="54"/>
        <v>0</v>
      </c>
      <c r="AH63" s="61"/>
    </row>
    <row r="64" spans="1:34" ht="18" customHeight="1" x14ac:dyDescent="0.25">
      <c r="A64" s="43"/>
      <c r="B64" s="138" t="str">
        <f>IF(E64=" "," ",IF(Employee!F$232&gt;E$54," ",IF(Employee!F$234&lt;E$54," ",Employee!D$238)))</f>
        <v xml:space="preserve"> </v>
      </c>
      <c r="C64" s="348"/>
      <c r="D64" s="348" t="s">
        <v>141</v>
      </c>
      <c r="E64" s="135" t="str">
        <f>IF(Employee!D$236="m"," ",IF(Employee!F$232&gt;E$54," ",IF(Employee!F$234&lt;E$54," ",Employee!D$237)))</f>
        <v xml:space="preserve"> </v>
      </c>
      <c r="F64" s="143" t="str">
        <f>IF(E64=" "," ",IF(Employee!F$232&gt;E$54," ",IF(Employee!F$234&lt;E$54," ",Employee!D$223)))</f>
        <v xml:space="preserve"> </v>
      </c>
      <c r="G64" s="160"/>
      <c r="H64" s="114">
        <f t="shared" si="46"/>
        <v>0</v>
      </c>
      <c r="I64" s="108">
        <f t="shared" si="47"/>
        <v>0</v>
      </c>
      <c r="J64" s="108">
        <f t="shared" si="48"/>
        <v>0</v>
      </c>
      <c r="K64" s="108">
        <f t="shared" si="49"/>
        <v>0</v>
      </c>
      <c r="L64" s="108">
        <f t="shared" si="50"/>
        <v>0</v>
      </c>
      <c r="M64" s="118" t="str">
        <f t="shared" si="40"/>
        <v xml:space="preserve"> </v>
      </c>
      <c r="N64" s="114">
        <v>0</v>
      </c>
      <c r="O64" s="108">
        <v>0</v>
      </c>
      <c r="P64" s="108">
        <v>0</v>
      </c>
      <c r="Q64" s="151">
        <v>0</v>
      </c>
      <c r="R64" s="123" t="str">
        <f t="shared" si="41"/>
        <v xml:space="preserve"> </v>
      </c>
      <c r="S64" s="110"/>
      <c r="T64" s="111" t="str">
        <f>IF(M64=" "," ",IF(M64=0," ",Admin!I341))</f>
        <v xml:space="preserve"> </v>
      </c>
      <c r="U64" s="48"/>
      <c r="V64" s="59">
        <f>IF(Employee!H$242=E$54,Employee!D$242+SUM(M64)+V49,SUM(M64)+V49)</f>
        <v>0</v>
      </c>
      <c r="W64" s="59">
        <f>IF(Employee!H$242=E$54,Employee!D$243+SUM(N64)+W49,SUM(N64)+W49)</f>
        <v>0</v>
      </c>
      <c r="X64" s="59">
        <f t="shared" si="42"/>
        <v>0</v>
      </c>
      <c r="Y64" s="59">
        <f t="shared" si="43"/>
        <v>0</v>
      </c>
      <c r="Z64" s="59">
        <f t="shared" si="43"/>
        <v>0</v>
      </c>
      <c r="AA64" s="59">
        <f t="shared" si="44"/>
        <v>0</v>
      </c>
      <c r="AC64" s="59">
        <f t="shared" si="45"/>
        <v>0</v>
      </c>
      <c r="AD64" s="91">
        <f t="shared" si="51"/>
        <v>0</v>
      </c>
      <c r="AE64" s="91">
        <f t="shared" si="52"/>
        <v>0</v>
      </c>
      <c r="AF64" s="91">
        <f t="shared" si="53"/>
        <v>0</v>
      </c>
      <c r="AG64" s="91">
        <f t="shared" si="54"/>
        <v>0</v>
      </c>
      <c r="AH64" s="61"/>
    </row>
    <row r="65" spans="1:34" ht="18" customHeight="1" thickBot="1" x14ac:dyDescent="0.3">
      <c r="A65" s="43"/>
      <c r="B65" s="140" t="str">
        <f>IF(E65=" "," ",IF(Employee!F$258&gt;E$54," ",IF(Employee!F$260&lt;E$54," ",Employee!D$264)))</f>
        <v xml:space="preserve"> </v>
      </c>
      <c r="C65" s="348"/>
      <c r="D65" s="348" t="s">
        <v>141</v>
      </c>
      <c r="E65" s="146" t="str">
        <f>IF(Employee!D$262="m"," ",IF(Employee!F$258&gt;E$54," ",IF(Employee!F$260&lt;E$54," ",Employee!D$263)))</f>
        <v xml:space="preserve"> </v>
      </c>
      <c r="F65" s="143" t="str">
        <f>IF(E65=" "," ",IF(Employee!F$258&gt;E$54," ",IF(Employee!F$260&lt;E$54," ",Employee!D$249)))</f>
        <v xml:space="preserve"> </v>
      </c>
      <c r="G65" s="161"/>
      <c r="H65" s="132">
        <f t="shared" si="46"/>
        <v>0</v>
      </c>
      <c r="I65" s="133">
        <f t="shared" si="47"/>
        <v>0</v>
      </c>
      <c r="J65" s="133">
        <f t="shared" si="48"/>
        <v>0</v>
      </c>
      <c r="K65" s="133">
        <f t="shared" si="49"/>
        <v>0</v>
      </c>
      <c r="L65" s="133">
        <f t="shared" si="50"/>
        <v>0</v>
      </c>
      <c r="M65" s="119" t="str">
        <f t="shared" si="40"/>
        <v xml:space="preserve"> </v>
      </c>
      <c r="N65" s="132">
        <v>0</v>
      </c>
      <c r="O65" s="133">
        <v>0</v>
      </c>
      <c r="P65" s="133">
        <v>0</v>
      </c>
      <c r="Q65" s="152">
        <v>0</v>
      </c>
      <c r="R65" s="112" t="str">
        <f t="shared" si="41"/>
        <v xml:space="preserve"> </v>
      </c>
      <c r="S65" s="110"/>
      <c r="T65" s="111" t="str">
        <f>IF(M65=" "," ",IF(M65=0," ",Admin!I342))</f>
        <v xml:space="preserve"> </v>
      </c>
      <c r="U65" s="48"/>
      <c r="V65" s="59">
        <f>IF(Employee!H$268=E$54,Employee!D$268+SUM(M65)+V50,SUM(M65)+V50)</f>
        <v>0</v>
      </c>
      <c r="W65" s="59">
        <f>IF(Employee!H$268=E$54,Employee!D$269+SUM(N65)+W50,SUM(N65)+W50)</f>
        <v>0</v>
      </c>
      <c r="X65" s="59">
        <f t="shared" si="42"/>
        <v>0</v>
      </c>
      <c r="Y65" s="59">
        <f t="shared" si="43"/>
        <v>0</v>
      </c>
      <c r="Z65" s="59">
        <f t="shared" si="43"/>
        <v>0</v>
      </c>
      <c r="AA65" s="59">
        <f t="shared" si="44"/>
        <v>0</v>
      </c>
      <c r="AC65" s="59">
        <f t="shared" si="45"/>
        <v>0</v>
      </c>
      <c r="AD65" s="91">
        <f t="shared" si="51"/>
        <v>0</v>
      </c>
      <c r="AE65" s="91">
        <f t="shared" si="52"/>
        <v>0</v>
      </c>
      <c r="AF65" s="91">
        <f t="shared" si="53"/>
        <v>0</v>
      </c>
      <c r="AG65" s="91">
        <f t="shared" si="54"/>
        <v>0</v>
      </c>
      <c r="AH65" s="61"/>
    </row>
    <row r="66" spans="1:34" ht="18" customHeight="1" thickTop="1" thickBot="1" x14ac:dyDescent="0.3">
      <c r="A66" s="47"/>
      <c r="B66" s="149"/>
      <c r="C66" s="147"/>
      <c r="D66" s="147"/>
      <c r="E66" s="148"/>
      <c r="F66" s="432" t="s">
        <v>7</v>
      </c>
      <c r="G66" s="459"/>
      <c r="H66" s="153"/>
      <c r="I66" s="154"/>
      <c r="J66" s="154"/>
      <c r="K66" s="155"/>
      <c r="L66" s="155"/>
      <c r="M66" s="156">
        <f t="shared" ref="M66:R66" si="55">SUM(M56:M65)</f>
        <v>0</v>
      </c>
      <c r="N66" s="156">
        <f t="shared" si="55"/>
        <v>0</v>
      </c>
      <c r="O66" s="156">
        <f t="shared" si="55"/>
        <v>0</v>
      </c>
      <c r="P66" s="156">
        <f t="shared" si="55"/>
        <v>0</v>
      </c>
      <c r="Q66" s="156">
        <f t="shared" si="55"/>
        <v>0</v>
      </c>
      <c r="R66" s="156">
        <f t="shared" si="55"/>
        <v>0</v>
      </c>
      <c r="S66" s="110"/>
      <c r="T66" s="156">
        <f>SUM(T56:T65)</f>
        <v>0</v>
      </c>
      <c r="U66" s="49"/>
      <c r="V66" s="59"/>
      <c r="AH66" s="61"/>
    </row>
    <row r="67" spans="1:34" s="52" customFormat="1" ht="24" customHeight="1" thickBot="1" x14ac:dyDescent="0.3">
      <c r="A67" s="127"/>
      <c r="B67" s="386"/>
      <c r="C67" s="386"/>
      <c r="D67" s="386"/>
      <c r="E67" s="386"/>
      <c r="F67" s="386"/>
      <c r="G67" s="386"/>
      <c r="H67" s="386"/>
      <c r="I67" s="386"/>
      <c r="J67" s="386"/>
      <c r="K67" s="386"/>
      <c r="L67" s="386"/>
      <c r="M67" s="386"/>
      <c r="N67" s="386"/>
      <c r="O67" s="386"/>
      <c r="P67" s="386"/>
      <c r="Q67" s="386"/>
      <c r="R67" s="386"/>
      <c r="S67" s="386"/>
      <c r="T67" s="386"/>
      <c r="U67" s="200"/>
      <c r="V67" s="81"/>
      <c r="W67" s="81"/>
      <c r="X67" s="81"/>
      <c r="Y67" s="201"/>
      <c r="Z67" s="81"/>
      <c r="AA67" s="81"/>
      <c r="AB67" s="82"/>
      <c r="AC67" s="81"/>
      <c r="AD67" s="90"/>
      <c r="AE67" s="90"/>
      <c r="AF67" s="90"/>
      <c r="AG67" s="90"/>
      <c r="AH67" s="194"/>
    </row>
    <row r="68" spans="1:34" ht="18" customHeight="1" thickTop="1" thickBot="1" x14ac:dyDescent="0.3">
      <c r="A68" s="39"/>
      <c r="B68" s="395" t="s">
        <v>24</v>
      </c>
      <c r="C68" s="396"/>
      <c r="D68" s="396"/>
      <c r="E68" s="397"/>
      <c r="F68" s="40"/>
      <c r="G68" s="40"/>
      <c r="H68" s="53"/>
      <c r="I68" s="53"/>
      <c r="J68" s="53"/>
      <c r="K68" s="56"/>
      <c r="L68" s="56"/>
      <c r="M68" s="53"/>
      <c r="N68" s="41"/>
      <c r="O68" s="387" t="s">
        <v>28</v>
      </c>
      <c r="P68" s="388"/>
      <c r="Q68" s="389"/>
      <c r="R68" s="436"/>
      <c r="S68" s="437"/>
      <c r="T68" s="437"/>
      <c r="U68" s="42"/>
      <c r="AH68" s="61"/>
    </row>
    <row r="69" spans="1:34" ht="18" customHeight="1" thickTop="1" thickBot="1" x14ac:dyDescent="0.3">
      <c r="A69" s="43"/>
      <c r="B69" s="398" t="s">
        <v>10</v>
      </c>
      <c r="C69" s="396"/>
      <c r="D69" s="397"/>
      <c r="E69" s="188">
        <v>8</v>
      </c>
      <c r="F69" s="61"/>
      <c r="G69" s="61"/>
      <c r="H69" s="398" t="s">
        <v>28</v>
      </c>
      <c r="I69" s="396"/>
      <c r="J69" s="397"/>
      <c r="K69" s="238">
        <f>Admin!B216</f>
        <v>42680</v>
      </c>
      <c r="L69" s="239" t="s">
        <v>84</v>
      </c>
      <c r="M69" s="240">
        <f>Admin!B245</f>
        <v>42709</v>
      </c>
      <c r="N69" s="27"/>
      <c r="O69" s="433" t="s">
        <v>72</v>
      </c>
      <c r="P69" s="434"/>
      <c r="Q69" s="434"/>
      <c r="R69" s="435"/>
      <c r="S69" s="44"/>
      <c r="T69" s="163"/>
      <c r="U69" s="46"/>
      <c r="AH69" s="61"/>
    </row>
    <row r="70" spans="1:34" ht="18" customHeight="1" thickTop="1" x14ac:dyDescent="0.25">
      <c r="A70" s="43"/>
      <c r="B70" s="87"/>
      <c r="C70" s="31"/>
      <c r="D70" s="31"/>
      <c r="E70" s="45"/>
      <c r="F70" s="44"/>
      <c r="G70" s="44"/>
      <c r="H70" s="54"/>
      <c r="I70" s="54"/>
      <c r="J70" s="54"/>
      <c r="K70" s="57"/>
      <c r="L70" s="57"/>
      <c r="M70" s="54"/>
      <c r="N70" s="104"/>
      <c r="O70" s="54"/>
      <c r="P70" s="54"/>
      <c r="Q70" s="54"/>
      <c r="R70" s="54"/>
      <c r="S70" s="44"/>
      <c r="T70" s="54"/>
      <c r="U70" s="46"/>
      <c r="AH70" s="61"/>
    </row>
    <row r="71" spans="1:34" ht="18" customHeight="1" x14ac:dyDescent="0.25">
      <c r="A71" s="43"/>
      <c r="B71" s="136" t="str">
        <f>IF(E71=" "," ",IF(Employee!F$24&gt;E$69," ",IF(Employee!F$26&lt;E$69," ",Employee!D$30)))</f>
        <v xml:space="preserve"> </v>
      </c>
      <c r="C71" s="348"/>
      <c r="D71" s="348" t="s">
        <v>141</v>
      </c>
      <c r="E71" s="145" t="str">
        <f>IF(Employee!D$28="w"," ",IF(Employee!F$24&gt;E$69," ",IF(Employee!F$26&lt;E$69," ",Employee!D$29)))</f>
        <v xml:space="preserve"> </v>
      </c>
      <c r="F71" s="142" t="str">
        <f>IF(E71=" "," ",IF(Employee!F$24&gt;E$69," ",IF(Employee!F$26&lt;E$69," ",Employee!D$15)))</f>
        <v xml:space="preserve"> </v>
      </c>
      <c r="G71" s="160"/>
      <c r="H71" s="113">
        <f>IF(T$69="Y",'Oct16'!H71,0)</f>
        <v>0</v>
      </c>
      <c r="I71" s="105">
        <f>IF(T$69="Y",'Oct16'!I71,0)</f>
        <v>0</v>
      </c>
      <c r="J71" s="105">
        <f>IF(T$69="Y",'Oct16'!J71,0)</f>
        <v>0</v>
      </c>
      <c r="K71" s="105">
        <f>IF(T$69="Y",'Oct16'!K71,I71*J71)</f>
        <v>0</v>
      </c>
      <c r="L71" s="150">
        <f>IF(T$69="Y",'Oct16'!L71,0)</f>
        <v>0</v>
      </c>
      <c r="M71" s="117" t="str">
        <f>IF(E71=" "," ",IF(T$69="Y",'Oct16'!M71,IF((H71+K71+L71)&gt;0,H71+K71+L71," ")))</f>
        <v xml:space="preserve"> </v>
      </c>
      <c r="N71" s="113">
        <v>0</v>
      </c>
      <c r="O71" s="105">
        <v>0</v>
      </c>
      <c r="P71" s="105">
        <v>0</v>
      </c>
      <c r="Q71" s="150">
        <v>0</v>
      </c>
      <c r="R71" s="210" t="str">
        <f>IF(M71=" "," ",IF(M71=0," ",M71-SUM(N71:Q71)))</f>
        <v xml:space="preserve"> </v>
      </c>
      <c r="S71" s="110"/>
      <c r="T71" s="107" t="str">
        <f>IF(M71=" "," ",IF(M71=0," ",Admin!I73))</f>
        <v xml:space="preserve"> </v>
      </c>
      <c r="U71" s="48"/>
      <c r="V71" s="59">
        <f>IF(Employee!H$35=E$69,Employee!D$34+SUM(M71)+'Oct16'!V71,SUM(M71)+'Oct16'!V71)</f>
        <v>0</v>
      </c>
      <c r="W71" s="59">
        <f>IF(Employee!H$35=E$69,Employee!D$35+SUM(N71)+'Oct16'!W71,SUM(N71)+'Oct16'!W71)</f>
        <v>0</v>
      </c>
      <c r="X71" s="59">
        <f>IF(O71=" ",'Oct16'!X71,O71+'Oct16'!X71)</f>
        <v>0</v>
      </c>
      <c r="Y71" s="59">
        <f>IF(P71=" ",'Oct16'!Y71,P71+'Oct16'!Y71)</f>
        <v>0</v>
      </c>
      <c r="Z71" s="59">
        <f>IF(Q71=" ",'Oct16'!Z71,Q71+'Oct16'!Z71)</f>
        <v>0</v>
      </c>
      <c r="AA71" s="59">
        <f>IF(R71=" ",'Oct16'!AA71,R71+'Oct16'!AA71)</f>
        <v>0</v>
      </c>
      <c r="AB71" s="60"/>
      <c r="AC71" s="59">
        <f>IF(T71=" ",'Oct16'!AC71,T71+'Oct16'!AC71)</f>
        <v>0</v>
      </c>
      <c r="AD71" s="91">
        <f>IF(G71="SSP",H71,0)</f>
        <v>0</v>
      </c>
      <c r="AE71" s="91">
        <f>IF(G71="SMP",H71,0)</f>
        <v>0</v>
      </c>
      <c r="AF71" s="91">
        <f>IF(G71="SPP",H71,0)</f>
        <v>0</v>
      </c>
      <c r="AG71" s="91">
        <f>IF(G71="SAP",H71,0)</f>
        <v>0</v>
      </c>
      <c r="AH71" s="61"/>
    </row>
    <row r="72" spans="1:34" ht="18" customHeight="1" x14ac:dyDescent="0.25">
      <c r="A72" s="43"/>
      <c r="B72" s="138" t="str">
        <f>IF(E72=" "," ",IF(Employee!F$50&gt;E$69," ",IF(Employee!F$52&lt;E$69," ",Employee!D$56)))</f>
        <v xml:space="preserve"> </v>
      </c>
      <c r="C72" s="348"/>
      <c r="D72" s="348" t="s">
        <v>141</v>
      </c>
      <c r="E72" s="135" t="str">
        <f>IF(Employee!D$54="w"," ",IF(Employee!F$50&gt;E$69," ",IF(Employee!F$52&lt;E$69," ",Employee!D$55)))</f>
        <v xml:space="preserve"> </v>
      </c>
      <c r="F72" s="143" t="str">
        <f>IF(E72=" "," ",IF(Employee!F$50&gt;E$69," ",IF(Employee!F$52&lt;E$69," ",Employee!D$41)))</f>
        <v xml:space="preserve"> </v>
      </c>
      <c r="G72" s="160"/>
      <c r="H72" s="114">
        <f>IF(T$69="Y",'Oct16'!H72,0)</f>
        <v>0</v>
      </c>
      <c r="I72" s="108">
        <f>IF(T$69="Y",'Oct16'!I72,0)</f>
        <v>0</v>
      </c>
      <c r="J72" s="108">
        <f>IF(T$69="Y",'Oct16'!J72,0)</f>
        <v>0</v>
      </c>
      <c r="K72" s="108">
        <f>IF(T$69="Y",'Oct16'!K72,I72*J72)</f>
        <v>0</v>
      </c>
      <c r="L72" s="151">
        <f>IF(T$69="Y",'Oct16'!L72,0)</f>
        <v>0</v>
      </c>
      <c r="M72" s="118" t="str">
        <f>IF(E72=" "," ",IF(T$69="Y",'Oct16'!M72,IF((H72+K72+L72)&gt;0,H72+K72+L72," ")))</f>
        <v xml:space="preserve"> </v>
      </c>
      <c r="N72" s="114">
        <v>0</v>
      </c>
      <c r="O72" s="108">
        <v>0</v>
      </c>
      <c r="P72" s="108">
        <v>0</v>
      </c>
      <c r="Q72" s="151">
        <v>0</v>
      </c>
      <c r="R72" s="211" t="str">
        <f t="shared" ref="R72:R80" si="56">IF(M72=" "," ",IF(M72=0," ",M72-SUM(N72:Q72)))</f>
        <v xml:space="preserve"> </v>
      </c>
      <c r="S72" s="110"/>
      <c r="T72" s="111" t="str">
        <f>IF(M72=" "," ",IF(M72=0," ",Admin!I74))</f>
        <v xml:space="preserve"> </v>
      </c>
      <c r="U72" s="48"/>
      <c r="V72" s="59">
        <f>IF(Employee!H$61=E$69,Employee!D$60+SUM(M72)+'Oct16'!V72,SUM(M72)+'Oct16'!V72)</f>
        <v>0</v>
      </c>
      <c r="W72" s="59">
        <f>IF(Employee!H$61=E$69,Employee!D$61+SUM(N72)+'Oct16'!W72,SUM(N72)+'Oct16'!W72)</f>
        <v>0</v>
      </c>
      <c r="X72" s="59">
        <f>IF(O72=" ",'Oct16'!X72,O72+'Oct16'!X72)</f>
        <v>0</v>
      </c>
      <c r="Y72" s="59">
        <f>IF(P72=" ",'Oct16'!Y72,P72+'Oct16'!Y72)</f>
        <v>0</v>
      </c>
      <c r="Z72" s="59">
        <f>IF(Q72=" ",'Oct16'!Z72,Q72+'Oct16'!Z72)</f>
        <v>0</v>
      </c>
      <c r="AA72" s="59">
        <f>IF(R72=" ",'Oct16'!AA72,R72+'Oct16'!AA72)</f>
        <v>0</v>
      </c>
      <c r="AB72" s="60"/>
      <c r="AC72" s="59">
        <f>IF(T72=" ",'Oct16'!AC72,T72+'Oct16'!AC72)</f>
        <v>0</v>
      </c>
      <c r="AD72" s="91">
        <f t="shared" ref="AD72:AD80" si="57">IF(G72="SSP",H72,0)</f>
        <v>0</v>
      </c>
      <c r="AE72" s="91">
        <f t="shared" ref="AE72:AE80" si="58">IF(G72="SMP",H72,0)</f>
        <v>0</v>
      </c>
      <c r="AF72" s="91">
        <f t="shared" ref="AF72:AF80" si="59">IF(G72="SPP",H72,0)</f>
        <v>0</v>
      </c>
      <c r="AG72" s="91">
        <f t="shared" ref="AG72:AG80" si="60">IF(G72="SAP",H72,0)</f>
        <v>0</v>
      </c>
      <c r="AH72" s="61"/>
    </row>
    <row r="73" spans="1:34" ht="18" customHeight="1" x14ac:dyDescent="0.25">
      <c r="A73" s="43"/>
      <c r="B73" s="138" t="str">
        <f>IF(E73=" "," ",IF(Employee!F$76&gt;E$69," ",IF(Employee!F$78&lt;E$69," ",Employee!D$82)))</f>
        <v xml:space="preserve"> </v>
      </c>
      <c r="C73" s="348"/>
      <c r="D73" s="348" t="s">
        <v>141</v>
      </c>
      <c r="E73" s="135" t="str">
        <f>IF(Employee!D$80="w"," ",IF(Employee!F$76&gt;E$69," ",IF(Employee!F$78&lt;E$69," ",Employee!D$81)))</f>
        <v xml:space="preserve"> </v>
      </c>
      <c r="F73" s="143" t="str">
        <f>IF(E73=" "," ",IF(Employee!F$76&gt;E$69," ",IF(Employee!F$78&lt;E$69," ",Employee!D$67)))</f>
        <v xml:space="preserve"> </v>
      </c>
      <c r="G73" s="160"/>
      <c r="H73" s="114">
        <f>IF(T$69="Y",'Oct16'!H73,0)</f>
        <v>0</v>
      </c>
      <c r="I73" s="108">
        <f>IF(T$69="Y",'Oct16'!I73,0)</f>
        <v>0</v>
      </c>
      <c r="J73" s="108">
        <f>IF(T$69="Y",'Oct16'!J73,0)</f>
        <v>0</v>
      </c>
      <c r="K73" s="108">
        <f>IF(T$69="Y",'Oct16'!K73,I73*J73)</f>
        <v>0</v>
      </c>
      <c r="L73" s="151">
        <f>IF(T$69="Y",'Oct16'!L73,0)</f>
        <v>0</v>
      </c>
      <c r="M73" s="118" t="str">
        <f>IF(E73=" "," ",IF(T$69="Y",'Oct16'!M73,IF((H73+K73+L73)&gt;0,H73+K73+L73," ")))</f>
        <v xml:space="preserve"> </v>
      </c>
      <c r="N73" s="114">
        <v>0</v>
      </c>
      <c r="O73" s="108">
        <v>0</v>
      </c>
      <c r="P73" s="108">
        <v>0</v>
      </c>
      <c r="Q73" s="151">
        <v>0</v>
      </c>
      <c r="R73" s="211" t="str">
        <f t="shared" si="56"/>
        <v xml:space="preserve"> </v>
      </c>
      <c r="S73" s="110"/>
      <c r="T73" s="111" t="str">
        <f>IF(M73=" "," ",IF(M73=0," ",Admin!I75))</f>
        <v xml:space="preserve"> </v>
      </c>
      <c r="U73" s="48"/>
      <c r="V73" s="59">
        <f>IF(Employee!H$87=E$69,Employee!D$86+SUM(M73)+'Oct16'!V73,SUM(M73)+'Oct16'!V73)</f>
        <v>0</v>
      </c>
      <c r="W73" s="59">
        <f>IF(Employee!H$87=E$69,Employee!D$87+SUM(N73)+'Oct16'!W73,SUM(N73)+'Oct16'!W73)</f>
        <v>0</v>
      </c>
      <c r="X73" s="59">
        <f>IF(O73=" ",'Oct16'!X73,O73+'Oct16'!X73)</f>
        <v>0</v>
      </c>
      <c r="Y73" s="59">
        <f>IF(P73=" ",'Oct16'!Y73,P73+'Oct16'!Y73)</f>
        <v>0</v>
      </c>
      <c r="Z73" s="59">
        <f>IF(Q73=" ",'Oct16'!Z73,Q73+'Oct16'!Z73)</f>
        <v>0</v>
      </c>
      <c r="AA73" s="59">
        <f>IF(R73=" ",'Oct16'!AA73,R73+'Oct16'!AA73)</f>
        <v>0</v>
      </c>
      <c r="AB73" s="60"/>
      <c r="AC73" s="59">
        <f>IF(T73=" ",'Oct16'!AC73,T73+'Oct16'!AC73)</f>
        <v>0</v>
      </c>
      <c r="AD73" s="91">
        <f t="shared" si="57"/>
        <v>0</v>
      </c>
      <c r="AE73" s="91">
        <f t="shared" si="58"/>
        <v>0</v>
      </c>
      <c r="AF73" s="91">
        <f t="shared" si="59"/>
        <v>0</v>
      </c>
      <c r="AG73" s="91">
        <f t="shared" si="60"/>
        <v>0</v>
      </c>
      <c r="AH73" s="61"/>
    </row>
    <row r="74" spans="1:34" ht="18" customHeight="1" x14ac:dyDescent="0.25">
      <c r="A74" s="43"/>
      <c r="B74" s="138" t="str">
        <f>IF(E74=" "," ",IF(Employee!F$102&gt;E$69," ",IF(Employee!F$104&lt;E$69," ",Employee!D$108)))</f>
        <v xml:space="preserve"> </v>
      </c>
      <c r="C74" s="348"/>
      <c r="D74" s="348" t="s">
        <v>141</v>
      </c>
      <c r="E74" s="135" t="str">
        <f>IF(Employee!D$106="w"," ",IF(Employee!F$102&gt;E$69," ",IF(Employee!F$104&lt;E$69," ",Employee!D$107)))</f>
        <v xml:space="preserve"> </v>
      </c>
      <c r="F74" s="143" t="str">
        <f>IF(E74=" "," ",IF(Employee!F$102&gt;E$69," ",IF(Employee!F$104&lt;E$69," ",Employee!D$93)))</f>
        <v xml:space="preserve"> </v>
      </c>
      <c r="G74" s="160"/>
      <c r="H74" s="114">
        <f>IF(T$69="Y",'Oct16'!H74,0)</f>
        <v>0</v>
      </c>
      <c r="I74" s="108">
        <f>IF(T$69="Y",'Oct16'!I74,0)</f>
        <v>0</v>
      </c>
      <c r="J74" s="108">
        <f>IF(T$69="Y",'Oct16'!J74,0)</f>
        <v>0</v>
      </c>
      <c r="K74" s="108">
        <f>IF(T$69="Y",'Oct16'!K74,I74*J74)</f>
        <v>0</v>
      </c>
      <c r="L74" s="151">
        <f>IF(T$69="Y",'Oct16'!L74,0)</f>
        <v>0</v>
      </c>
      <c r="M74" s="118" t="str">
        <f>IF(E74=" "," ",IF(T$69="Y",'Oct16'!M74,IF((H74+K74+L74)&gt;0,H74+K74+L74," ")))</f>
        <v xml:space="preserve"> </v>
      </c>
      <c r="N74" s="114">
        <v>0</v>
      </c>
      <c r="O74" s="108">
        <v>0</v>
      </c>
      <c r="P74" s="108">
        <v>0</v>
      </c>
      <c r="Q74" s="151">
        <v>0</v>
      </c>
      <c r="R74" s="211" t="str">
        <f t="shared" si="56"/>
        <v xml:space="preserve"> </v>
      </c>
      <c r="S74" s="110"/>
      <c r="T74" s="111" t="str">
        <f>IF(M74=" "," ",IF(M74=0," ",Admin!I76))</f>
        <v xml:space="preserve"> </v>
      </c>
      <c r="U74" s="48"/>
      <c r="V74" s="59">
        <f>IF(Employee!H$113=E$69,Employee!D$112+SUM(M74)+'Oct16'!V74,SUM(M74)+'Oct16'!V74)</f>
        <v>0</v>
      </c>
      <c r="W74" s="59">
        <f>IF(Employee!H$113=E$69,Employee!D$113+SUM(N74)+'Oct16'!W74,SUM(N74)+'Oct16'!W74)</f>
        <v>0</v>
      </c>
      <c r="X74" s="59">
        <f>IF(O74=" ",'Oct16'!X74,O74+'Oct16'!X74)</f>
        <v>0</v>
      </c>
      <c r="Y74" s="59">
        <f>IF(P74=" ",'Oct16'!Y74,P74+'Oct16'!Y74)</f>
        <v>0</v>
      </c>
      <c r="Z74" s="59">
        <f>IF(Q74=" ",'Oct16'!Z74,Q74+'Oct16'!Z74)</f>
        <v>0</v>
      </c>
      <c r="AA74" s="59">
        <f>IF(R74=" ",'Oct16'!AA74,R74+'Oct16'!AA74)</f>
        <v>0</v>
      </c>
      <c r="AB74" s="60"/>
      <c r="AC74" s="59">
        <f>IF(T74=" ",'Oct16'!AC74,T74+'Oct16'!AC74)</f>
        <v>0</v>
      </c>
      <c r="AD74" s="91">
        <f t="shared" si="57"/>
        <v>0</v>
      </c>
      <c r="AE74" s="91">
        <f t="shared" si="58"/>
        <v>0</v>
      </c>
      <c r="AF74" s="91">
        <f t="shared" si="59"/>
        <v>0</v>
      </c>
      <c r="AG74" s="91">
        <f t="shared" si="60"/>
        <v>0</v>
      </c>
      <c r="AH74" s="61"/>
    </row>
    <row r="75" spans="1:34" ht="18" customHeight="1" x14ac:dyDescent="0.25">
      <c r="A75" s="43"/>
      <c r="B75" s="138" t="str">
        <f>IF(E75=" "," ",IF(Employee!F$128&gt;E$69," ",IF(Employee!F$130&lt;E$69," ",Employee!D$134)))</f>
        <v xml:space="preserve"> </v>
      </c>
      <c r="C75" s="348"/>
      <c r="D75" s="348" t="s">
        <v>141</v>
      </c>
      <c r="E75" s="135" t="str">
        <f>IF(Employee!D$132="w"," ",IF(Employee!F$128&gt;E$69," ",IF(Employee!F$130&lt;E$69," ",Employee!D$133)))</f>
        <v xml:space="preserve"> </v>
      </c>
      <c r="F75" s="143" t="str">
        <f>IF(E75=" "," ",IF(Employee!F$128&gt;E$69," ",IF(Employee!F$130&lt;E$69," ",Employee!D$119)))</f>
        <v xml:space="preserve"> </v>
      </c>
      <c r="G75" s="160"/>
      <c r="H75" s="114">
        <f>IF(T$69="Y",'Oct16'!H75,0)</f>
        <v>0</v>
      </c>
      <c r="I75" s="108">
        <f>IF(T$69="Y",'Oct16'!I75,0)</f>
        <v>0</v>
      </c>
      <c r="J75" s="108">
        <f>IF(T$69="Y",'Oct16'!J75,0)</f>
        <v>0</v>
      </c>
      <c r="K75" s="108">
        <f>IF(T$69="Y",'Oct16'!K75,I75*J75)</f>
        <v>0</v>
      </c>
      <c r="L75" s="151">
        <f>IF(T$69="Y",'Oct16'!L75,0)</f>
        <v>0</v>
      </c>
      <c r="M75" s="118" t="str">
        <f>IF(E75=" "," ",IF(T$69="Y",'Oct16'!M75,IF((H75+K75+L75)&gt;0,H75+K75+L75," ")))</f>
        <v xml:space="preserve"> </v>
      </c>
      <c r="N75" s="114">
        <v>0</v>
      </c>
      <c r="O75" s="108">
        <v>0</v>
      </c>
      <c r="P75" s="108">
        <v>0</v>
      </c>
      <c r="Q75" s="151">
        <v>0</v>
      </c>
      <c r="R75" s="211" t="str">
        <f t="shared" si="56"/>
        <v xml:space="preserve"> </v>
      </c>
      <c r="S75" s="110"/>
      <c r="T75" s="111" t="str">
        <f>IF(M75=" "," ",IF(M75=0," ",Admin!I77))</f>
        <v xml:space="preserve"> </v>
      </c>
      <c r="U75" s="48"/>
      <c r="V75" s="59">
        <f>IF(Employee!H$139=E$69,Employee!D$138+SUM(M75)+'Oct16'!V75,SUM(M75)+'Oct16'!V75)</f>
        <v>0</v>
      </c>
      <c r="W75" s="59">
        <f>IF(Employee!H$139=E$69,Employee!D$139+SUM(N75)+'Oct16'!W75,SUM(N75)+'Oct16'!W75)</f>
        <v>0</v>
      </c>
      <c r="X75" s="59">
        <f>IF(O75=" ",'Oct16'!X75,O75+'Oct16'!X75)</f>
        <v>0</v>
      </c>
      <c r="Y75" s="59">
        <f>IF(P75=" ",'Oct16'!Y75,P75+'Oct16'!Y75)</f>
        <v>0</v>
      </c>
      <c r="Z75" s="59">
        <f>IF(Q75=" ",'Oct16'!Z75,Q75+'Oct16'!Z75)</f>
        <v>0</v>
      </c>
      <c r="AA75" s="59">
        <f>IF(R75=" ",'Oct16'!AA75,R75+'Oct16'!AA75)</f>
        <v>0</v>
      </c>
      <c r="AB75" s="60"/>
      <c r="AC75" s="59">
        <f>IF(T75=" ",'Oct16'!AC75,T75+'Oct16'!AC75)</f>
        <v>0</v>
      </c>
      <c r="AD75" s="91">
        <f t="shared" si="57"/>
        <v>0</v>
      </c>
      <c r="AE75" s="91">
        <f t="shared" si="58"/>
        <v>0</v>
      </c>
      <c r="AF75" s="91">
        <f t="shared" si="59"/>
        <v>0</v>
      </c>
      <c r="AG75" s="91">
        <f t="shared" si="60"/>
        <v>0</v>
      </c>
      <c r="AH75" s="61"/>
    </row>
    <row r="76" spans="1:34" ht="18" customHeight="1" x14ac:dyDescent="0.25">
      <c r="A76" s="43"/>
      <c r="B76" s="138" t="str">
        <f>IF(E76=" "," ",IF(Employee!F$154&gt;E$69," ",IF(Employee!F$156&lt;E$69," ",Employee!D$160)))</f>
        <v xml:space="preserve"> </v>
      </c>
      <c r="C76" s="348"/>
      <c r="D76" s="348" t="s">
        <v>141</v>
      </c>
      <c r="E76" s="135" t="str">
        <f>IF(Employee!D$158="w"," ",IF(Employee!F$154&gt;E$69," ",IF(Employee!F$156&lt;E$69," ",Employee!D$159)))</f>
        <v xml:space="preserve"> </v>
      </c>
      <c r="F76" s="143" t="str">
        <f>IF(E76=" "," ",IF(Employee!F$154&gt;E$69," ",IF(Employee!F$156&lt;E$69," ",Employee!D$145)))</f>
        <v xml:space="preserve"> </v>
      </c>
      <c r="G76" s="160"/>
      <c r="H76" s="114">
        <f>IF(T$69="Y",'Oct16'!H76,0)</f>
        <v>0</v>
      </c>
      <c r="I76" s="108">
        <f>IF(T$69="Y",'Oct16'!I76,0)</f>
        <v>0</v>
      </c>
      <c r="J76" s="108">
        <f>IF(T$69="Y",'Oct16'!J76,0)</f>
        <v>0</v>
      </c>
      <c r="K76" s="108">
        <f>IF(T$69="Y",'Oct16'!K76,I76*J76)</f>
        <v>0</v>
      </c>
      <c r="L76" s="151">
        <f>IF(T$69="Y",'Oct16'!L76,0)</f>
        <v>0</v>
      </c>
      <c r="M76" s="118" t="str">
        <f>IF(E76=" "," ",IF(T$69="Y",'Oct16'!M76,IF((H76+K76+L76)&gt;0,H76+K76+L76," ")))</f>
        <v xml:space="preserve"> </v>
      </c>
      <c r="N76" s="114">
        <v>0</v>
      </c>
      <c r="O76" s="108">
        <v>0</v>
      </c>
      <c r="P76" s="108">
        <v>0</v>
      </c>
      <c r="Q76" s="151">
        <v>0</v>
      </c>
      <c r="R76" s="211" t="str">
        <f t="shared" si="56"/>
        <v xml:space="preserve"> </v>
      </c>
      <c r="S76" s="110"/>
      <c r="T76" s="111" t="str">
        <f>IF(M76=" "," ",IF(M76=0," ",Admin!I78))</f>
        <v xml:space="preserve"> </v>
      </c>
      <c r="U76" s="48"/>
      <c r="V76" s="59">
        <f>IF(Employee!H$165=E$69,Employee!D$164+SUM(M76)+'Oct16'!V76,SUM(M76)+'Oct16'!V76)</f>
        <v>0</v>
      </c>
      <c r="W76" s="59">
        <f>IF(Employee!H$165=E$69,Employee!D$165+SUM(N76)+'Oct16'!W76,SUM(N76)+'Oct16'!W76)</f>
        <v>0</v>
      </c>
      <c r="X76" s="59">
        <f>IF(O76=" ",'Oct16'!X76,O76+'Oct16'!X76)</f>
        <v>0</v>
      </c>
      <c r="Y76" s="59">
        <f>IF(P76=" ",'Oct16'!Y76,P76+'Oct16'!Y76)</f>
        <v>0</v>
      </c>
      <c r="Z76" s="59">
        <f>IF(Q76=" ",'Oct16'!Z76,Q76+'Oct16'!Z76)</f>
        <v>0</v>
      </c>
      <c r="AA76" s="59">
        <f>IF(R76=" ",'Oct16'!AA76,R76+'Oct16'!AA76)</f>
        <v>0</v>
      </c>
      <c r="AB76" s="60"/>
      <c r="AC76" s="59">
        <f>IF(T76=" ",'Oct16'!AC76,T76+'Oct16'!AC76)</f>
        <v>0</v>
      </c>
      <c r="AD76" s="91">
        <f t="shared" si="57"/>
        <v>0</v>
      </c>
      <c r="AE76" s="91">
        <f t="shared" si="58"/>
        <v>0</v>
      </c>
      <c r="AF76" s="91">
        <f t="shared" si="59"/>
        <v>0</v>
      </c>
      <c r="AG76" s="91">
        <f t="shared" si="60"/>
        <v>0</v>
      </c>
      <c r="AH76" s="61"/>
    </row>
    <row r="77" spans="1:34" ht="18" customHeight="1" x14ac:dyDescent="0.25">
      <c r="A77" s="43"/>
      <c r="B77" s="138" t="str">
        <f>IF(E77=" "," ",IF(Employee!F$180&gt;E$69," ",IF(Employee!F$182&lt;E$69," ",Employee!D$186)))</f>
        <v xml:space="preserve"> </v>
      </c>
      <c r="C77" s="348"/>
      <c r="D77" s="348" t="s">
        <v>141</v>
      </c>
      <c r="E77" s="135" t="str">
        <f>IF(Employee!D$184="w"," ",IF(Employee!F$180&gt;E$69," ",IF(Employee!F$182&lt;E$69," ",Employee!D$185)))</f>
        <v xml:space="preserve"> </v>
      </c>
      <c r="F77" s="143" t="str">
        <f>IF(E77=" "," ",IF(Employee!F$180&gt;E$69," ",IF(Employee!F$182&lt;E$69," ",Employee!D$171)))</f>
        <v xml:space="preserve"> </v>
      </c>
      <c r="G77" s="160"/>
      <c r="H77" s="114">
        <f>IF(T$69="Y",'Oct16'!H77,0)</f>
        <v>0</v>
      </c>
      <c r="I77" s="108">
        <f>IF(T$69="Y",'Oct16'!I77,0)</f>
        <v>0</v>
      </c>
      <c r="J77" s="108">
        <f>IF(T$69="Y",'Oct16'!J77,0)</f>
        <v>0</v>
      </c>
      <c r="K77" s="108">
        <f>IF(T$69="Y",'Oct16'!K77,I77*J77)</f>
        <v>0</v>
      </c>
      <c r="L77" s="151">
        <f>IF(T$69="Y",'Oct16'!L77,0)</f>
        <v>0</v>
      </c>
      <c r="M77" s="118" t="str">
        <f>IF(E77=" "," ",IF(T$69="Y",'Oct16'!M77,IF((H77+K77+L77)&gt;0,H77+K77+L77," ")))</f>
        <v xml:space="preserve"> </v>
      </c>
      <c r="N77" s="114">
        <v>0</v>
      </c>
      <c r="O77" s="108">
        <v>0</v>
      </c>
      <c r="P77" s="108">
        <v>0</v>
      </c>
      <c r="Q77" s="151">
        <v>0</v>
      </c>
      <c r="R77" s="211" t="str">
        <f t="shared" si="56"/>
        <v xml:space="preserve"> </v>
      </c>
      <c r="S77" s="110"/>
      <c r="T77" s="111" t="str">
        <f>IF(M77=" "," ",IF(M77=0," ",Admin!I79))</f>
        <v xml:space="preserve"> </v>
      </c>
      <c r="U77" s="48"/>
      <c r="V77" s="59">
        <f>IF(Employee!H$191=E$69,Employee!D$190+SUM(M77)+'Oct16'!V77,SUM(M77)+'Oct16'!V77)</f>
        <v>0</v>
      </c>
      <c r="W77" s="59">
        <f>IF(Employee!H$191=E$69,Employee!D$191+SUM(N77)+'Oct16'!W77,SUM(N77)+'Oct16'!W77)</f>
        <v>0</v>
      </c>
      <c r="X77" s="59">
        <f>IF(O77=" ",'Oct16'!X77,O77+'Oct16'!X77)</f>
        <v>0</v>
      </c>
      <c r="Y77" s="59">
        <f>IF(P77=" ",'Oct16'!Y77,P77+'Oct16'!Y77)</f>
        <v>0</v>
      </c>
      <c r="Z77" s="59">
        <f>IF(Q77=" ",'Oct16'!Z77,Q77+'Oct16'!Z77)</f>
        <v>0</v>
      </c>
      <c r="AA77" s="59">
        <f>IF(R77=" ",'Oct16'!AA77,R77+'Oct16'!AA77)</f>
        <v>0</v>
      </c>
      <c r="AB77" s="60"/>
      <c r="AC77" s="59">
        <f>IF(T77=" ",'Oct16'!AC77,T77+'Oct16'!AC77)</f>
        <v>0</v>
      </c>
      <c r="AD77" s="91">
        <f t="shared" si="57"/>
        <v>0</v>
      </c>
      <c r="AE77" s="91">
        <f t="shared" si="58"/>
        <v>0</v>
      </c>
      <c r="AF77" s="91">
        <f t="shared" si="59"/>
        <v>0</v>
      </c>
      <c r="AG77" s="91">
        <f t="shared" si="60"/>
        <v>0</v>
      </c>
      <c r="AH77" s="61"/>
    </row>
    <row r="78" spans="1:34" ht="18" customHeight="1" x14ac:dyDescent="0.25">
      <c r="A78" s="43"/>
      <c r="B78" s="138" t="str">
        <f>IF(E78=" "," ",IF(Employee!F$206&gt;E$69," ",IF(Employee!F$208&lt;E$69," ",Employee!D$212)))</f>
        <v xml:space="preserve"> </v>
      </c>
      <c r="C78" s="348"/>
      <c r="D78" s="348" t="s">
        <v>141</v>
      </c>
      <c r="E78" s="135" t="str">
        <f>IF(Employee!D$210="w"," ",IF(Employee!F$206&gt;E$69," ",IF(Employee!F$208&lt;E$69," ",Employee!D$211)))</f>
        <v xml:space="preserve"> </v>
      </c>
      <c r="F78" s="143" t="str">
        <f>IF(E78=" "," ",IF(Employee!F$206&gt;E$69," ",IF(Employee!F$208&lt;E$69," ",Employee!D$197)))</f>
        <v xml:space="preserve"> </v>
      </c>
      <c r="G78" s="160"/>
      <c r="H78" s="114">
        <f>IF(T$69="Y",'Oct16'!H78,0)</f>
        <v>0</v>
      </c>
      <c r="I78" s="108">
        <f>IF(T$69="Y",'Oct16'!I78,0)</f>
        <v>0</v>
      </c>
      <c r="J78" s="108">
        <f>IF(T$69="Y",'Oct16'!J78,0)</f>
        <v>0</v>
      </c>
      <c r="K78" s="108">
        <f>IF(T$69="Y",'Oct16'!K78,I78*J78)</f>
        <v>0</v>
      </c>
      <c r="L78" s="151">
        <f>IF(T$69="Y",'Oct16'!L78,0)</f>
        <v>0</v>
      </c>
      <c r="M78" s="118" t="str">
        <f>IF(E78=" "," ",IF(T$69="Y",'Oct16'!M78,IF((H78+K78+L78)&gt;0,H78+K78+L78," ")))</f>
        <v xml:space="preserve"> </v>
      </c>
      <c r="N78" s="114">
        <v>0</v>
      </c>
      <c r="O78" s="108">
        <v>0</v>
      </c>
      <c r="P78" s="108">
        <v>0</v>
      </c>
      <c r="Q78" s="151">
        <v>0</v>
      </c>
      <c r="R78" s="211" t="str">
        <f t="shared" si="56"/>
        <v xml:space="preserve"> </v>
      </c>
      <c r="S78" s="110"/>
      <c r="T78" s="111" t="str">
        <f>IF(M78=" "," ",IF(M78=0," ",Admin!I80))</f>
        <v xml:space="preserve"> </v>
      </c>
      <c r="U78" s="48"/>
      <c r="V78" s="59">
        <f>IF(Employee!H$217=E$69,Employee!D$216+SUM(M78)+'Oct16'!V78,SUM(M78)+'Oct16'!V78)</f>
        <v>0</v>
      </c>
      <c r="W78" s="59">
        <f>IF(Employee!H$217=E$69,Employee!D$217+SUM(N78)+'Oct16'!W78,SUM(N78)+'Oct16'!W78)</f>
        <v>0</v>
      </c>
      <c r="X78" s="59">
        <f>IF(O78=" ",'Oct16'!X78,O78+'Oct16'!X78)</f>
        <v>0</v>
      </c>
      <c r="Y78" s="59">
        <f>IF(P78=" ",'Oct16'!Y78,P78+'Oct16'!Y78)</f>
        <v>0</v>
      </c>
      <c r="Z78" s="59">
        <f>IF(Q78=" ",'Oct16'!Z78,Q78+'Oct16'!Z78)</f>
        <v>0</v>
      </c>
      <c r="AA78" s="59">
        <f>IF(R78=" ",'Oct16'!AA78,R78+'Oct16'!AA78)</f>
        <v>0</v>
      </c>
      <c r="AB78" s="60"/>
      <c r="AC78" s="59">
        <f>IF(T78=" ",'Oct16'!AC78,T78+'Oct16'!AC78)</f>
        <v>0</v>
      </c>
      <c r="AD78" s="91">
        <f t="shared" si="57"/>
        <v>0</v>
      </c>
      <c r="AE78" s="91">
        <f t="shared" si="58"/>
        <v>0</v>
      </c>
      <c r="AF78" s="91">
        <f t="shared" si="59"/>
        <v>0</v>
      </c>
      <c r="AG78" s="91">
        <f t="shared" si="60"/>
        <v>0</v>
      </c>
      <c r="AH78" s="61"/>
    </row>
    <row r="79" spans="1:34" ht="18" customHeight="1" x14ac:dyDescent="0.25">
      <c r="A79" s="43"/>
      <c r="B79" s="138" t="str">
        <f>IF(E79=" "," ",IF(Employee!F$232&gt;E$69," ",IF(Employee!F$234&lt;E$69," ",Employee!D$238)))</f>
        <v xml:space="preserve"> </v>
      </c>
      <c r="C79" s="348"/>
      <c r="D79" s="348" t="s">
        <v>141</v>
      </c>
      <c r="E79" s="135" t="str">
        <f>IF(Employee!D$236="w"," ",IF(Employee!F$232&gt;E$69," ",IF(Employee!F$234&lt;E$69," ",Employee!D$237)))</f>
        <v xml:space="preserve"> </v>
      </c>
      <c r="F79" s="143" t="str">
        <f>IF(E79=" "," ",IF(Employee!F$232&gt;E$69," ",IF(Employee!F$234&lt;E$69," ",Employee!D$223)))</f>
        <v xml:space="preserve"> </v>
      </c>
      <c r="G79" s="160"/>
      <c r="H79" s="114">
        <f>IF(T$69="Y",'Oct16'!H79,0)</f>
        <v>0</v>
      </c>
      <c r="I79" s="108">
        <f>IF(T$69="Y",'Oct16'!I79,0)</f>
        <v>0</v>
      </c>
      <c r="J79" s="108">
        <f>IF(T$69="Y",'Oct16'!J79,0)</f>
        <v>0</v>
      </c>
      <c r="K79" s="108">
        <f>IF(T$69="Y",'Oct16'!K79,I79*J79)</f>
        <v>0</v>
      </c>
      <c r="L79" s="151">
        <f>IF(T$69="Y",'Oct16'!L79,0)</f>
        <v>0</v>
      </c>
      <c r="M79" s="118" t="str">
        <f>IF(E79=" "," ",IF(T$69="Y",'Oct16'!M79,IF((H79+K79+L79)&gt;0,H79+K79+L79," ")))</f>
        <v xml:space="preserve"> </v>
      </c>
      <c r="N79" s="114">
        <v>0</v>
      </c>
      <c r="O79" s="108">
        <v>0</v>
      </c>
      <c r="P79" s="108">
        <v>0</v>
      </c>
      <c r="Q79" s="151">
        <v>0</v>
      </c>
      <c r="R79" s="211" t="str">
        <f t="shared" si="56"/>
        <v xml:space="preserve"> </v>
      </c>
      <c r="S79" s="110"/>
      <c r="T79" s="111" t="str">
        <f>IF(M79=" "," ",IF(M79=0," ",Admin!I81))</f>
        <v xml:space="preserve"> </v>
      </c>
      <c r="U79" s="48"/>
      <c r="V79" s="59">
        <f>IF(Employee!H$243=E$69,Employee!D$242+SUM(M79)+'Oct16'!V79,SUM(M79)+'Oct16'!V79)</f>
        <v>0</v>
      </c>
      <c r="W79" s="59">
        <f>IF(Employee!H$243=E$69,Employee!D$243+SUM(N79)+'Oct16'!W79,SUM(N79)+'Oct16'!W79)</f>
        <v>0</v>
      </c>
      <c r="X79" s="59">
        <f>IF(O79=" ",'Oct16'!X79,O79+'Oct16'!X79)</f>
        <v>0</v>
      </c>
      <c r="Y79" s="59">
        <f>IF(P79=" ",'Oct16'!Y79,P79+'Oct16'!Y79)</f>
        <v>0</v>
      </c>
      <c r="Z79" s="59">
        <f>IF(Q79=" ",'Oct16'!Z79,Q79+'Oct16'!Z79)</f>
        <v>0</v>
      </c>
      <c r="AA79" s="59">
        <f>IF(R79=" ",'Oct16'!AA79,R79+'Oct16'!AA79)</f>
        <v>0</v>
      </c>
      <c r="AB79" s="60"/>
      <c r="AC79" s="59">
        <f>IF(T79=" ",'Oct16'!AC79,T79+'Oct16'!AC79)</f>
        <v>0</v>
      </c>
      <c r="AD79" s="91">
        <f t="shared" si="57"/>
        <v>0</v>
      </c>
      <c r="AE79" s="91">
        <f t="shared" si="58"/>
        <v>0</v>
      </c>
      <c r="AF79" s="91">
        <f t="shared" si="59"/>
        <v>0</v>
      </c>
      <c r="AG79" s="91">
        <f t="shared" si="60"/>
        <v>0</v>
      </c>
      <c r="AH79" s="61"/>
    </row>
    <row r="80" spans="1:34" ht="18" customHeight="1" thickBot="1" x14ac:dyDescent="0.3">
      <c r="A80" s="43"/>
      <c r="B80" s="140" t="str">
        <f>IF(E80=" "," ",IF(Employee!F$258&gt;E$69," ",IF(Employee!F$260&lt;E$69," ",Employee!D$264)))</f>
        <v xml:space="preserve"> </v>
      </c>
      <c r="C80" s="348"/>
      <c r="D80" s="348" t="s">
        <v>141</v>
      </c>
      <c r="E80" s="146" t="str">
        <f>IF(Employee!D$262="w"," ",IF(Employee!F$258&gt;E$69," ",IF(Employee!F$260&lt;E$69," ",Employee!D$263)))</f>
        <v xml:space="preserve"> </v>
      </c>
      <c r="F80" s="143" t="str">
        <f>IF(E80=" "," ",IF(Employee!F$258&gt;E$69," ",IF(Employee!F$260&lt;E$69," ",Employee!D$249)))</f>
        <v xml:space="preserve"> </v>
      </c>
      <c r="G80" s="161"/>
      <c r="H80" s="132">
        <f>IF(T$69="Y",'Oct16'!H80,0)</f>
        <v>0</v>
      </c>
      <c r="I80" s="133">
        <f>IF(T$69="Y",'Oct16'!I80,0)</f>
        <v>0</v>
      </c>
      <c r="J80" s="133">
        <f>IF(T$69="Y",'Oct16'!J80,0)</f>
        <v>0</v>
      </c>
      <c r="K80" s="133">
        <f>IF(T$69="Y",'Oct16'!K80,I80*J80)</f>
        <v>0</v>
      </c>
      <c r="L80" s="152">
        <f>IF(T$69="Y",'Oct16'!L80,0)</f>
        <v>0</v>
      </c>
      <c r="M80" s="118" t="str">
        <f>IF(E80=" "," ",IF(T$69="Y",'Oct16'!M80,IF((H80+K80+L80)&gt;0,H80+K80+L80," ")))</f>
        <v xml:space="preserve"> </v>
      </c>
      <c r="N80" s="132">
        <v>0</v>
      </c>
      <c r="O80" s="133">
        <v>0</v>
      </c>
      <c r="P80" s="133">
        <v>0</v>
      </c>
      <c r="Q80" s="152">
        <v>0</v>
      </c>
      <c r="R80" s="211" t="str">
        <f t="shared" si="56"/>
        <v xml:space="preserve"> </v>
      </c>
      <c r="S80" s="110"/>
      <c r="T80" s="111" t="str">
        <f>IF(M80=" "," ",IF(M80=0," ",Admin!I82))</f>
        <v xml:space="preserve"> </v>
      </c>
      <c r="U80" s="48"/>
      <c r="V80" s="59">
        <f>IF(Employee!H$269=E$69,Employee!D$268+SUM(M80)+'Oct16'!V80,SUM(M80)+'Oct16'!V80)</f>
        <v>0</v>
      </c>
      <c r="W80" s="59">
        <f>IF(Employee!H$269=E$69,Employee!D$269+SUM(N80)+'Oct16'!W80,SUM(N80)+'Oct16'!W80)</f>
        <v>0</v>
      </c>
      <c r="X80" s="59">
        <f>IF(O80=" ",'Oct16'!X80,O80+'Oct16'!X80)</f>
        <v>0</v>
      </c>
      <c r="Y80" s="59">
        <f>IF(P80=" ",'Oct16'!Y80,P80+'Oct16'!Y80)</f>
        <v>0</v>
      </c>
      <c r="Z80" s="59">
        <f>IF(Q80=" ",'Oct16'!Z80,Q80+'Oct16'!Z80)</f>
        <v>0</v>
      </c>
      <c r="AA80" s="59">
        <f>IF(R80=" ",'Oct16'!AA80,R80+'Oct16'!AA80)</f>
        <v>0</v>
      </c>
      <c r="AB80" s="60"/>
      <c r="AC80" s="59">
        <f>IF(T80=" ",'Oct16'!AC80,T80+'Oct16'!AC80)</f>
        <v>0</v>
      </c>
      <c r="AD80" s="91">
        <f t="shared" si="57"/>
        <v>0</v>
      </c>
      <c r="AE80" s="91">
        <f t="shared" si="58"/>
        <v>0</v>
      </c>
      <c r="AF80" s="91">
        <f t="shared" si="59"/>
        <v>0</v>
      </c>
      <c r="AG80" s="91">
        <f t="shared" si="60"/>
        <v>0</v>
      </c>
      <c r="AH80" s="61"/>
    </row>
    <row r="81" spans="1:34" ht="18" customHeight="1" thickTop="1" thickBot="1" x14ac:dyDescent="0.3">
      <c r="A81" s="47"/>
      <c r="B81" s="149"/>
      <c r="C81" s="147"/>
      <c r="D81" s="147"/>
      <c r="E81" s="148"/>
      <c r="F81" s="432" t="s">
        <v>7</v>
      </c>
      <c r="G81" s="397"/>
      <c r="H81" s="120"/>
      <c r="I81" s="121"/>
      <c r="J81" s="121"/>
      <c r="K81" s="165"/>
      <c r="L81" s="165"/>
      <c r="M81" s="156">
        <f t="shared" ref="M81:R81" si="61">SUM(M71:M80)</f>
        <v>0</v>
      </c>
      <c r="N81" s="156">
        <f t="shared" si="61"/>
        <v>0</v>
      </c>
      <c r="O81" s="156">
        <f t="shared" si="61"/>
        <v>0</v>
      </c>
      <c r="P81" s="156">
        <f t="shared" si="61"/>
        <v>0</v>
      </c>
      <c r="Q81" s="156">
        <f t="shared" si="61"/>
        <v>0</v>
      </c>
      <c r="R81" s="156">
        <f t="shared" si="61"/>
        <v>0</v>
      </c>
      <c r="S81" s="110"/>
      <c r="T81" s="156">
        <f>SUM(T71:T80)</f>
        <v>0</v>
      </c>
      <c r="U81" s="49"/>
      <c r="V81" s="59"/>
      <c r="AH81" s="61"/>
    </row>
    <row r="82" spans="1:34" ht="24" customHeight="1" x14ac:dyDescent="0.25">
      <c r="A82" s="61"/>
      <c r="B82" s="386"/>
      <c r="C82" s="386"/>
      <c r="D82" s="386"/>
      <c r="E82" s="386"/>
      <c r="F82" s="386"/>
      <c r="G82" s="386"/>
      <c r="H82" s="386"/>
      <c r="I82" s="386"/>
      <c r="J82" s="386"/>
      <c r="K82" s="386"/>
      <c r="L82" s="386"/>
      <c r="M82" s="386"/>
      <c r="N82" s="386"/>
      <c r="O82" s="386"/>
      <c r="P82" s="386"/>
      <c r="Q82" s="386"/>
      <c r="R82" s="386"/>
      <c r="S82" s="386"/>
      <c r="T82" s="386"/>
      <c r="U82" s="44"/>
    </row>
    <row r="83" spans="1:34" ht="12.75" customHeight="1" x14ac:dyDescent="0.25">
      <c r="AD83" s="189">
        <f>SUM(AD11:AD81)</f>
        <v>0</v>
      </c>
      <c r="AE83" s="189">
        <f>SUM(AE11:AE81)</f>
        <v>0</v>
      </c>
      <c r="AF83" s="189">
        <f>SUM(AF11:AF81)</f>
        <v>0</v>
      </c>
      <c r="AG83" s="189">
        <f>SUM(AG11:AG81)</f>
        <v>0</v>
      </c>
    </row>
    <row r="84" spans="1:34" ht="13.5" customHeight="1" thickBot="1" x14ac:dyDescent="0.3">
      <c r="F84" s="220" t="s">
        <v>80</v>
      </c>
      <c r="M84" s="438" t="s">
        <v>81</v>
      </c>
      <c r="N84" s="439"/>
      <c r="O84" s="439"/>
      <c r="P84" s="439"/>
      <c r="Q84" s="439"/>
      <c r="R84" s="439"/>
      <c r="T84" s="216"/>
    </row>
    <row r="85" spans="1:34" ht="12.75" customHeight="1" x14ac:dyDescent="0.25">
      <c r="F85" s="217" t="str">
        <f>IF(B71="D",Employee!D15," ")</f>
        <v xml:space="preserve"> </v>
      </c>
      <c r="M85" s="222" t="str">
        <f t="shared" ref="M85:M94" si="62">IF(B71="D",M71," ")</f>
        <v xml:space="preserve"> </v>
      </c>
      <c r="N85" s="223" t="str">
        <f t="shared" ref="N85:N94" si="63">IF(B71="D",N71," ")</f>
        <v xml:space="preserve"> </v>
      </c>
      <c r="O85" s="223" t="str">
        <f t="shared" ref="O85:O94" si="64">IF(B71="D",O71," ")</f>
        <v xml:space="preserve"> </v>
      </c>
      <c r="P85" s="223" t="str">
        <f t="shared" ref="P85:P94" si="65">IF(B71="D",P71," ")</f>
        <v xml:space="preserve"> </v>
      </c>
      <c r="Q85" s="223" t="str">
        <f t="shared" ref="Q85:Q94" si="66">IF(B71="D",Q71," ")</f>
        <v xml:space="preserve"> </v>
      </c>
      <c r="R85" s="224" t="str">
        <f t="shared" ref="R85:R94" si="67">IF(B71="D",R71," ")</f>
        <v xml:space="preserve"> </v>
      </c>
      <c r="S85" s="225"/>
      <c r="T85" s="226" t="str">
        <f t="shared" ref="T85:T94" si="68">IF(B71="D",T71," ")</f>
        <v xml:space="preserve"> </v>
      </c>
      <c r="AD85" s="191">
        <f>IF((AD83-(O1+T1)*0.13)&gt;0,AD83-(Q1+T1)*0.13,0)</f>
        <v>0</v>
      </c>
      <c r="AE85" s="191">
        <f>AE83</f>
        <v>0</v>
      </c>
      <c r="AF85" s="191">
        <f>AF83</f>
        <v>0</v>
      </c>
      <c r="AG85" s="191">
        <f>AG83</f>
        <v>0</v>
      </c>
    </row>
    <row r="86" spans="1:34" x14ac:dyDescent="0.25">
      <c r="F86" s="218" t="str">
        <f>IF(B72="D",Employee!D41," ")</f>
        <v xml:space="preserve"> </v>
      </c>
      <c r="M86" s="227" t="str">
        <f t="shared" si="62"/>
        <v xml:space="preserve"> </v>
      </c>
      <c r="N86" s="228" t="str">
        <f t="shared" si="63"/>
        <v xml:space="preserve"> </v>
      </c>
      <c r="O86" s="228" t="str">
        <f t="shared" si="64"/>
        <v xml:space="preserve"> </v>
      </c>
      <c r="P86" s="228" t="str">
        <f t="shared" si="65"/>
        <v xml:space="preserve"> </v>
      </c>
      <c r="Q86" s="228" t="str">
        <f t="shared" si="66"/>
        <v xml:space="preserve"> </v>
      </c>
      <c r="R86" s="229" t="str">
        <f t="shared" si="67"/>
        <v xml:space="preserve"> </v>
      </c>
      <c r="S86" s="225"/>
      <c r="T86" s="230" t="str">
        <f t="shared" si="68"/>
        <v xml:space="preserve"> </v>
      </c>
    </row>
    <row r="87" spans="1:34" ht="12.75" customHeight="1" x14ac:dyDescent="0.25">
      <c r="F87" s="218" t="str">
        <f>IF(B73="D",Employee!D67," ")</f>
        <v xml:space="preserve"> </v>
      </c>
      <c r="M87" s="227" t="str">
        <f t="shared" si="62"/>
        <v xml:space="preserve"> </v>
      </c>
      <c r="N87" s="228" t="str">
        <f t="shared" si="63"/>
        <v xml:space="preserve"> </v>
      </c>
      <c r="O87" s="228" t="str">
        <f t="shared" si="64"/>
        <v xml:space="preserve"> </v>
      </c>
      <c r="P87" s="228" t="str">
        <f t="shared" si="65"/>
        <v xml:space="preserve"> </v>
      </c>
      <c r="Q87" s="228" t="str">
        <f t="shared" si="66"/>
        <v xml:space="preserve"> </v>
      </c>
      <c r="R87" s="229" t="str">
        <f t="shared" si="67"/>
        <v xml:space="preserve"> </v>
      </c>
      <c r="S87" s="225"/>
      <c r="T87" s="230" t="str">
        <f t="shared" si="68"/>
        <v xml:space="preserve"> </v>
      </c>
      <c r="AD87" s="197"/>
      <c r="AE87" s="191">
        <f>AE85*0.045</f>
        <v>0</v>
      </c>
      <c r="AF87" s="191">
        <f>AF85*0.045</f>
        <v>0</v>
      </c>
      <c r="AG87" s="191">
        <f>AG85*0.045</f>
        <v>0</v>
      </c>
    </row>
    <row r="88" spans="1:34" x14ac:dyDescent="0.25">
      <c r="F88" s="218" t="str">
        <f>IF(B74="D",Employee!D93," ")</f>
        <v xml:space="preserve"> </v>
      </c>
      <c r="M88" s="227" t="str">
        <f t="shared" si="62"/>
        <v xml:space="preserve"> </v>
      </c>
      <c r="N88" s="228" t="str">
        <f t="shared" si="63"/>
        <v xml:space="preserve"> </v>
      </c>
      <c r="O88" s="228" t="str">
        <f t="shared" si="64"/>
        <v xml:space="preserve"> </v>
      </c>
      <c r="P88" s="228" t="str">
        <f t="shared" si="65"/>
        <v xml:space="preserve"> </v>
      </c>
      <c r="Q88" s="228" t="str">
        <f t="shared" si="66"/>
        <v xml:space="preserve"> </v>
      </c>
      <c r="R88" s="229" t="str">
        <f t="shared" si="67"/>
        <v xml:space="preserve"> </v>
      </c>
      <c r="S88" s="225"/>
      <c r="T88" s="230" t="str">
        <f t="shared" si="68"/>
        <v xml:space="preserve"> </v>
      </c>
    </row>
    <row r="89" spans="1:34" x14ac:dyDescent="0.25">
      <c r="F89" s="218" t="str">
        <f>IF(B75="D",Employee!D119," ")</f>
        <v xml:space="preserve"> </v>
      </c>
      <c r="M89" s="227" t="str">
        <f t="shared" si="62"/>
        <v xml:space="preserve"> </v>
      </c>
      <c r="N89" s="228" t="str">
        <f t="shared" si="63"/>
        <v xml:space="preserve"> </v>
      </c>
      <c r="O89" s="228" t="str">
        <f t="shared" si="64"/>
        <v xml:space="preserve"> </v>
      </c>
      <c r="P89" s="228" t="str">
        <f t="shared" si="65"/>
        <v xml:space="preserve"> </v>
      </c>
      <c r="Q89" s="228" t="str">
        <f t="shared" si="66"/>
        <v xml:space="preserve"> </v>
      </c>
      <c r="R89" s="229" t="str">
        <f t="shared" si="67"/>
        <v xml:space="preserve"> </v>
      </c>
      <c r="S89" s="225"/>
      <c r="T89" s="230" t="str">
        <f t="shared" si="68"/>
        <v xml:space="preserve"> </v>
      </c>
    </row>
    <row r="90" spans="1:34" x14ac:dyDescent="0.25">
      <c r="F90" s="218" t="str">
        <f>IF(B76="D",Employee!D145," ")</f>
        <v xml:space="preserve"> </v>
      </c>
      <c r="M90" s="227" t="str">
        <f t="shared" si="62"/>
        <v xml:space="preserve"> </v>
      </c>
      <c r="N90" s="228" t="str">
        <f t="shared" si="63"/>
        <v xml:space="preserve"> </v>
      </c>
      <c r="O90" s="228" t="str">
        <f t="shared" si="64"/>
        <v xml:space="preserve"> </v>
      </c>
      <c r="P90" s="228" t="str">
        <f t="shared" si="65"/>
        <v xml:space="preserve"> </v>
      </c>
      <c r="Q90" s="228" t="str">
        <f t="shared" si="66"/>
        <v xml:space="preserve"> </v>
      </c>
      <c r="R90" s="229" t="str">
        <f t="shared" si="67"/>
        <v xml:space="preserve"> </v>
      </c>
      <c r="S90" s="225"/>
      <c r="T90" s="230" t="str">
        <f t="shared" si="68"/>
        <v xml:space="preserve"> </v>
      </c>
      <c r="AD90" s="190">
        <f>AD85+'Oct16'!AD90</f>
        <v>0</v>
      </c>
      <c r="AE90" s="190">
        <f>AE85+'Oct16'!AE90</f>
        <v>0</v>
      </c>
      <c r="AF90" s="190">
        <f>AF85+'Oct16'!AF90</f>
        <v>0</v>
      </c>
      <c r="AG90" s="190">
        <f>AG85+'Oct16'!AG90</f>
        <v>0</v>
      </c>
    </row>
    <row r="91" spans="1:34" x14ac:dyDescent="0.25">
      <c r="F91" s="218" t="str">
        <f>IF(B77="D",Employee!D171," ")</f>
        <v xml:space="preserve"> </v>
      </c>
      <c r="M91" s="227" t="str">
        <f t="shared" si="62"/>
        <v xml:space="preserve"> </v>
      </c>
      <c r="N91" s="228" t="str">
        <f t="shared" si="63"/>
        <v xml:space="preserve"> </v>
      </c>
      <c r="O91" s="228" t="str">
        <f t="shared" si="64"/>
        <v xml:space="preserve"> </v>
      </c>
      <c r="P91" s="228" t="str">
        <f t="shared" si="65"/>
        <v xml:space="preserve"> </v>
      </c>
      <c r="Q91" s="228" t="str">
        <f t="shared" si="66"/>
        <v xml:space="preserve"> </v>
      </c>
      <c r="R91" s="229" t="str">
        <f t="shared" si="67"/>
        <v xml:space="preserve"> </v>
      </c>
      <c r="S91" s="225"/>
      <c r="T91" s="230" t="str">
        <f t="shared" si="68"/>
        <v xml:space="preserve"> </v>
      </c>
    </row>
    <row r="92" spans="1:34" x14ac:dyDescent="0.25">
      <c r="F92" s="218" t="str">
        <f>IF(B78="D",Employee!D197," ")</f>
        <v xml:space="preserve"> </v>
      </c>
      <c r="M92" s="227" t="str">
        <f t="shared" si="62"/>
        <v xml:space="preserve"> </v>
      </c>
      <c r="N92" s="228" t="str">
        <f t="shared" si="63"/>
        <v xml:space="preserve"> </v>
      </c>
      <c r="O92" s="228" t="str">
        <f t="shared" si="64"/>
        <v xml:space="preserve"> </v>
      </c>
      <c r="P92" s="228" t="str">
        <f t="shared" si="65"/>
        <v xml:space="preserve"> </v>
      </c>
      <c r="Q92" s="228" t="str">
        <f t="shared" si="66"/>
        <v xml:space="preserve"> </v>
      </c>
      <c r="R92" s="229" t="str">
        <f t="shared" si="67"/>
        <v xml:space="preserve"> </v>
      </c>
      <c r="S92" s="225"/>
      <c r="T92" s="230" t="str">
        <f t="shared" si="68"/>
        <v xml:space="preserve"> </v>
      </c>
      <c r="AD92" s="197"/>
      <c r="AE92" s="190">
        <f>AE87+'Oct16'!AE92</f>
        <v>0</v>
      </c>
      <c r="AF92" s="190">
        <f>AF87+'Oct16'!AF92</f>
        <v>0</v>
      </c>
      <c r="AG92" s="190">
        <f>AG87+'Oct16'!AG92</f>
        <v>0</v>
      </c>
    </row>
    <row r="93" spans="1:34" x14ac:dyDescent="0.25">
      <c r="F93" s="218" t="str">
        <f>IF(B79="D",Employee!D223," ")</f>
        <v xml:space="preserve"> </v>
      </c>
      <c r="M93" s="227" t="str">
        <f t="shared" si="62"/>
        <v xml:space="preserve"> </v>
      </c>
      <c r="N93" s="228" t="str">
        <f t="shared" si="63"/>
        <v xml:space="preserve"> </v>
      </c>
      <c r="O93" s="228" t="str">
        <f t="shared" si="64"/>
        <v xml:space="preserve"> </v>
      </c>
      <c r="P93" s="228" t="str">
        <f t="shared" si="65"/>
        <v xml:space="preserve"> </v>
      </c>
      <c r="Q93" s="228" t="str">
        <f t="shared" si="66"/>
        <v xml:space="preserve"> </v>
      </c>
      <c r="R93" s="229" t="str">
        <f t="shared" si="67"/>
        <v xml:space="preserve"> </v>
      </c>
      <c r="S93" s="225"/>
      <c r="T93" s="230" t="str">
        <f t="shared" si="68"/>
        <v xml:space="preserve"> </v>
      </c>
    </row>
    <row r="94" spans="1:34" ht="13.8" thickBot="1" x14ac:dyDescent="0.3">
      <c r="F94" s="219" t="str">
        <f>IF(B80="D",Employee!D249," ")</f>
        <v xml:space="preserve"> </v>
      </c>
      <c r="M94" s="231" t="str">
        <f t="shared" si="62"/>
        <v xml:space="preserve"> </v>
      </c>
      <c r="N94" s="232" t="str">
        <f t="shared" si="63"/>
        <v xml:space="preserve"> </v>
      </c>
      <c r="O94" s="232" t="str">
        <f t="shared" si="64"/>
        <v xml:space="preserve"> </v>
      </c>
      <c r="P94" s="232" t="str">
        <f t="shared" si="65"/>
        <v xml:space="preserve"> </v>
      </c>
      <c r="Q94" s="232" t="str">
        <f t="shared" si="66"/>
        <v xml:space="preserve"> </v>
      </c>
      <c r="R94" s="233" t="str">
        <f t="shared" si="67"/>
        <v xml:space="preserve"> </v>
      </c>
      <c r="S94" s="225"/>
      <c r="T94" s="234" t="str">
        <f t="shared" si="68"/>
        <v xml:space="preserve"> </v>
      </c>
    </row>
    <row r="95" spans="1:34" x14ac:dyDescent="0.25">
      <c r="F95" s="221" t="s">
        <v>82</v>
      </c>
      <c r="M95" s="235">
        <f t="shared" ref="M95:R95" si="69">SUM(M85:M94)</f>
        <v>0</v>
      </c>
      <c r="N95" s="235">
        <f t="shared" si="69"/>
        <v>0</v>
      </c>
      <c r="O95" s="235">
        <f t="shared" si="69"/>
        <v>0</v>
      </c>
      <c r="P95" s="235">
        <f t="shared" si="69"/>
        <v>0</v>
      </c>
      <c r="Q95" s="235">
        <f t="shared" si="69"/>
        <v>0</v>
      </c>
      <c r="R95" s="235">
        <f t="shared" si="69"/>
        <v>0</v>
      </c>
      <c r="S95" s="236"/>
      <c r="T95" s="235">
        <f>SUM(T85:T94)</f>
        <v>0</v>
      </c>
    </row>
  </sheetData>
  <mergeCells count="79">
    <mergeCell ref="AD1:AG2"/>
    <mergeCell ref="AG3:AG6"/>
    <mergeCell ref="AD3:AD6"/>
    <mergeCell ref="AE3:AE6"/>
    <mergeCell ref="AF3:AF6"/>
    <mergeCell ref="F51:G51"/>
    <mergeCell ref="B52:T52"/>
    <mergeCell ref="B53:E53"/>
    <mergeCell ref="B54:D54"/>
    <mergeCell ref="H54:J54"/>
    <mergeCell ref="O54:R54"/>
    <mergeCell ref="O53:Q53"/>
    <mergeCell ref="R53:T53"/>
    <mergeCell ref="B82:T82"/>
    <mergeCell ref="F66:G66"/>
    <mergeCell ref="B67:T67"/>
    <mergeCell ref="B68:E68"/>
    <mergeCell ref="B69:D69"/>
    <mergeCell ref="H69:J69"/>
    <mergeCell ref="R68:T68"/>
    <mergeCell ref="O69:R69"/>
    <mergeCell ref="O68:Q68"/>
    <mergeCell ref="F81:G81"/>
    <mergeCell ref="F36:G36"/>
    <mergeCell ref="B37:T37"/>
    <mergeCell ref="B38:E38"/>
    <mergeCell ref="B39:D39"/>
    <mergeCell ref="H39:J39"/>
    <mergeCell ref="O39:R39"/>
    <mergeCell ref="F21:G21"/>
    <mergeCell ref="B22:T22"/>
    <mergeCell ref="B23:E23"/>
    <mergeCell ref="B24:D24"/>
    <mergeCell ref="H24:J24"/>
    <mergeCell ref="O24:R24"/>
    <mergeCell ref="O23:Q23"/>
    <mergeCell ref="R23:T23"/>
    <mergeCell ref="O9:R9"/>
    <mergeCell ref="O38:Q38"/>
    <mergeCell ref="R38:T38"/>
    <mergeCell ref="W3:W6"/>
    <mergeCell ref="U1:U6"/>
    <mergeCell ref="X3:X6"/>
    <mergeCell ref="V1:AC2"/>
    <mergeCell ref="Y3:Y6"/>
    <mergeCell ref="Z3:Z6"/>
    <mergeCell ref="V3:V6"/>
    <mergeCell ref="AA3:AA6"/>
    <mergeCell ref="AC3:AC6"/>
    <mergeCell ref="A1:A6"/>
    <mergeCell ref="B3:B6"/>
    <mergeCell ref="C3:C6"/>
    <mergeCell ref="D3:D6"/>
    <mergeCell ref="I1:L1"/>
    <mergeCell ref="G2:H2"/>
    <mergeCell ref="I2:L2"/>
    <mergeCell ref="B1:F2"/>
    <mergeCell ref="G1:H1"/>
    <mergeCell ref="K3:K6"/>
    <mergeCell ref="L3:L6"/>
    <mergeCell ref="F3:F6"/>
    <mergeCell ref="H3:H6"/>
    <mergeCell ref="E3:E6"/>
    <mergeCell ref="M84:R84"/>
    <mergeCell ref="Q3:Q6"/>
    <mergeCell ref="P3:P6"/>
    <mergeCell ref="I3:I6"/>
    <mergeCell ref="J3:J6"/>
    <mergeCell ref="R3:R6"/>
    <mergeCell ref="H9:J9"/>
    <mergeCell ref="N3:N6"/>
    <mergeCell ref="O3:O6"/>
    <mergeCell ref="M3:M6"/>
    <mergeCell ref="B7:T7"/>
    <mergeCell ref="B8:E8"/>
    <mergeCell ref="B9:D9"/>
    <mergeCell ref="O8:Q8"/>
    <mergeCell ref="R8:T8"/>
    <mergeCell ref="T3:T6"/>
  </mergeCells>
  <phoneticPr fontId="5" type="noConversion"/>
  <dataValidations count="1">
    <dataValidation type="list" allowBlank="1" showInputMessage="1" showErrorMessage="1" sqref="G71:G80 G11:G20 G26:G35 G41:G50 G56:G65">
      <formula1>$G$3:$G$6</formula1>
    </dataValidation>
  </dataValidations>
  <hyperlinks>
    <hyperlink ref="B1" r:id="rId1"/>
  </hyperlinks>
  <printOptions gridLines="1"/>
  <pageMargins left="0.39370078740157483" right="0.39370078740157483" top="0.78740157480314965" bottom="0.78740157480314965" header="0.51181102362204722" footer="0.51181102362204722"/>
  <pageSetup paperSize="9" pageOrder="overThenDown" orientation="landscape" horizontalDpi="0" verticalDpi="0" r:id="rId2"/>
  <headerFooter alignWithMargins="0">
    <oddHeader>&amp;C&amp;"Arial,Bold"&amp;11Payroll</oddHeader>
    <oddFooter>&amp;L&amp;D  &amp;T&amp;C&amp;P  of  &amp;N&amp;R&amp;F  &amp;A</oddFooter>
  </headerFooter>
  <rowBreaks count="3" manualBreakCount="3">
    <brk id="28" max="16383" man="1"/>
    <brk id="50" max="16383" man="1"/>
    <brk id="72" max="16383" man="1"/>
  </rowBreaks>
  <colBreaks count="1" manualBreakCount="1">
    <brk id="1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12</vt:i4>
      </vt:variant>
    </vt:vector>
  </HeadingPairs>
  <TitlesOfParts>
    <vt:vector size="28" baseType="lpstr">
      <vt:lpstr>Employee</vt:lpstr>
      <vt:lpstr>Apr16</vt:lpstr>
      <vt:lpstr>May16</vt:lpstr>
      <vt:lpstr>Jun16</vt:lpstr>
      <vt:lpstr>Jul16</vt:lpstr>
      <vt:lpstr>Aug16</vt:lpstr>
      <vt:lpstr>Sep16</vt:lpstr>
      <vt:lpstr>Oct16</vt:lpstr>
      <vt:lpstr>Nov16</vt:lpstr>
      <vt:lpstr>Dec16</vt:lpstr>
      <vt:lpstr>Jan17</vt:lpstr>
      <vt:lpstr>Feb17</vt:lpstr>
      <vt:lpstr>Mar17</vt:lpstr>
      <vt:lpstr>Payslips</vt:lpstr>
      <vt:lpstr>Payment</vt:lpstr>
      <vt:lpstr>Admin</vt:lpstr>
      <vt:lpstr>'Apr16'!Print_Titles</vt:lpstr>
      <vt:lpstr>'Aug16'!Print_Titles</vt:lpstr>
      <vt:lpstr>'Dec16'!Print_Titles</vt:lpstr>
      <vt:lpstr>'Feb17'!Print_Titles</vt:lpstr>
      <vt:lpstr>'Jan17'!Print_Titles</vt:lpstr>
      <vt:lpstr>'Jul16'!Print_Titles</vt:lpstr>
      <vt:lpstr>'Jun16'!Print_Titles</vt:lpstr>
      <vt:lpstr>'Mar17'!Print_Titles</vt:lpstr>
      <vt:lpstr>'May16'!Print_Titles</vt:lpstr>
      <vt:lpstr>'Nov16'!Print_Titles</vt:lpstr>
      <vt:lpstr>'Oct16'!Print_Titles</vt:lpstr>
      <vt:lpstr>'Sep16'!Print_Titles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0708 Weekly Payroll</dc:title>
  <dc:creator>Terry Cartwright</dc:creator>
  <cp:lastModifiedBy>Antony Cartwright</cp:lastModifiedBy>
  <cp:lastPrinted>2006-09-19T02:28:04Z</cp:lastPrinted>
  <dcterms:created xsi:type="dcterms:W3CDTF">2006-03-29T22:56:21Z</dcterms:created>
  <dcterms:modified xsi:type="dcterms:W3CDTF">2016-04-06T19:46:45Z</dcterms:modified>
</cp:coreProperties>
</file>