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E825A9A0-2D1D-4551-92CB-DDE09E9FF07D}" xr6:coauthVersionLast="43" xr6:coauthVersionMax="43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19" sheetId="12" r:id="rId2"/>
    <sheet name="May19" sheetId="11" r:id="rId3"/>
    <sheet name="Jun19" sheetId="10" r:id="rId4"/>
    <sheet name="Jul19" sheetId="9" r:id="rId5"/>
    <sheet name="Aug19" sheetId="8" r:id="rId6"/>
    <sheet name="Sep19" sheetId="17" r:id="rId7"/>
    <sheet name="Oct19" sheetId="16" r:id="rId8"/>
    <sheet name="Nov19" sheetId="15" r:id="rId9"/>
    <sheet name="Dec19" sheetId="14" r:id="rId10"/>
    <sheet name="Jan20" sheetId="13" r:id="rId11"/>
    <sheet name="Feb20" sheetId="19" r:id="rId12"/>
    <sheet name="Mar20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'Apr19'!$E:$F,'Apr19'!$1:$6</definedName>
    <definedName name="_xlnm.Print_Titles" localSheetId="5">'Aug19'!$A:$D,'Aug19'!$1:$6</definedName>
    <definedName name="_xlnm.Print_Titles" localSheetId="9">'Dec19'!$A:$D,'Dec19'!$1:$6</definedName>
    <definedName name="_xlnm.Print_Titles" localSheetId="11">'Feb20'!$A:$D,'Feb20'!$1:$6</definedName>
    <definedName name="_xlnm.Print_Titles" localSheetId="10">'Jan20'!$A:$D,'Jan20'!$1:$6</definedName>
    <definedName name="_xlnm.Print_Titles" localSheetId="4">'Jul19'!$A:$D,'Jul19'!$1:$6</definedName>
    <definedName name="_xlnm.Print_Titles" localSheetId="3">'Jun19'!$A:$D,'Jun19'!$1:$6</definedName>
    <definedName name="_xlnm.Print_Titles" localSheetId="12">'Mar20'!$A:$D,'Mar20'!$1:$6</definedName>
    <definedName name="_xlnm.Print_Titles" localSheetId="2">'May19'!$A:$D,'May19'!$1:$6</definedName>
    <definedName name="_xlnm.Print_Titles" localSheetId="8">'Nov19'!$A:$D,'Nov19'!$1:$6</definedName>
    <definedName name="_xlnm.Print_Titles" localSheetId="7">'Oct19'!$A:$D,'Oct19'!$1:$6</definedName>
    <definedName name="_xlnm.Print_Titles" localSheetId="6">'Sep19'!$A:$D,'Sep19'!$1:$6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H4" i="40" l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M49" i="12"/>
  <c r="J22" i="12"/>
  <c r="I22" i="12"/>
  <c r="B336" i="24" l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M69" i="18" s="1"/>
  <c r="M49" i="19"/>
  <c r="B4" i="39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L16" i="39"/>
  <c r="B367" i="24" l="1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B15" i="39"/>
  <c r="C14" i="39"/>
  <c r="I1" i="24"/>
  <c r="N1" i="24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O9" i="25" l="1"/>
  <c r="H3" i="40"/>
  <c r="M3" i="40" s="1"/>
  <c r="I4" i="40" s="1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49" i="19"/>
  <c r="K49" i="13"/>
  <c r="M49" i="13"/>
  <c r="M59" i="14"/>
  <c r="K59" i="14"/>
  <c r="K49" i="15"/>
  <c r="M49" i="15"/>
  <c r="M49" i="16"/>
  <c r="K49" i="16"/>
  <c r="M59" i="17"/>
  <c r="K59" i="17"/>
  <c r="K49" i="8"/>
  <c r="M49" i="8"/>
  <c r="K49" i="9"/>
  <c r="M49" i="9"/>
  <c r="K59" i="10"/>
  <c r="M59" i="10"/>
  <c r="M49" i="11"/>
  <c r="K49" i="11"/>
  <c r="K9" i="12"/>
  <c r="M9" i="12" s="1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I9" i="40"/>
  <c r="L7" i="40"/>
  <c r="I10" i="40"/>
  <c r="K19" i="12" l="1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9" i="9" s="1"/>
  <c r="M9" i="9" s="1"/>
  <c r="K19" i="9" s="1"/>
  <c r="M19" i="9" s="1"/>
  <c r="K29" i="9" s="1"/>
  <c r="M29" i="9" s="1"/>
  <c r="K39" i="9" s="1"/>
  <c r="M39" i="9" s="1"/>
  <c r="K9" i="8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K49" i="17" s="1"/>
  <c r="M49" i="17" s="1"/>
  <c r="K9" i="16" s="1"/>
  <c r="M9" i="16" s="1"/>
  <c r="K19" i="16" s="1"/>
  <c r="M19" i="16" s="1"/>
  <c r="K29" i="16" s="1"/>
  <c r="M29" i="16" s="1"/>
  <c r="K39" i="16" s="1"/>
  <c r="M39" i="16" s="1"/>
  <c r="K9" i="15" s="1"/>
  <c r="M9" i="15" s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23" i="16"/>
  <c r="M23" i="16" s="1"/>
  <c r="E13" i="10"/>
  <c r="E5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41" i="16"/>
  <c r="K31" i="12"/>
  <c r="K31" i="11"/>
  <c r="K11" i="18"/>
  <c r="AF65" i="12"/>
  <c r="AF62" i="12"/>
  <c r="AF67" i="12" s="1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M11" i="8" s="1"/>
  <c r="E41" i="8"/>
  <c r="E11" i="9"/>
  <c r="E51" i="11"/>
  <c r="E31" i="16"/>
  <c r="E31" i="17"/>
  <c r="E11" i="10"/>
  <c r="E41" i="14"/>
  <c r="K45" i="15"/>
  <c r="K14" i="13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22" i="40"/>
  <c r="M51" i="40"/>
  <c r="M66" i="40"/>
  <c r="M37" i="40"/>
  <c r="M8" i="40"/>
  <c r="B53" i="14" l="1"/>
  <c r="M33" i="19"/>
  <c r="R33" i="19" s="1"/>
  <c r="F53" i="14"/>
  <c r="F33" i="19"/>
  <c r="M9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R14" i="8" s="1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O64" i="16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H14" i="40"/>
  <c r="E14" i="40"/>
  <c r="L16" i="40"/>
  <c r="D14" i="40"/>
  <c r="F14" i="40"/>
  <c r="L14" i="40"/>
  <c r="J10" i="40"/>
  <c r="H16" i="40"/>
  <c r="J14" i="40"/>
  <c r="B14" i="40"/>
  <c r="M18" i="40"/>
  <c r="M10" i="40"/>
  <c r="C14" i="40"/>
  <c r="I16" i="40"/>
  <c r="I14" i="40"/>
  <c r="G14" i="40"/>
  <c r="J16" i="40"/>
  <c r="T73" i="10" l="1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G16" i="4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M14" i="40"/>
  <c r="B7" i="40" l="1"/>
  <c r="B8" i="40"/>
  <c r="B9" i="40"/>
  <c r="E9" i="40"/>
  <c r="W21" i="12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M16" i="40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<sst xmlns="http://schemas.openxmlformats.org/spreadsheetml/2006/main" count="1383" uniqueCount="137">
  <si>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</si>
  <si>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</si>
  <si>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</si>
  <si>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</si>
  <si>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</si>
  <si>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</si>
  <si>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</si>
  <si>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</si>
  <si>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</si>
  <si>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</si>
  <si>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</si>
  <si>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</si>
  <si>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</si>
  <si>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</si>
  <si>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</si>
  <si>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</si>
  <si>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</si>
  <si>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</si>
  <si>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</si>
  <si>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</si>
  <si>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</si>
  <si>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</si>
  <si>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</si>
  <si>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</si>
  <si>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</si>
  <si>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</si>
  <si>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</si>
  <si>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</si>
  <si>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</si>
  <si>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</si>
  <si>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</si>
  <si>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</si>
  <si>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</si>
  <si>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</si>
  <si>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</si>
  <si>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</si>
  <si>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</si>
  <si>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</si>
  <si>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</si>
  <si>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</si>
  <si>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</si>
  <si>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</si>
  <si>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</si>
  <si>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</si>
  <si>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</si>
  <si>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</si>
  <si>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</si>
  <si>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</si>
  <si>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</si>
  <si>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</si>
  <si>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</si>
  <si>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</si>
  <si>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</si>
  <si>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</si>
  <si>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</si>
  <si>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</si>
  <si>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</si>
  <si>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</si>
  <si>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</si>
  <si>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</si>
  <si>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</si>
  <si>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</si>
  <si>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</si>
  <si>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</si>
  <si>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</si>
  <si>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</si>
  <si>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</si>
  <si>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</si>
  <si>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</si>
  <si>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</si>
  <si>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</si>
  <si>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</si>
  <si>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</si>
  <si>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</si>
  <si>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</si>
  <si>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</si>
  <si>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</si>
  <si>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</si>
  <si>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</si>
  <si>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</si>
  <si>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</si>
  <si>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</si>
  <si>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</si>
  <si>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</si>
  <si>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</si>
  <si>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</si>
  <si>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</si>
  <si>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</si>
  <si>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</si>
  <si>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</si>
  <si>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</si>
  <si>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</si>
  <si>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</si>
  <si>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</si>
  <si>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</si>
  <si>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</si>
  <si>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</si>
  <si>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</si>
  <si>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</si>
  <si>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</si>
  <si>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</si>
  <si>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</si>
  <si>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</si>
  <si>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</si>
  <si>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</si>
  <si>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</si>
  <si>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</si>
  <si>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</si>
  <si>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</si>
  <si>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</si>
  <si>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</si>
  <si>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</si>
  <si>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</si>
  <si>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</si>
  <si>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</si>
  <si>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</si>
  <si>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</si>
  <si>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</si>
  <si>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</si>
  <si>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</si>
  <si>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</si>
  <si>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</si>
  <si>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</si>
  <si>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</si>
  <si>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</si>
  <si>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</si>
  <si>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</si>
  <si>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</si>
  <si>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</si>
  <si>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</si>
  <si>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</si>
  <si>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</si>
  <si>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</si>
  <si>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</si>
  <si>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</si>
  <si>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</si>
  <si>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(Apr19, May19,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</si>
</sst>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485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/>
    </xf>
    <xf numFmtId="0" fontId="0" fillId="0" borderId="0" xfId="0"/>
    <xf numFmtId="0" fontId="7" fillId="0" borderId="38" xfId="0" applyFont="1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0" borderId="0" xfId="0" applyFo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14" fontId="7" fillId="2" borderId="0" xfId="0" applyNumberFormat="1" applyFont="1" applyFill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41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38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38"/>
      <c r="W2" s="206">
        <f>Admin!B2</f>
        <v>43561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46" t="s">
        <v>135</v>
      </c>
      <c r="I3" s="346"/>
      <c r="J3" s="346"/>
      <c r="K3" s="346"/>
      <c r="L3" s="346"/>
      <c r="M3" s="346"/>
      <c r="N3" s="5"/>
      <c r="O3" s="62"/>
      <c r="P3" s="143"/>
      <c r="Q3" s="343" t="s">
        <v>66</v>
      </c>
      <c r="R3" s="344"/>
      <c r="S3" s="345"/>
      <c r="T3" s="80"/>
      <c r="U3" s="338"/>
      <c r="W3" s="206">
        <f>Admin!B3</f>
        <v>43562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38"/>
      <c r="W4" s="206">
        <f>Admin!B4</f>
        <v>43563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47"/>
      <c r="E5" s="348"/>
      <c r="F5" s="349"/>
      <c r="G5" s="5"/>
      <c r="H5" s="350" t="s">
        <v>136</v>
      </c>
      <c r="I5" s="350"/>
      <c r="J5" s="350"/>
      <c r="K5" s="350"/>
      <c r="L5" s="350"/>
      <c r="M5" s="350"/>
      <c r="N5" s="350"/>
      <c r="O5" s="350"/>
      <c r="P5" s="68"/>
      <c r="Q5" s="5"/>
      <c r="R5" s="79"/>
      <c r="S5" s="79"/>
      <c r="T5" s="80"/>
      <c r="U5" s="338"/>
      <c r="V5" s="3" t="s">
        <v>78</v>
      </c>
      <c r="W5" s="206">
        <f>Admin!B5</f>
        <v>43564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47"/>
      <c r="E6" s="348"/>
      <c r="F6" s="349"/>
      <c r="G6" s="5"/>
      <c r="H6" s="350"/>
      <c r="I6" s="350"/>
      <c r="J6" s="350"/>
      <c r="K6" s="350"/>
      <c r="L6" s="350"/>
      <c r="M6" s="350"/>
      <c r="N6" s="350"/>
      <c r="O6" s="350"/>
      <c r="P6" s="68"/>
      <c r="Q6" s="5"/>
      <c r="R6" s="79"/>
      <c r="S6" s="79"/>
      <c r="T6" s="80"/>
      <c r="U6" s="338"/>
      <c r="V6" s="3" t="s">
        <v>79</v>
      </c>
      <c r="W6" s="206">
        <f>Admin!B6</f>
        <v>43565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47"/>
      <c r="E7" s="348"/>
      <c r="F7" s="349"/>
      <c r="G7" s="5"/>
      <c r="H7" s="350"/>
      <c r="I7" s="350"/>
      <c r="J7" s="350"/>
      <c r="K7" s="350"/>
      <c r="L7" s="350"/>
      <c r="M7" s="350"/>
      <c r="N7" s="350"/>
      <c r="O7" s="350"/>
      <c r="P7" s="68"/>
      <c r="Q7" s="5"/>
      <c r="R7" s="79"/>
      <c r="S7" s="79"/>
      <c r="T7" s="80"/>
      <c r="U7" s="338"/>
      <c r="V7" s="3" t="s">
        <v>80</v>
      </c>
      <c r="W7" s="206">
        <f>Admin!B7</f>
        <v>43566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38"/>
      <c r="V8" s="3" t="s">
        <v>78</v>
      </c>
      <c r="W8" s="206">
        <f>Admin!B8</f>
        <v>43567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43561</v>
      </c>
      <c r="N9" s="5"/>
      <c r="O9" s="163">
        <f>Admin!I1</f>
        <v>43925</v>
      </c>
      <c r="P9" s="145"/>
      <c r="Q9" s="140"/>
      <c r="R9" s="141"/>
      <c r="S9" s="141"/>
      <c r="T9" s="80"/>
      <c r="U9" s="338"/>
      <c r="W9" s="206">
        <f>Admin!B9</f>
        <v>43568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38"/>
      <c r="V10" s="3" t="s">
        <v>81</v>
      </c>
      <c r="W10" s="206">
        <f>Admin!B10</f>
        <v>43569</v>
      </c>
      <c r="X10" s="3">
        <f t="shared" si="0"/>
        <v>9</v>
      </c>
    </row>
    <row r="11" spans="1:24" ht="15" customHeight="1" thickBot="1" x14ac:dyDescent="0.25">
      <c r="A11" s="339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40"/>
      <c r="S11" s="340"/>
      <c r="T11" s="340"/>
      <c r="U11" s="338"/>
      <c r="W11" s="206">
        <f>Admin!B11</f>
        <v>43570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38"/>
      <c r="V12" s="3" t="s">
        <v>82</v>
      </c>
      <c r="W12" s="206">
        <f>Admin!B12</f>
        <v>43571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31" t="s">
        <v>50</v>
      </c>
      <c r="I13" s="14"/>
      <c r="J13" s="22"/>
      <c r="K13" s="83" t="s">
        <v>20</v>
      </c>
      <c r="L13" s="52"/>
      <c r="M13" s="70"/>
      <c r="N13" s="13"/>
      <c r="O13" s="336"/>
      <c r="P13" s="337"/>
      <c r="Q13" s="333"/>
      <c r="R13" s="53"/>
      <c r="S13" s="323"/>
      <c r="T13" s="15"/>
      <c r="U13" s="338"/>
      <c r="V13" s="3" t="s">
        <v>83</v>
      </c>
      <c r="W13" s="206">
        <f>Admin!B13</f>
        <v>43572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31"/>
      <c r="I14" s="14"/>
      <c r="J14" s="22"/>
      <c r="K14" s="52"/>
      <c r="L14" s="52"/>
      <c r="M14" s="70"/>
      <c r="N14" s="13"/>
      <c r="O14" s="14"/>
      <c r="P14" s="148"/>
      <c r="Q14" s="334"/>
      <c r="R14" s="14"/>
      <c r="S14" s="324"/>
      <c r="T14" s="15"/>
      <c r="U14" s="338"/>
      <c r="W14" s="206">
        <f>Admin!B14</f>
        <v>43573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25"/>
      <c r="E15" s="326"/>
      <c r="F15" s="327"/>
      <c r="G15" s="14"/>
      <c r="H15" s="21" t="s">
        <v>51</v>
      </c>
      <c r="I15" s="14"/>
      <c r="J15" s="51"/>
      <c r="K15" s="14" t="s">
        <v>17</v>
      </c>
      <c r="L15" s="14"/>
      <c r="M15" s="328"/>
      <c r="N15" s="329"/>
      <c r="O15" s="330"/>
      <c r="P15" s="148"/>
      <c r="Q15" s="138"/>
      <c r="R15" s="136"/>
      <c r="S15" s="139"/>
      <c r="T15" s="15"/>
      <c r="U15" s="338"/>
      <c r="W15" s="206">
        <f>Admin!B15</f>
        <v>43574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25"/>
      <c r="E16" s="326"/>
      <c r="F16" s="327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38"/>
      <c r="W16" s="206">
        <f>Admin!B16</f>
        <v>43575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38"/>
      <c r="W17" s="206">
        <f>Admin!B17</f>
        <v>43576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38"/>
      <c r="W18" s="206">
        <f>Admin!B18</f>
        <v>43577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38"/>
      <c r="W19" s="206">
        <f>Admin!B19</f>
        <v>43578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38"/>
      <c r="W20" s="206">
        <f>Admin!B20</f>
        <v>43579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38"/>
      <c r="W21" s="206">
        <f>Admin!B21</f>
        <v>43580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38"/>
      <c r="W22" s="206">
        <f>Admin!B22</f>
        <v>43581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38"/>
      <c r="W23" s="206">
        <f>Admin!B23</f>
        <v>43582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06/04/19)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38"/>
      <c r="W24" s="206">
        <f>Admin!B24</f>
        <v>43583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38"/>
      <c r="W25" s="206">
        <f>Admin!B25</f>
        <v>43584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38"/>
      <c r="W26" s="206">
        <f>Admin!B26</f>
        <v>43585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38"/>
      <c r="W27" s="206">
        <f>Admin!B27</f>
        <v>43586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38"/>
      <c r="W28" s="206">
        <f>Admin!B28</f>
        <v>43587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38"/>
      <c r="W29" s="206">
        <f>Admin!B29</f>
        <v>43588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38"/>
      <c r="W30" s="206">
        <f>Admin!B30</f>
        <v>43589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38"/>
      <c r="W31" s="206">
        <f>Admin!B31</f>
        <v>43590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38"/>
      <c r="W32" s="206">
        <f>Admin!B32</f>
        <v>43591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38"/>
      <c r="W33" s="206">
        <f>Admin!B33</f>
        <v>43592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38"/>
      <c r="W34" s="206">
        <f>Admin!B34</f>
        <v>43593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38"/>
      <c r="W35" s="206">
        <f>Admin!B35</f>
        <v>43594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38"/>
      <c r="W36" s="206">
        <f>Admin!B36</f>
        <v>43595</v>
      </c>
      <c r="X36" s="3">
        <f t="shared" si="0"/>
        <v>35</v>
      </c>
    </row>
    <row r="37" spans="1:24" ht="22.5" customHeight="1" thickBot="1" x14ac:dyDescent="0.25">
      <c r="A37" s="335"/>
      <c r="B37" s="335"/>
      <c r="C37" s="335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4"/>
      <c r="W37" s="206">
        <f>Admin!B37</f>
        <v>43596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34"/>
      <c r="W38" s="206">
        <f>Admin!B38</f>
        <v>43597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31" t="s">
        <v>50</v>
      </c>
      <c r="I39" s="14"/>
      <c r="J39" s="22"/>
      <c r="K39" s="83" t="s">
        <v>20</v>
      </c>
      <c r="L39" s="52"/>
      <c r="M39" s="70"/>
      <c r="N39" s="13"/>
      <c r="O39" s="336"/>
      <c r="P39" s="337"/>
      <c r="Q39" s="333"/>
      <c r="R39" s="53"/>
      <c r="S39" s="323"/>
      <c r="T39" s="15"/>
      <c r="U39" s="334"/>
      <c r="W39" s="206">
        <f>Admin!B39</f>
        <v>43598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31"/>
      <c r="I40" s="14"/>
      <c r="J40" s="22"/>
      <c r="K40" s="52"/>
      <c r="L40" s="52"/>
      <c r="M40" s="70"/>
      <c r="N40" s="13"/>
      <c r="O40" s="14"/>
      <c r="P40" s="148"/>
      <c r="Q40" s="334"/>
      <c r="R40" s="14"/>
      <c r="S40" s="324"/>
      <c r="T40" s="15"/>
      <c r="U40" s="334"/>
      <c r="W40" s="206">
        <f>Admin!B40</f>
        <v>43599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25"/>
      <c r="E41" s="326"/>
      <c r="F41" s="327"/>
      <c r="G41" s="14"/>
      <c r="H41" s="21" t="s">
        <v>51</v>
      </c>
      <c r="I41" s="14"/>
      <c r="J41" s="51"/>
      <c r="K41" s="14" t="s">
        <v>17</v>
      </c>
      <c r="L41" s="14"/>
      <c r="M41" s="328"/>
      <c r="N41" s="329"/>
      <c r="O41" s="330"/>
      <c r="P41" s="148"/>
      <c r="Q41" s="138"/>
      <c r="R41" s="136"/>
      <c r="S41" s="139"/>
      <c r="T41" s="15"/>
      <c r="U41" s="334"/>
      <c r="W41" s="206">
        <f>Admin!B41</f>
        <v>43600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25"/>
      <c r="E42" s="326"/>
      <c r="F42" s="327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34"/>
      <c r="W42" s="206">
        <f>Admin!B42</f>
        <v>43601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34"/>
      <c r="W43" s="206">
        <f>Admin!B43</f>
        <v>43602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34"/>
      <c r="W44" s="206">
        <f>Admin!B44</f>
        <v>43603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34"/>
      <c r="W45" s="206">
        <f>Admin!B45</f>
        <v>43604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34"/>
      <c r="W46" s="206">
        <f>Admin!B46</f>
        <v>43605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34"/>
      <c r="W47" s="206">
        <f>Admin!B47</f>
        <v>43606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34"/>
      <c r="W48" s="206">
        <f>Admin!B48</f>
        <v>43607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34"/>
      <c r="W49" s="206">
        <f>Admin!B49</f>
        <v>43608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06/04/19)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34"/>
      <c r="W50" s="206">
        <f>Admin!B50</f>
        <v>43609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34"/>
      <c r="W51" s="206">
        <f>Admin!B51</f>
        <v>43610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34"/>
      <c r="W52" s="206">
        <f>Admin!B52</f>
        <v>43611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34"/>
      <c r="W53" s="206">
        <f>Admin!B53</f>
        <v>43612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34"/>
      <c r="W54" s="206">
        <f>Admin!B54</f>
        <v>43613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34"/>
      <c r="W55" s="206">
        <f>Admin!B55</f>
        <v>43614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34"/>
      <c r="W56" s="206">
        <f>Admin!B56</f>
        <v>43615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34"/>
      <c r="W57" s="206">
        <f>Admin!B57</f>
        <v>43616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34"/>
      <c r="W58" s="206">
        <f>Admin!B58</f>
        <v>43617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34"/>
      <c r="W59" s="206">
        <f>Admin!B59</f>
        <v>43618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34"/>
      <c r="W60" s="206">
        <f>Admin!B60</f>
        <v>43619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31"/>
      <c r="L61" s="331"/>
      <c r="M61" s="332"/>
      <c r="N61" s="332"/>
      <c r="O61" s="332"/>
      <c r="P61" s="332"/>
      <c r="Q61" s="332"/>
      <c r="R61" s="332"/>
      <c r="S61" s="332"/>
      <c r="T61" s="15"/>
      <c r="U61" s="334"/>
      <c r="W61" s="206">
        <f>Admin!B61</f>
        <v>43620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34"/>
      <c r="W62" s="206">
        <f>Admin!B62</f>
        <v>43621</v>
      </c>
    </row>
    <row r="63" spans="1:24" ht="22.5" customHeight="1" thickBot="1" x14ac:dyDescent="0.25">
      <c r="A63" s="335"/>
      <c r="B63" s="335"/>
      <c r="C63" s="335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4"/>
      <c r="W63" s="206">
        <f>Admin!B63</f>
        <v>43622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34"/>
      <c r="W64" s="206">
        <f>Admin!B64</f>
        <v>43623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31" t="s">
        <v>50</v>
      </c>
      <c r="I65" s="14"/>
      <c r="J65" s="22"/>
      <c r="K65" s="83" t="s">
        <v>20</v>
      </c>
      <c r="L65" s="52"/>
      <c r="M65" s="70"/>
      <c r="N65" s="13"/>
      <c r="O65" s="336"/>
      <c r="P65" s="337"/>
      <c r="Q65" s="333"/>
      <c r="R65" s="53"/>
      <c r="S65" s="323"/>
      <c r="T65" s="15"/>
      <c r="U65" s="334"/>
      <c r="W65" s="206">
        <f>Admin!B65</f>
        <v>43624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31"/>
      <c r="I66" s="14"/>
      <c r="J66" s="22"/>
      <c r="K66" s="52"/>
      <c r="L66" s="52"/>
      <c r="M66" s="70"/>
      <c r="N66" s="13"/>
      <c r="O66" s="14"/>
      <c r="P66" s="148"/>
      <c r="Q66" s="334"/>
      <c r="R66" s="14"/>
      <c r="S66" s="324"/>
      <c r="T66" s="15"/>
      <c r="U66" s="334"/>
      <c r="W66" s="206">
        <f>Admin!B66</f>
        <v>43625</v>
      </c>
    </row>
    <row r="67" spans="1:23" ht="14.25" thickTop="1" thickBot="1" x14ac:dyDescent="0.25">
      <c r="A67" s="12"/>
      <c r="B67" s="14" t="s">
        <v>11</v>
      </c>
      <c r="C67" s="14"/>
      <c r="D67" s="325"/>
      <c r="E67" s="326"/>
      <c r="F67" s="327"/>
      <c r="G67" s="14"/>
      <c r="H67" s="21" t="s">
        <v>51</v>
      </c>
      <c r="I67" s="14"/>
      <c r="J67" s="51"/>
      <c r="K67" s="14" t="s">
        <v>17</v>
      </c>
      <c r="L67" s="14"/>
      <c r="M67" s="328"/>
      <c r="N67" s="329"/>
      <c r="O67" s="330"/>
      <c r="P67" s="148"/>
      <c r="Q67" s="138"/>
      <c r="R67" s="136"/>
      <c r="S67" s="139"/>
      <c r="T67" s="15"/>
      <c r="U67" s="334"/>
      <c r="W67" s="206">
        <f>Admin!B67</f>
        <v>43626</v>
      </c>
    </row>
    <row r="68" spans="1:23" ht="13.5" thickTop="1" thickBot="1" x14ac:dyDescent="0.25">
      <c r="A68" s="12"/>
      <c r="B68" s="14" t="s">
        <v>12</v>
      </c>
      <c r="C68" s="14"/>
      <c r="D68" s="325"/>
      <c r="E68" s="326"/>
      <c r="F68" s="327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34"/>
      <c r="W68" s="206">
        <f>Admin!B68</f>
        <v>43627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34"/>
      <c r="W69" s="206">
        <f>Admin!B69</f>
        <v>43628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34"/>
      <c r="W70" s="206">
        <f>Admin!B70</f>
        <v>43629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34"/>
      <c r="W71" s="206">
        <f>Admin!B71</f>
        <v>43630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34"/>
      <c r="W72" s="206">
        <f>Admin!B72</f>
        <v>43631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34"/>
      <c r="W73" s="206">
        <f>Admin!B73</f>
        <v>43632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34"/>
      <c r="W74" s="206">
        <f>Admin!B74</f>
        <v>43633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34"/>
      <c r="W75" s="206">
        <f>Admin!B75</f>
        <v>43634</v>
      </c>
    </row>
    <row r="76" spans="1:23" ht="13.5" thickTop="1" thickBot="1" x14ac:dyDescent="0.25">
      <c r="A76" s="12"/>
      <c r="B76" s="14" t="str">
        <f>B24</f>
        <v>Starting date (existing = 06/04/19)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34"/>
      <c r="W76" s="206">
        <f>Admin!B76</f>
        <v>43635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34"/>
      <c r="W77" s="206">
        <f>Admin!B77</f>
        <v>43636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34"/>
      <c r="W78" s="206">
        <f>Admin!B78</f>
        <v>43637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34"/>
      <c r="W79" s="206">
        <f>Admin!B79</f>
        <v>43638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34"/>
      <c r="W80" s="206">
        <f>Admin!B80</f>
        <v>43639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34"/>
      <c r="W81" s="206">
        <f>Admin!B81</f>
        <v>43640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34"/>
      <c r="W82" s="206">
        <f>Admin!B82</f>
        <v>43641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34"/>
      <c r="W83" s="206">
        <f>Admin!B83</f>
        <v>43642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34"/>
      <c r="W84" s="206">
        <f>Admin!B84</f>
        <v>43643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34"/>
      <c r="W85" s="206">
        <f>Admin!B85</f>
        <v>43644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34"/>
      <c r="W86" s="206">
        <f>Admin!B86</f>
        <v>43645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34"/>
      <c r="W87" s="206">
        <f>Admin!B87</f>
        <v>43646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34"/>
      <c r="W88" s="206">
        <f>Admin!B88</f>
        <v>43647</v>
      </c>
    </row>
    <row r="89" spans="1:23" ht="22.5" customHeight="1" thickBot="1" x14ac:dyDescent="0.25">
      <c r="A89" s="335"/>
      <c r="B89" s="335"/>
      <c r="C89" s="335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4"/>
      <c r="W89" s="206">
        <f>Admin!B89</f>
        <v>43648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34"/>
      <c r="W90" s="206">
        <f>Admin!B90</f>
        <v>43649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31" t="s">
        <v>50</v>
      </c>
      <c r="I91" s="14"/>
      <c r="J91" s="22"/>
      <c r="K91" s="83" t="s">
        <v>20</v>
      </c>
      <c r="L91" s="52"/>
      <c r="M91" s="70"/>
      <c r="N91" s="13"/>
      <c r="O91" s="336"/>
      <c r="P91" s="337"/>
      <c r="Q91" s="333"/>
      <c r="R91" s="53"/>
      <c r="S91" s="323"/>
      <c r="T91" s="15"/>
      <c r="U91" s="334"/>
      <c r="W91" s="206">
        <f>Admin!B91</f>
        <v>43650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31"/>
      <c r="I92" s="14"/>
      <c r="J92" s="22"/>
      <c r="K92" s="52"/>
      <c r="L92" s="52"/>
      <c r="M92" s="70"/>
      <c r="N92" s="13"/>
      <c r="O92" s="14"/>
      <c r="P92" s="148"/>
      <c r="Q92" s="334"/>
      <c r="R92" s="14"/>
      <c r="S92" s="324"/>
      <c r="T92" s="15"/>
      <c r="U92" s="334"/>
      <c r="W92" s="206">
        <f>Admin!B92</f>
        <v>43651</v>
      </c>
    </row>
    <row r="93" spans="1:23" ht="14.25" thickTop="1" thickBot="1" x14ac:dyDescent="0.25">
      <c r="A93" s="12"/>
      <c r="B93" s="14" t="s">
        <v>11</v>
      </c>
      <c r="C93" s="14"/>
      <c r="D93" s="325"/>
      <c r="E93" s="326"/>
      <c r="F93" s="327"/>
      <c r="G93" s="14"/>
      <c r="H93" s="21" t="s">
        <v>51</v>
      </c>
      <c r="I93" s="14"/>
      <c r="J93" s="51"/>
      <c r="K93" s="14" t="s">
        <v>17</v>
      </c>
      <c r="L93" s="14"/>
      <c r="M93" s="328"/>
      <c r="N93" s="329"/>
      <c r="O93" s="330"/>
      <c r="P93" s="148"/>
      <c r="Q93" s="138"/>
      <c r="R93" s="136"/>
      <c r="S93" s="139"/>
      <c r="T93" s="15"/>
      <c r="U93" s="334"/>
      <c r="W93" s="206">
        <f>Admin!B93</f>
        <v>43652</v>
      </c>
    </row>
    <row r="94" spans="1:23" ht="13.5" thickTop="1" thickBot="1" x14ac:dyDescent="0.25">
      <c r="A94" s="12"/>
      <c r="B94" s="14" t="s">
        <v>12</v>
      </c>
      <c r="C94" s="14"/>
      <c r="D94" s="325"/>
      <c r="E94" s="326"/>
      <c r="F94" s="327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34"/>
      <c r="W94" s="206">
        <f>Admin!B94</f>
        <v>43653</v>
      </c>
    </row>
    <row r="95" spans="1:23" ht="13.5" thickTop="1" thickBot="1" x14ac:dyDescent="0.25">
      <c r="A95" s="12"/>
      <c r="B95" s="14" t="s">
        <v>13</v>
      </c>
      <c r="C95" s="14"/>
      <c r="D95" s="325"/>
      <c r="E95" s="326"/>
      <c r="F95" s="327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34"/>
      <c r="W95" s="206">
        <f>Admin!B95</f>
        <v>43654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34"/>
      <c r="W96" s="206">
        <f>Admin!B96</f>
        <v>43655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34"/>
      <c r="W97" s="206">
        <f>Admin!B97</f>
        <v>43656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34"/>
      <c r="W98" s="206">
        <f>Admin!B98</f>
        <v>43657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34"/>
      <c r="W99" s="206">
        <f>Admin!B99</f>
        <v>43658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34"/>
      <c r="W100" s="206">
        <f>Admin!B100</f>
        <v>43659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34"/>
      <c r="W101" s="206">
        <f>Admin!B101</f>
        <v>43660</v>
      </c>
    </row>
    <row r="102" spans="1:23" ht="13.5" thickTop="1" thickBot="1" x14ac:dyDescent="0.25">
      <c r="A102" s="12"/>
      <c r="B102" s="14" t="str">
        <f>B24</f>
        <v>Starting date (existing = 06/04/19)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34"/>
      <c r="W102" s="206">
        <f>Admin!B102</f>
        <v>43661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34"/>
      <c r="W103" s="206">
        <f>Admin!B103</f>
        <v>43662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34"/>
      <c r="W104" s="206">
        <f>Admin!B104</f>
        <v>43663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34"/>
      <c r="W105" s="206">
        <f>Admin!B105</f>
        <v>43664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34"/>
      <c r="W106" s="206">
        <f>Admin!B106</f>
        <v>43665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34"/>
      <c r="W107" s="206">
        <f>Admin!B107</f>
        <v>43666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34"/>
      <c r="W108" s="206">
        <f>Admin!B108</f>
        <v>43667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34"/>
      <c r="W109" s="206">
        <f>Admin!B109</f>
        <v>43668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34"/>
      <c r="W110" s="206">
        <f>Admin!B110</f>
        <v>43669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34"/>
      <c r="W111" s="206">
        <f>Admin!B111</f>
        <v>43670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34"/>
      <c r="W112" s="206">
        <f>Admin!B112</f>
        <v>43671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34"/>
      <c r="W113" s="206">
        <f>Admin!B113</f>
        <v>43672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34"/>
      <c r="W114" s="206">
        <f>Admin!B114</f>
        <v>43673</v>
      </c>
    </row>
    <row r="115" spans="1:23" ht="22.5" customHeight="1" thickBot="1" x14ac:dyDescent="0.25">
      <c r="A115" s="335"/>
      <c r="B115" s="335"/>
      <c r="C115" s="335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4"/>
      <c r="W115" s="206">
        <f>Admin!B115</f>
        <v>43674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34"/>
      <c r="W116" s="206">
        <f>Admin!B116</f>
        <v>43675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31" t="s">
        <v>50</v>
      </c>
      <c r="I117" s="14"/>
      <c r="J117" s="22"/>
      <c r="K117" s="83" t="s">
        <v>20</v>
      </c>
      <c r="L117" s="52"/>
      <c r="M117" s="70"/>
      <c r="N117" s="13"/>
      <c r="O117" s="336"/>
      <c r="P117" s="337"/>
      <c r="Q117" s="333"/>
      <c r="R117" s="53"/>
      <c r="S117" s="323"/>
      <c r="T117" s="15"/>
      <c r="U117" s="334"/>
      <c r="W117" s="206">
        <f>Admin!B117</f>
        <v>43676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31"/>
      <c r="I118" s="14"/>
      <c r="J118" s="22"/>
      <c r="K118" s="52"/>
      <c r="L118" s="52"/>
      <c r="M118" s="70"/>
      <c r="N118" s="13"/>
      <c r="O118" s="14"/>
      <c r="P118" s="148"/>
      <c r="Q118" s="334"/>
      <c r="R118" s="14"/>
      <c r="S118" s="324"/>
      <c r="T118" s="15"/>
      <c r="U118" s="334"/>
      <c r="W118" s="206">
        <f>Admin!B118</f>
        <v>43677</v>
      </c>
    </row>
    <row r="119" spans="1:23" ht="14.25" thickTop="1" thickBot="1" x14ac:dyDescent="0.25">
      <c r="A119" s="12"/>
      <c r="B119" s="14" t="s">
        <v>11</v>
      </c>
      <c r="C119" s="14"/>
      <c r="D119" s="325"/>
      <c r="E119" s="326"/>
      <c r="F119" s="327"/>
      <c r="G119" s="14"/>
      <c r="H119" s="21" t="s">
        <v>51</v>
      </c>
      <c r="I119" s="14"/>
      <c r="J119" s="51"/>
      <c r="K119" s="14" t="s">
        <v>17</v>
      </c>
      <c r="L119" s="14"/>
      <c r="M119" s="328"/>
      <c r="N119" s="329"/>
      <c r="O119" s="330"/>
      <c r="P119" s="148"/>
      <c r="Q119" s="29"/>
      <c r="R119" s="136"/>
      <c r="S119" s="139"/>
      <c r="T119" s="15"/>
      <c r="U119" s="334"/>
      <c r="W119" s="206">
        <f>Admin!B119</f>
        <v>43678</v>
      </c>
    </row>
    <row r="120" spans="1:23" ht="13.5" thickTop="1" thickBot="1" x14ac:dyDescent="0.25">
      <c r="A120" s="12"/>
      <c r="B120" s="14" t="s">
        <v>12</v>
      </c>
      <c r="C120" s="14"/>
      <c r="D120" s="325"/>
      <c r="E120" s="326"/>
      <c r="F120" s="327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34"/>
      <c r="W120" s="206">
        <f>Admin!B120</f>
        <v>43679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34"/>
      <c r="W121" s="206">
        <f>Admin!B121</f>
        <v>43680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34"/>
      <c r="W122" s="206">
        <f>Admin!B122</f>
        <v>43681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34"/>
      <c r="W123" s="206">
        <f>Admin!B123</f>
        <v>43682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34"/>
      <c r="W124" s="206">
        <f>Admin!B124</f>
        <v>43683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34"/>
      <c r="W125" s="206">
        <f>Admin!B125</f>
        <v>43684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34"/>
      <c r="W126" s="206">
        <f>Admin!B126</f>
        <v>43685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34"/>
      <c r="W127" s="206">
        <f>Admin!B127</f>
        <v>43686</v>
      </c>
    </row>
    <row r="128" spans="1:23" ht="13.5" thickTop="1" thickBot="1" x14ac:dyDescent="0.25">
      <c r="A128" s="12"/>
      <c r="B128" s="14" t="str">
        <f>B24</f>
        <v>Starting date (existing = 06/04/19)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34"/>
      <c r="W128" s="206">
        <f>Admin!B128</f>
        <v>43687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34"/>
      <c r="W129" s="206">
        <f>Admin!B129</f>
        <v>43688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34"/>
      <c r="W130" s="206">
        <f>Admin!B130</f>
        <v>43689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34"/>
      <c r="W131" s="206">
        <f>Admin!B131</f>
        <v>43690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34"/>
      <c r="W132" s="206">
        <f>Admin!B132</f>
        <v>43691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34"/>
      <c r="W133" s="206">
        <f>Admin!B133</f>
        <v>43692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34"/>
      <c r="W134" s="206">
        <f>Admin!B134</f>
        <v>43693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34"/>
      <c r="W135" s="206">
        <f>Admin!B135</f>
        <v>43694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34"/>
      <c r="W136" s="206">
        <f>Admin!B136</f>
        <v>43695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34"/>
      <c r="W137" s="206">
        <f>Admin!B137</f>
        <v>43696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34"/>
      <c r="W138" s="206">
        <f>Admin!B138</f>
        <v>43697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34"/>
      <c r="W139" s="206">
        <f>Admin!B139</f>
        <v>43698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34"/>
      <c r="W140" s="206">
        <f>Admin!B140</f>
        <v>43699</v>
      </c>
    </row>
    <row r="141" spans="1:23" ht="22.5" customHeight="1" thickBot="1" x14ac:dyDescent="0.25">
      <c r="A141" s="335"/>
      <c r="B141" s="335"/>
      <c r="C141" s="335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4"/>
      <c r="W141" s="206">
        <f>Admin!B141</f>
        <v>43700</v>
      </c>
    </row>
    <row r="142" spans="1:23" x14ac:dyDescent="0.2">
      <c r="W142" s="206">
        <f>Admin!B142</f>
        <v>43701</v>
      </c>
    </row>
    <row r="143" spans="1:23" x14ac:dyDescent="0.2">
      <c r="W143" s="206">
        <f>Admin!B143</f>
        <v>43702</v>
      </c>
    </row>
    <row r="144" spans="1:23" x14ac:dyDescent="0.2">
      <c r="W144" s="206">
        <f>Admin!B144</f>
        <v>43703</v>
      </c>
    </row>
    <row r="145" spans="23:23" x14ac:dyDescent="0.2">
      <c r="W145" s="206">
        <f>Admin!B145</f>
        <v>43704</v>
      </c>
    </row>
    <row r="146" spans="23:23" x14ac:dyDescent="0.2">
      <c r="W146" s="206">
        <f>Admin!B146</f>
        <v>43705</v>
      </c>
    </row>
    <row r="147" spans="23:23" x14ac:dyDescent="0.2">
      <c r="W147" s="206">
        <f>Admin!B147</f>
        <v>43706</v>
      </c>
    </row>
    <row r="148" spans="23:23" x14ac:dyDescent="0.2">
      <c r="W148" s="206">
        <f>Admin!B148</f>
        <v>43707</v>
      </c>
    </row>
    <row r="149" spans="23:23" x14ac:dyDescent="0.2">
      <c r="W149" s="206">
        <f>Admin!B149</f>
        <v>43708</v>
      </c>
    </row>
    <row r="150" spans="23:23" x14ac:dyDescent="0.2">
      <c r="W150" s="206">
        <f>Admin!B150</f>
        <v>43709</v>
      </c>
    </row>
    <row r="151" spans="23:23" x14ac:dyDescent="0.2">
      <c r="W151" s="206">
        <f>Admin!B151</f>
        <v>43710</v>
      </c>
    </row>
    <row r="152" spans="23:23" x14ac:dyDescent="0.2">
      <c r="W152" s="206">
        <f>Admin!B152</f>
        <v>43711</v>
      </c>
    </row>
    <row r="153" spans="23:23" x14ac:dyDescent="0.2">
      <c r="W153" s="206">
        <f>Admin!B153</f>
        <v>43712</v>
      </c>
    </row>
    <row r="154" spans="23:23" x14ac:dyDescent="0.2">
      <c r="W154" s="206">
        <f>Admin!B154</f>
        <v>43713</v>
      </c>
    </row>
    <row r="155" spans="23:23" x14ac:dyDescent="0.2">
      <c r="W155" s="206">
        <f>Admin!B155</f>
        <v>43714</v>
      </c>
    </row>
    <row r="156" spans="23:23" x14ac:dyDescent="0.2">
      <c r="W156" s="206">
        <f>Admin!B156</f>
        <v>43715</v>
      </c>
    </row>
    <row r="157" spans="23:23" x14ac:dyDescent="0.2">
      <c r="W157" s="206">
        <f>Admin!B157</f>
        <v>43716</v>
      </c>
    </row>
    <row r="158" spans="23:23" x14ac:dyDescent="0.2">
      <c r="W158" s="206">
        <f>Admin!B158</f>
        <v>43717</v>
      </c>
    </row>
    <row r="159" spans="23:23" x14ac:dyDescent="0.2">
      <c r="W159" s="206">
        <f>Admin!B159</f>
        <v>43718</v>
      </c>
    </row>
    <row r="160" spans="23:23" x14ac:dyDescent="0.2">
      <c r="W160" s="206">
        <f>Admin!B160</f>
        <v>43719</v>
      </c>
    </row>
    <row r="161" spans="23:23" x14ac:dyDescent="0.2">
      <c r="W161" s="206">
        <f>Admin!B161</f>
        <v>43720</v>
      </c>
    </row>
    <row r="162" spans="23:23" x14ac:dyDescent="0.2">
      <c r="W162" s="206">
        <f>Admin!B162</f>
        <v>43721</v>
      </c>
    </row>
    <row r="163" spans="23:23" x14ac:dyDescent="0.2">
      <c r="W163" s="206">
        <f>Admin!B163</f>
        <v>43722</v>
      </c>
    </row>
    <row r="164" spans="23:23" x14ac:dyDescent="0.2">
      <c r="W164" s="206">
        <f>Admin!B164</f>
        <v>43723</v>
      </c>
    </row>
    <row r="165" spans="23:23" x14ac:dyDescent="0.2">
      <c r="W165" s="206">
        <f>Admin!B165</f>
        <v>43724</v>
      </c>
    </row>
    <row r="166" spans="23:23" x14ac:dyDescent="0.2">
      <c r="W166" s="206">
        <f>Admin!B166</f>
        <v>43725</v>
      </c>
    </row>
    <row r="167" spans="23:23" x14ac:dyDescent="0.2">
      <c r="W167" s="206">
        <f>Admin!B167</f>
        <v>43726</v>
      </c>
    </row>
    <row r="168" spans="23:23" x14ac:dyDescent="0.2">
      <c r="W168" s="206">
        <f>Admin!B168</f>
        <v>43727</v>
      </c>
    </row>
    <row r="169" spans="23:23" x14ac:dyDescent="0.2">
      <c r="W169" s="206">
        <f>Admin!B169</f>
        <v>43728</v>
      </c>
    </row>
    <row r="170" spans="23:23" x14ac:dyDescent="0.2">
      <c r="W170" s="206">
        <f>Admin!B170</f>
        <v>43729</v>
      </c>
    </row>
    <row r="171" spans="23:23" x14ac:dyDescent="0.2">
      <c r="W171" s="206">
        <f>Admin!B171</f>
        <v>43730</v>
      </c>
    </row>
    <row r="172" spans="23:23" x14ac:dyDescent="0.2">
      <c r="W172" s="206">
        <f>Admin!B172</f>
        <v>43731</v>
      </c>
    </row>
    <row r="173" spans="23:23" x14ac:dyDescent="0.2">
      <c r="W173" s="206">
        <f>Admin!B173</f>
        <v>43732</v>
      </c>
    </row>
    <row r="174" spans="23:23" x14ac:dyDescent="0.2">
      <c r="W174" s="206">
        <f>Admin!B174</f>
        <v>43733</v>
      </c>
    </row>
    <row r="175" spans="23:23" x14ac:dyDescent="0.2">
      <c r="W175" s="206">
        <f>Admin!B175</f>
        <v>43734</v>
      </c>
    </row>
    <row r="176" spans="23:23" x14ac:dyDescent="0.2">
      <c r="W176" s="206">
        <f>Admin!B176</f>
        <v>43735</v>
      </c>
    </row>
    <row r="177" spans="23:23" x14ac:dyDescent="0.2">
      <c r="W177" s="206">
        <f>Admin!B177</f>
        <v>43736</v>
      </c>
    </row>
    <row r="178" spans="23:23" x14ac:dyDescent="0.2">
      <c r="W178" s="206">
        <f>Admin!B178</f>
        <v>43737</v>
      </c>
    </row>
    <row r="179" spans="23:23" x14ac:dyDescent="0.2">
      <c r="W179" s="206">
        <f>Admin!B179</f>
        <v>43738</v>
      </c>
    </row>
    <row r="180" spans="23:23" x14ac:dyDescent="0.2">
      <c r="W180" s="206">
        <f>Admin!B180</f>
        <v>43739</v>
      </c>
    </row>
    <row r="181" spans="23:23" x14ac:dyDescent="0.2">
      <c r="W181" s="206">
        <f>Admin!B181</f>
        <v>43740</v>
      </c>
    </row>
    <row r="182" spans="23:23" x14ac:dyDescent="0.2">
      <c r="W182" s="206">
        <f>Admin!B182</f>
        <v>43741</v>
      </c>
    </row>
    <row r="183" spans="23:23" x14ac:dyDescent="0.2">
      <c r="W183" s="206">
        <f>Admin!B183</f>
        <v>43742</v>
      </c>
    </row>
    <row r="184" spans="23:23" x14ac:dyDescent="0.2">
      <c r="W184" s="206">
        <f>Admin!B184</f>
        <v>43743</v>
      </c>
    </row>
    <row r="185" spans="23:23" x14ac:dyDescent="0.2">
      <c r="W185" s="206">
        <f>Admin!B185</f>
        <v>43744</v>
      </c>
    </row>
    <row r="186" spans="23:23" x14ac:dyDescent="0.2">
      <c r="W186" s="206">
        <f>Admin!B186</f>
        <v>43745</v>
      </c>
    </row>
    <row r="187" spans="23:23" x14ac:dyDescent="0.2">
      <c r="W187" s="206">
        <f>Admin!B187</f>
        <v>43746</v>
      </c>
    </row>
    <row r="188" spans="23:23" x14ac:dyDescent="0.2">
      <c r="W188" s="206">
        <f>Admin!B188</f>
        <v>43747</v>
      </c>
    </row>
    <row r="189" spans="23:23" x14ac:dyDescent="0.2">
      <c r="W189" s="206">
        <f>Admin!B189</f>
        <v>43748</v>
      </c>
    </row>
    <row r="190" spans="23:23" x14ac:dyDescent="0.2">
      <c r="W190" s="206">
        <f>Admin!B190</f>
        <v>43749</v>
      </c>
    </row>
    <row r="191" spans="23:23" x14ac:dyDescent="0.2">
      <c r="W191" s="206">
        <f>Admin!B191</f>
        <v>43750</v>
      </c>
    </row>
    <row r="192" spans="23:23" x14ac:dyDescent="0.2">
      <c r="W192" s="206">
        <f>Admin!B192</f>
        <v>43751</v>
      </c>
    </row>
    <row r="193" spans="23:23" x14ac:dyDescent="0.2">
      <c r="W193" s="206">
        <f>Admin!B193</f>
        <v>43752</v>
      </c>
    </row>
    <row r="194" spans="23:23" x14ac:dyDescent="0.2">
      <c r="W194" s="206">
        <f>Admin!B194</f>
        <v>43753</v>
      </c>
    </row>
    <row r="195" spans="23:23" x14ac:dyDescent="0.2">
      <c r="W195" s="206">
        <f>Admin!B195</f>
        <v>43754</v>
      </c>
    </row>
    <row r="196" spans="23:23" x14ac:dyDescent="0.2">
      <c r="W196" s="206">
        <f>Admin!B196</f>
        <v>43755</v>
      </c>
    </row>
    <row r="197" spans="23:23" x14ac:dyDescent="0.2">
      <c r="W197" s="206">
        <f>Admin!B197</f>
        <v>43756</v>
      </c>
    </row>
    <row r="198" spans="23:23" x14ac:dyDescent="0.2">
      <c r="W198" s="206">
        <f>Admin!B198</f>
        <v>43757</v>
      </c>
    </row>
    <row r="199" spans="23:23" x14ac:dyDescent="0.2">
      <c r="W199" s="206">
        <f>Admin!B199</f>
        <v>43758</v>
      </c>
    </row>
    <row r="200" spans="23:23" x14ac:dyDescent="0.2">
      <c r="W200" s="206">
        <f>Admin!B200</f>
        <v>43759</v>
      </c>
    </row>
    <row r="201" spans="23:23" x14ac:dyDescent="0.2">
      <c r="W201" s="206">
        <f>Admin!B201</f>
        <v>43760</v>
      </c>
    </row>
    <row r="202" spans="23:23" x14ac:dyDescent="0.2">
      <c r="W202" s="206">
        <f>Admin!B202</f>
        <v>43761</v>
      </c>
    </row>
    <row r="203" spans="23:23" x14ac:dyDescent="0.2">
      <c r="W203" s="206">
        <f>Admin!B203</f>
        <v>43762</v>
      </c>
    </row>
    <row r="204" spans="23:23" x14ac:dyDescent="0.2">
      <c r="W204" s="206">
        <f>Admin!B204</f>
        <v>43763</v>
      </c>
    </row>
    <row r="205" spans="23:23" x14ac:dyDescent="0.2">
      <c r="W205" s="206">
        <f>Admin!B205</f>
        <v>43764</v>
      </c>
    </row>
    <row r="206" spans="23:23" x14ac:dyDescent="0.2">
      <c r="W206" s="206">
        <f>Admin!B206</f>
        <v>43765</v>
      </c>
    </row>
    <row r="207" spans="23:23" x14ac:dyDescent="0.2">
      <c r="W207" s="206">
        <f>Admin!B207</f>
        <v>43766</v>
      </c>
    </row>
    <row r="208" spans="23:23" x14ac:dyDescent="0.2">
      <c r="W208" s="206">
        <f>Admin!B208</f>
        <v>43767</v>
      </c>
    </row>
    <row r="209" spans="23:23" x14ac:dyDescent="0.2">
      <c r="W209" s="206">
        <f>Admin!B209</f>
        <v>43768</v>
      </c>
    </row>
    <row r="210" spans="23:23" x14ac:dyDescent="0.2">
      <c r="W210" s="206">
        <f>Admin!B210</f>
        <v>43769</v>
      </c>
    </row>
    <row r="211" spans="23:23" x14ac:dyDescent="0.2">
      <c r="W211" s="206">
        <f>Admin!B211</f>
        <v>43770</v>
      </c>
    </row>
    <row r="212" spans="23:23" x14ac:dyDescent="0.2">
      <c r="W212" s="206">
        <f>Admin!B212</f>
        <v>43771</v>
      </c>
    </row>
    <row r="213" spans="23:23" x14ac:dyDescent="0.2">
      <c r="W213" s="206">
        <f>Admin!B213</f>
        <v>43772</v>
      </c>
    </row>
    <row r="214" spans="23:23" x14ac:dyDescent="0.2">
      <c r="W214" s="206">
        <f>Admin!B214</f>
        <v>43773</v>
      </c>
    </row>
    <row r="215" spans="23:23" x14ac:dyDescent="0.2">
      <c r="W215" s="206">
        <f>Admin!B215</f>
        <v>43774</v>
      </c>
    </row>
    <row r="216" spans="23:23" x14ac:dyDescent="0.2">
      <c r="W216" s="206">
        <f>Admin!B216</f>
        <v>43775</v>
      </c>
    </row>
    <row r="217" spans="23:23" x14ac:dyDescent="0.2">
      <c r="W217" s="206">
        <f>Admin!B217</f>
        <v>43776</v>
      </c>
    </row>
    <row r="218" spans="23:23" x14ac:dyDescent="0.2">
      <c r="W218" s="206">
        <f>Admin!B218</f>
        <v>43777</v>
      </c>
    </row>
    <row r="219" spans="23:23" x14ac:dyDescent="0.2">
      <c r="W219" s="206">
        <f>Admin!B219</f>
        <v>43778</v>
      </c>
    </row>
    <row r="220" spans="23:23" x14ac:dyDescent="0.2">
      <c r="W220" s="206">
        <f>Admin!B220</f>
        <v>43779</v>
      </c>
    </row>
    <row r="221" spans="23:23" x14ac:dyDescent="0.2">
      <c r="W221" s="206">
        <f>Admin!B221</f>
        <v>43780</v>
      </c>
    </row>
    <row r="222" spans="23:23" x14ac:dyDescent="0.2">
      <c r="W222" s="206">
        <f>Admin!B222</f>
        <v>43781</v>
      </c>
    </row>
    <row r="223" spans="23:23" x14ac:dyDescent="0.2">
      <c r="W223" s="206">
        <f>Admin!B223</f>
        <v>43782</v>
      </c>
    </row>
    <row r="224" spans="23:23" x14ac:dyDescent="0.2">
      <c r="W224" s="206">
        <f>Admin!B224</f>
        <v>43783</v>
      </c>
    </row>
    <row r="225" spans="23:23" x14ac:dyDescent="0.2">
      <c r="W225" s="206">
        <f>Admin!B225</f>
        <v>43784</v>
      </c>
    </row>
    <row r="226" spans="23:23" x14ac:dyDescent="0.2">
      <c r="W226" s="206">
        <f>Admin!B226</f>
        <v>43785</v>
      </c>
    </row>
    <row r="227" spans="23:23" x14ac:dyDescent="0.2">
      <c r="W227" s="206">
        <f>Admin!B227</f>
        <v>43786</v>
      </c>
    </row>
    <row r="228" spans="23:23" x14ac:dyDescent="0.2">
      <c r="W228" s="206">
        <f>Admin!B228</f>
        <v>43787</v>
      </c>
    </row>
    <row r="229" spans="23:23" x14ac:dyDescent="0.2">
      <c r="W229" s="206">
        <f>Admin!B229</f>
        <v>43788</v>
      </c>
    </row>
    <row r="230" spans="23:23" x14ac:dyDescent="0.2">
      <c r="W230" s="206">
        <f>Admin!B230</f>
        <v>43789</v>
      </c>
    </row>
    <row r="231" spans="23:23" x14ac:dyDescent="0.2">
      <c r="W231" s="206">
        <f>Admin!B231</f>
        <v>43790</v>
      </c>
    </row>
    <row r="232" spans="23:23" x14ac:dyDescent="0.2">
      <c r="W232" s="206">
        <f>Admin!B232</f>
        <v>43791</v>
      </c>
    </row>
    <row r="233" spans="23:23" x14ac:dyDescent="0.2">
      <c r="W233" s="206">
        <f>Admin!B233</f>
        <v>43792</v>
      </c>
    </row>
    <row r="234" spans="23:23" x14ac:dyDescent="0.2">
      <c r="W234" s="206">
        <f>Admin!B234</f>
        <v>43793</v>
      </c>
    </row>
    <row r="235" spans="23:23" x14ac:dyDescent="0.2">
      <c r="W235" s="206">
        <f>Admin!B235</f>
        <v>43794</v>
      </c>
    </row>
    <row r="236" spans="23:23" x14ac:dyDescent="0.2">
      <c r="W236" s="206">
        <f>Admin!B236</f>
        <v>43795</v>
      </c>
    </row>
    <row r="237" spans="23:23" x14ac:dyDescent="0.2">
      <c r="W237" s="206">
        <f>Admin!B237</f>
        <v>43796</v>
      </c>
    </row>
    <row r="238" spans="23:23" x14ac:dyDescent="0.2">
      <c r="W238" s="206">
        <f>Admin!B238</f>
        <v>43797</v>
      </c>
    </row>
    <row r="239" spans="23:23" x14ac:dyDescent="0.2">
      <c r="W239" s="206">
        <f>Admin!B239</f>
        <v>43798</v>
      </c>
    </row>
    <row r="240" spans="23:23" x14ac:dyDescent="0.2">
      <c r="W240" s="206">
        <f>Admin!B240</f>
        <v>43799</v>
      </c>
    </row>
    <row r="241" spans="23:23" x14ac:dyDescent="0.2">
      <c r="W241" s="206">
        <f>Admin!B241</f>
        <v>43800</v>
      </c>
    </row>
    <row r="242" spans="23:23" x14ac:dyDescent="0.2">
      <c r="W242" s="206">
        <f>Admin!B242</f>
        <v>43801</v>
      </c>
    </row>
    <row r="243" spans="23:23" x14ac:dyDescent="0.2">
      <c r="W243" s="206">
        <f>Admin!B243</f>
        <v>43802</v>
      </c>
    </row>
    <row r="244" spans="23:23" x14ac:dyDescent="0.2">
      <c r="W244" s="206">
        <f>Admin!B244</f>
        <v>43803</v>
      </c>
    </row>
    <row r="245" spans="23:23" x14ac:dyDescent="0.2">
      <c r="W245" s="206">
        <f>Admin!B245</f>
        <v>43804</v>
      </c>
    </row>
    <row r="246" spans="23:23" x14ac:dyDescent="0.2">
      <c r="W246" s="206">
        <f>Admin!B246</f>
        <v>43805</v>
      </c>
    </row>
    <row r="247" spans="23:23" x14ac:dyDescent="0.2">
      <c r="W247" s="206">
        <f>Admin!B247</f>
        <v>43806</v>
      </c>
    </row>
    <row r="248" spans="23:23" x14ac:dyDescent="0.2">
      <c r="W248" s="206">
        <f>Admin!B248</f>
        <v>43807</v>
      </c>
    </row>
    <row r="249" spans="23:23" x14ac:dyDescent="0.2">
      <c r="W249" s="206">
        <f>Admin!B249</f>
        <v>43808</v>
      </c>
    </row>
    <row r="250" spans="23:23" x14ac:dyDescent="0.2">
      <c r="W250" s="206">
        <f>Admin!B250</f>
        <v>43809</v>
      </c>
    </row>
    <row r="251" spans="23:23" x14ac:dyDescent="0.2">
      <c r="W251" s="206">
        <f>Admin!B251</f>
        <v>43810</v>
      </c>
    </row>
    <row r="252" spans="23:23" x14ac:dyDescent="0.2">
      <c r="W252" s="206">
        <f>Admin!B252</f>
        <v>43811</v>
      </c>
    </row>
    <row r="253" spans="23:23" x14ac:dyDescent="0.2">
      <c r="W253" s="206">
        <f>Admin!B253</f>
        <v>43812</v>
      </c>
    </row>
    <row r="254" spans="23:23" x14ac:dyDescent="0.2">
      <c r="W254" s="206">
        <f>Admin!B254</f>
        <v>43813</v>
      </c>
    </row>
    <row r="255" spans="23:23" x14ac:dyDescent="0.2">
      <c r="W255" s="206">
        <f>Admin!B255</f>
        <v>43814</v>
      </c>
    </row>
    <row r="256" spans="23:23" x14ac:dyDescent="0.2">
      <c r="W256" s="206">
        <f>Admin!B256</f>
        <v>43815</v>
      </c>
    </row>
    <row r="257" spans="23:23" x14ac:dyDescent="0.2">
      <c r="W257" s="206">
        <f>Admin!B257</f>
        <v>43816</v>
      </c>
    </row>
    <row r="258" spans="23:23" x14ac:dyDescent="0.2">
      <c r="W258" s="206">
        <f>Admin!B258</f>
        <v>43817</v>
      </c>
    </row>
    <row r="259" spans="23:23" x14ac:dyDescent="0.2">
      <c r="W259" s="206">
        <f>Admin!B259</f>
        <v>43818</v>
      </c>
    </row>
    <row r="260" spans="23:23" x14ac:dyDescent="0.2">
      <c r="W260" s="206">
        <f>Admin!B260</f>
        <v>43819</v>
      </c>
    </row>
    <row r="261" spans="23:23" x14ac:dyDescent="0.2">
      <c r="W261" s="206">
        <f>Admin!B261</f>
        <v>43820</v>
      </c>
    </row>
    <row r="262" spans="23:23" x14ac:dyDescent="0.2">
      <c r="W262" s="206">
        <f>Admin!B262</f>
        <v>43821</v>
      </c>
    </row>
    <row r="263" spans="23:23" x14ac:dyDescent="0.2">
      <c r="W263" s="206">
        <f>Admin!B263</f>
        <v>43822</v>
      </c>
    </row>
    <row r="264" spans="23:23" x14ac:dyDescent="0.2">
      <c r="W264" s="206">
        <f>Admin!B264</f>
        <v>43823</v>
      </c>
    </row>
    <row r="265" spans="23:23" x14ac:dyDescent="0.2">
      <c r="W265" s="206">
        <f>Admin!B265</f>
        <v>43824</v>
      </c>
    </row>
    <row r="266" spans="23:23" x14ac:dyDescent="0.2">
      <c r="W266" s="206">
        <f>Admin!B266</f>
        <v>43825</v>
      </c>
    </row>
    <row r="267" spans="23:23" x14ac:dyDescent="0.2">
      <c r="W267" s="206">
        <f>Admin!B267</f>
        <v>43826</v>
      </c>
    </row>
    <row r="268" spans="23:23" x14ac:dyDescent="0.2">
      <c r="W268" s="206">
        <f>Admin!B268</f>
        <v>43827</v>
      </c>
    </row>
    <row r="269" spans="23:23" x14ac:dyDescent="0.2">
      <c r="W269" s="206">
        <f>Admin!B269</f>
        <v>43828</v>
      </c>
    </row>
    <row r="270" spans="23:23" x14ac:dyDescent="0.2">
      <c r="W270" s="206">
        <f>Admin!B270</f>
        <v>43829</v>
      </c>
    </row>
    <row r="271" spans="23:23" x14ac:dyDescent="0.2">
      <c r="W271" s="206">
        <f>Admin!B271</f>
        <v>43830</v>
      </c>
    </row>
    <row r="272" spans="23:23" x14ac:dyDescent="0.2">
      <c r="W272" s="206">
        <f>Admin!B272</f>
        <v>43831</v>
      </c>
    </row>
    <row r="273" spans="23:23" x14ac:dyDescent="0.2">
      <c r="W273" s="206">
        <f>Admin!B273</f>
        <v>43832</v>
      </c>
    </row>
    <row r="274" spans="23:23" x14ac:dyDescent="0.2">
      <c r="W274" s="206">
        <f>Admin!B274</f>
        <v>43833</v>
      </c>
    </row>
    <row r="275" spans="23:23" x14ac:dyDescent="0.2">
      <c r="W275" s="206">
        <f>Admin!B275</f>
        <v>43834</v>
      </c>
    </row>
    <row r="276" spans="23:23" x14ac:dyDescent="0.2">
      <c r="W276" s="206">
        <f>Admin!B276</f>
        <v>43835</v>
      </c>
    </row>
    <row r="277" spans="23:23" x14ac:dyDescent="0.2">
      <c r="W277" s="206">
        <f>Admin!B277</f>
        <v>43836</v>
      </c>
    </row>
    <row r="278" spans="23:23" x14ac:dyDescent="0.2">
      <c r="W278" s="206">
        <f>Admin!B278</f>
        <v>43837</v>
      </c>
    </row>
    <row r="279" spans="23:23" x14ac:dyDescent="0.2">
      <c r="W279" s="206">
        <f>Admin!B279</f>
        <v>43838</v>
      </c>
    </row>
    <row r="280" spans="23:23" x14ac:dyDescent="0.2">
      <c r="W280" s="206">
        <f>Admin!B280</f>
        <v>43839</v>
      </c>
    </row>
    <row r="281" spans="23:23" x14ac:dyDescent="0.2">
      <c r="W281" s="206">
        <f>Admin!B281</f>
        <v>43840</v>
      </c>
    </row>
    <row r="282" spans="23:23" x14ac:dyDescent="0.2">
      <c r="W282" s="206">
        <f>Admin!B282</f>
        <v>43841</v>
      </c>
    </row>
    <row r="283" spans="23:23" x14ac:dyDescent="0.2">
      <c r="W283" s="206">
        <f>Admin!B283</f>
        <v>43842</v>
      </c>
    </row>
    <row r="284" spans="23:23" x14ac:dyDescent="0.2">
      <c r="W284" s="206">
        <f>Admin!B284</f>
        <v>43843</v>
      </c>
    </row>
    <row r="285" spans="23:23" x14ac:dyDescent="0.2">
      <c r="W285" s="206">
        <f>Admin!B285</f>
        <v>43844</v>
      </c>
    </row>
    <row r="286" spans="23:23" x14ac:dyDescent="0.2">
      <c r="W286" s="206">
        <f>Admin!B286</f>
        <v>43845</v>
      </c>
    </row>
    <row r="287" spans="23:23" x14ac:dyDescent="0.2">
      <c r="W287" s="206">
        <f>Admin!B287</f>
        <v>43846</v>
      </c>
    </row>
    <row r="288" spans="23:23" x14ac:dyDescent="0.2">
      <c r="W288" s="206">
        <f>Admin!B288</f>
        <v>43847</v>
      </c>
    </row>
    <row r="289" spans="23:23" x14ac:dyDescent="0.2">
      <c r="W289" s="206">
        <f>Admin!B289</f>
        <v>43848</v>
      </c>
    </row>
    <row r="290" spans="23:23" x14ac:dyDescent="0.2">
      <c r="W290" s="206">
        <f>Admin!B290</f>
        <v>43849</v>
      </c>
    </row>
    <row r="291" spans="23:23" x14ac:dyDescent="0.2">
      <c r="W291" s="206">
        <f>Admin!B291</f>
        <v>43850</v>
      </c>
    </row>
    <row r="292" spans="23:23" x14ac:dyDescent="0.2">
      <c r="W292" s="206">
        <f>Admin!B292</f>
        <v>43851</v>
      </c>
    </row>
    <row r="293" spans="23:23" x14ac:dyDescent="0.2">
      <c r="W293" s="206">
        <f>Admin!B293</f>
        <v>43852</v>
      </c>
    </row>
    <row r="294" spans="23:23" x14ac:dyDescent="0.2">
      <c r="W294" s="206">
        <f>Admin!B294</f>
        <v>43853</v>
      </c>
    </row>
    <row r="295" spans="23:23" x14ac:dyDescent="0.2">
      <c r="W295" s="206">
        <f>Admin!B295</f>
        <v>43854</v>
      </c>
    </row>
    <row r="296" spans="23:23" x14ac:dyDescent="0.2">
      <c r="W296" s="206">
        <f>Admin!B296</f>
        <v>43855</v>
      </c>
    </row>
    <row r="297" spans="23:23" x14ac:dyDescent="0.2">
      <c r="W297" s="206">
        <f>Admin!B297</f>
        <v>43856</v>
      </c>
    </row>
    <row r="298" spans="23:23" x14ac:dyDescent="0.2">
      <c r="W298" s="206">
        <f>Admin!B298</f>
        <v>43857</v>
      </c>
    </row>
    <row r="299" spans="23:23" x14ac:dyDescent="0.2">
      <c r="W299" s="206">
        <f>Admin!B299</f>
        <v>43858</v>
      </c>
    </row>
    <row r="300" spans="23:23" x14ac:dyDescent="0.2">
      <c r="W300" s="206">
        <f>Admin!B300</f>
        <v>43859</v>
      </c>
    </row>
    <row r="301" spans="23:23" x14ac:dyDescent="0.2">
      <c r="W301" s="206">
        <f>Admin!B301</f>
        <v>43860</v>
      </c>
    </row>
    <row r="302" spans="23:23" x14ac:dyDescent="0.2">
      <c r="W302" s="206">
        <f>Admin!B302</f>
        <v>43861</v>
      </c>
    </row>
    <row r="303" spans="23:23" x14ac:dyDescent="0.2">
      <c r="W303" s="206">
        <f>Admin!B303</f>
        <v>43862</v>
      </c>
    </row>
    <row r="304" spans="23:23" x14ac:dyDescent="0.2">
      <c r="W304" s="206">
        <f>Admin!B304</f>
        <v>43863</v>
      </c>
    </row>
    <row r="305" spans="23:23" x14ac:dyDescent="0.2">
      <c r="W305" s="206">
        <f>Admin!B305</f>
        <v>43864</v>
      </c>
    </row>
    <row r="306" spans="23:23" x14ac:dyDescent="0.2">
      <c r="W306" s="206">
        <f>Admin!B306</f>
        <v>43865</v>
      </c>
    </row>
    <row r="307" spans="23:23" x14ac:dyDescent="0.2">
      <c r="W307" s="206">
        <f>Admin!B307</f>
        <v>43866</v>
      </c>
    </row>
    <row r="308" spans="23:23" x14ac:dyDescent="0.2">
      <c r="W308" s="206">
        <f>Admin!B308</f>
        <v>43867</v>
      </c>
    </row>
    <row r="309" spans="23:23" x14ac:dyDescent="0.2">
      <c r="W309" s="206">
        <f>Admin!B309</f>
        <v>43868</v>
      </c>
    </row>
    <row r="310" spans="23:23" x14ac:dyDescent="0.2">
      <c r="W310" s="206">
        <f>Admin!B310</f>
        <v>43869</v>
      </c>
    </row>
    <row r="311" spans="23:23" x14ac:dyDescent="0.2">
      <c r="W311" s="206">
        <f>Admin!B311</f>
        <v>43870</v>
      </c>
    </row>
    <row r="312" spans="23:23" x14ac:dyDescent="0.2">
      <c r="W312" s="206">
        <f>Admin!B312</f>
        <v>43871</v>
      </c>
    </row>
    <row r="313" spans="23:23" x14ac:dyDescent="0.2">
      <c r="W313" s="206">
        <f>Admin!B313</f>
        <v>43872</v>
      </c>
    </row>
    <row r="314" spans="23:23" x14ac:dyDescent="0.2">
      <c r="W314" s="206">
        <f>Admin!B314</f>
        <v>43873</v>
      </c>
    </row>
    <row r="315" spans="23:23" x14ac:dyDescent="0.2">
      <c r="W315" s="206">
        <f>Admin!B315</f>
        <v>43874</v>
      </c>
    </row>
    <row r="316" spans="23:23" x14ac:dyDescent="0.2">
      <c r="W316" s="206">
        <f>Admin!B316</f>
        <v>43875</v>
      </c>
    </row>
    <row r="317" spans="23:23" x14ac:dyDescent="0.2">
      <c r="W317" s="206">
        <f>Admin!B317</f>
        <v>43876</v>
      </c>
    </row>
    <row r="318" spans="23:23" x14ac:dyDescent="0.2">
      <c r="W318" s="206">
        <f>Admin!B318</f>
        <v>43877</v>
      </c>
    </row>
    <row r="319" spans="23:23" x14ac:dyDescent="0.2">
      <c r="W319" s="206">
        <f>Admin!B319</f>
        <v>43878</v>
      </c>
    </row>
    <row r="320" spans="23:23" x14ac:dyDescent="0.2">
      <c r="W320" s="206">
        <f>Admin!B320</f>
        <v>43879</v>
      </c>
    </row>
    <row r="321" spans="23:23" x14ac:dyDescent="0.2">
      <c r="W321" s="206">
        <f>Admin!B321</f>
        <v>43880</v>
      </c>
    </row>
    <row r="322" spans="23:23" x14ac:dyDescent="0.2">
      <c r="W322" s="206">
        <f>Admin!B322</f>
        <v>43881</v>
      </c>
    </row>
    <row r="323" spans="23:23" x14ac:dyDescent="0.2">
      <c r="W323" s="206">
        <f>Admin!B323</f>
        <v>43882</v>
      </c>
    </row>
    <row r="324" spans="23:23" x14ac:dyDescent="0.2">
      <c r="W324" s="206">
        <f>Admin!B324</f>
        <v>43883</v>
      </c>
    </row>
    <row r="325" spans="23:23" x14ac:dyDescent="0.2">
      <c r="W325" s="206">
        <f>Admin!B325</f>
        <v>43884</v>
      </c>
    </row>
    <row r="326" spans="23:23" x14ac:dyDescent="0.2">
      <c r="W326" s="206">
        <f>Admin!B326</f>
        <v>43885</v>
      </c>
    </row>
    <row r="327" spans="23:23" x14ac:dyDescent="0.2">
      <c r="W327" s="206">
        <f>Admin!B327</f>
        <v>43886</v>
      </c>
    </row>
    <row r="328" spans="23:23" x14ac:dyDescent="0.2">
      <c r="W328" s="206">
        <f>Admin!B328</f>
        <v>43887</v>
      </c>
    </row>
    <row r="329" spans="23:23" x14ac:dyDescent="0.2">
      <c r="W329" s="206">
        <f>Admin!B329</f>
        <v>43888</v>
      </c>
    </row>
    <row r="330" spans="23:23" x14ac:dyDescent="0.2">
      <c r="W330" s="206">
        <f>Admin!B330</f>
        <v>43889</v>
      </c>
    </row>
    <row r="331" spans="23:23" x14ac:dyDescent="0.2">
      <c r="W331" s="206">
        <f>Admin!B331</f>
        <v>43890</v>
      </c>
    </row>
    <row r="332" spans="23:23" x14ac:dyDescent="0.2">
      <c r="W332" s="206">
        <f>Admin!B332</f>
        <v>43891</v>
      </c>
    </row>
    <row r="333" spans="23:23" x14ac:dyDescent="0.2">
      <c r="W333" s="206">
        <f>Admin!B333</f>
        <v>43892</v>
      </c>
    </row>
    <row r="334" spans="23:23" x14ac:dyDescent="0.2">
      <c r="W334" s="206">
        <f>Admin!B334</f>
        <v>43893</v>
      </c>
    </row>
    <row r="335" spans="23:23" x14ac:dyDescent="0.2">
      <c r="W335" s="206">
        <f>Admin!B335</f>
        <v>43894</v>
      </c>
    </row>
    <row r="336" spans="23:23" x14ac:dyDescent="0.2">
      <c r="W336" s="206">
        <f>Admin!B336</f>
        <v>43895</v>
      </c>
    </row>
    <row r="337" spans="23:23" x14ac:dyDescent="0.2">
      <c r="W337" s="206">
        <f>Admin!B337</f>
        <v>43896</v>
      </c>
    </row>
    <row r="338" spans="23:23" x14ac:dyDescent="0.2">
      <c r="W338" s="206">
        <f>Admin!B338</f>
        <v>43897</v>
      </c>
    </row>
    <row r="339" spans="23:23" x14ac:dyDescent="0.2">
      <c r="W339" s="206">
        <f>Admin!B339</f>
        <v>43898</v>
      </c>
    </row>
    <row r="340" spans="23:23" x14ac:dyDescent="0.2">
      <c r="W340" s="206">
        <f>Admin!B340</f>
        <v>43899</v>
      </c>
    </row>
    <row r="341" spans="23:23" x14ac:dyDescent="0.2">
      <c r="W341" s="206">
        <f>Admin!B341</f>
        <v>43900</v>
      </c>
    </row>
    <row r="342" spans="23:23" x14ac:dyDescent="0.2">
      <c r="W342" s="206">
        <f>Admin!B342</f>
        <v>43901</v>
      </c>
    </row>
    <row r="343" spans="23:23" x14ac:dyDescent="0.2">
      <c r="W343" s="206">
        <f>Admin!B343</f>
        <v>43902</v>
      </c>
    </row>
    <row r="344" spans="23:23" x14ac:dyDescent="0.2">
      <c r="W344" s="206">
        <f>Admin!B344</f>
        <v>43903</v>
      </c>
    </row>
    <row r="345" spans="23:23" x14ac:dyDescent="0.2">
      <c r="W345" s="206">
        <f>Admin!B345</f>
        <v>43904</v>
      </c>
    </row>
    <row r="346" spans="23:23" x14ac:dyDescent="0.2">
      <c r="W346" s="206">
        <f>Admin!B346</f>
        <v>43905</v>
      </c>
    </row>
    <row r="347" spans="23:23" x14ac:dyDescent="0.2">
      <c r="W347" s="206">
        <f>Admin!B347</f>
        <v>43906</v>
      </c>
    </row>
    <row r="348" spans="23:23" x14ac:dyDescent="0.2">
      <c r="W348" s="206">
        <f>Admin!B348</f>
        <v>43907</v>
      </c>
    </row>
    <row r="349" spans="23:23" x14ac:dyDescent="0.2">
      <c r="W349" s="206">
        <f>Admin!B349</f>
        <v>43908</v>
      </c>
    </row>
    <row r="350" spans="23:23" x14ac:dyDescent="0.2">
      <c r="W350" s="206">
        <f>Admin!B350</f>
        <v>43909</v>
      </c>
    </row>
    <row r="351" spans="23:23" x14ac:dyDescent="0.2">
      <c r="W351" s="206">
        <f>Admin!B351</f>
        <v>43910</v>
      </c>
    </row>
    <row r="352" spans="23:23" x14ac:dyDescent="0.2">
      <c r="W352" s="206">
        <f>Admin!B352</f>
        <v>43911</v>
      </c>
    </row>
    <row r="353" spans="23:23" x14ac:dyDescent="0.2">
      <c r="W353" s="206">
        <f>Admin!B353</f>
        <v>43912</v>
      </c>
    </row>
    <row r="354" spans="23:23" x14ac:dyDescent="0.2">
      <c r="W354" s="206">
        <f>Admin!B354</f>
        <v>43913</v>
      </c>
    </row>
    <row r="355" spans="23:23" x14ac:dyDescent="0.2">
      <c r="W355" s="206">
        <f>Admin!B355</f>
        <v>43914</v>
      </c>
    </row>
    <row r="356" spans="23:23" x14ac:dyDescent="0.2">
      <c r="W356" s="206">
        <f>Admin!B356</f>
        <v>43915</v>
      </c>
    </row>
    <row r="357" spans="23:23" x14ac:dyDescent="0.2">
      <c r="W357" s="206">
        <f>Admin!B357</f>
        <v>43916</v>
      </c>
    </row>
    <row r="358" spans="23:23" x14ac:dyDescent="0.2">
      <c r="W358" s="206">
        <f>Admin!B358</f>
        <v>43917</v>
      </c>
    </row>
    <row r="359" spans="23:23" x14ac:dyDescent="0.2">
      <c r="W359" s="206">
        <f>Admin!B359</f>
        <v>43918</v>
      </c>
    </row>
    <row r="360" spans="23:23" x14ac:dyDescent="0.2">
      <c r="W360" s="206">
        <f>Admin!B360</f>
        <v>43919</v>
      </c>
    </row>
    <row r="361" spans="23:23" x14ac:dyDescent="0.2">
      <c r="W361" s="206">
        <f>Admin!B361</f>
        <v>43920</v>
      </c>
    </row>
    <row r="362" spans="23:23" x14ac:dyDescent="0.2">
      <c r="W362" s="206">
        <f>Admin!B362</f>
        <v>43921</v>
      </c>
    </row>
    <row r="363" spans="23:23" x14ac:dyDescent="0.2">
      <c r="W363" s="206">
        <f>Admin!B363</f>
        <v>43922</v>
      </c>
    </row>
    <row r="364" spans="23:23" x14ac:dyDescent="0.2">
      <c r="W364" s="206">
        <f>Admin!B364</f>
        <v>43923</v>
      </c>
    </row>
    <row r="365" spans="23:23" x14ac:dyDescent="0.2">
      <c r="W365" s="206">
        <f>Admin!B365</f>
        <v>43924</v>
      </c>
    </row>
    <row r="366" spans="23:23" x14ac:dyDescent="0.2">
      <c r="W366" s="206">
        <f>Admin!B366</f>
        <v>43925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workbookViewId="0">
      <pane ySplit="6" topLeftCell="A7" activePane="bottomLeft" state="frozen"/>
      <selection pane="bottomLeft" activeCell="O19" sqref="O19:R19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24"/>
      <c r="B1" s="415" t="s">
        <v>66</v>
      </c>
      <c r="C1" s="416"/>
      <c r="D1" s="416"/>
      <c r="E1" s="416"/>
      <c r="F1" s="417"/>
      <c r="G1" s="428">
        <f>SUM(AD70:AG70)+SUM(AE72:AG72)</f>
        <v>0</v>
      </c>
      <c r="H1" s="429"/>
      <c r="I1" s="426" t="s">
        <v>4</v>
      </c>
      <c r="J1" s="437"/>
      <c r="K1" s="437"/>
      <c r="L1" s="438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4"/>
    </row>
    <row r="2" spans="1:34" s="4" customFormat="1" ht="15" customHeight="1" thickBot="1" x14ac:dyDescent="0.25">
      <c r="A2" s="424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tr">
        <f>'Apr19'!H3:H6</f>
        <v>Statutory Pay</v>
      </c>
      <c r="I3" s="358" t="str">
        <f>'Apr19'!I3:I6</f>
        <v>Basic hours</v>
      </c>
      <c r="J3" s="358" t="str">
        <f>'Apr19'!J3:J6</f>
        <v>Hourly rate</v>
      </c>
      <c r="K3" s="358" t="str">
        <f>'Apr19'!K3:K6</f>
        <v>Basic    wages</v>
      </c>
      <c r="L3" s="358" t="str">
        <f>'Apr19'!L3:L6</f>
        <v>Overtime Bonus Gratuities</v>
      </c>
      <c r="M3" s="421" t="str">
        <f>'Apr19'!M3:M6</f>
        <v>GROSS WAGES</v>
      </c>
      <c r="N3" s="358" t="str">
        <f>'Apr19'!N3:N6</f>
        <v>Income Tax</v>
      </c>
      <c r="O3" s="358" t="str">
        <f>'Apr19'!O3:O6</f>
        <v>Employees National Insurance</v>
      </c>
      <c r="P3" s="358" t="str">
        <f>'Apr19'!P3:P6</f>
        <v>Student Loans</v>
      </c>
      <c r="Q3" s="358" t="str">
        <f>'Apr19'!Q3:Q6</f>
        <v>Other Deductions</v>
      </c>
      <c r="R3" s="421" t="str">
        <f>'Apr19'!R3:R6</f>
        <v>NET      PAY</v>
      </c>
      <c r="S3" s="42"/>
      <c r="T3" s="358" t="str">
        <f>'Apr19'!T3:T6</f>
        <v>Employers National Insurance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61"/>
      <c r="J4" s="361"/>
      <c r="K4" s="361"/>
      <c r="L4" s="361"/>
      <c r="M4" s="422"/>
      <c r="N4" s="361"/>
      <c r="O4" s="361"/>
      <c r="P4" s="361"/>
      <c r="Q4" s="361"/>
      <c r="R4" s="422"/>
      <c r="S4" s="42"/>
      <c r="T4" s="361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61"/>
      <c r="J5" s="361"/>
      <c r="K5" s="361"/>
      <c r="L5" s="361"/>
      <c r="M5" s="422"/>
      <c r="N5" s="361"/>
      <c r="O5" s="361"/>
      <c r="P5" s="361"/>
      <c r="Q5" s="361"/>
      <c r="R5" s="422"/>
      <c r="S5" s="42"/>
      <c r="T5" s="361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2"/>
      <c r="J6" s="362"/>
      <c r="K6" s="362"/>
      <c r="L6" s="362"/>
      <c r="M6" s="423"/>
      <c r="N6" s="362"/>
      <c r="O6" s="362"/>
      <c r="P6" s="362"/>
      <c r="Q6" s="362"/>
      <c r="R6" s="423"/>
      <c r="S6" s="41"/>
      <c r="T6" s="362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92"/>
      <c r="S8" s="393"/>
      <c r="T8" s="393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35</v>
      </c>
      <c r="F9" s="35"/>
      <c r="G9" s="35"/>
      <c r="H9" s="353" t="s">
        <v>28</v>
      </c>
      <c r="I9" s="354"/>
      <c r="J9" s="352"/>
      <c r="K9" s="204">
        <f>'Nov19'!M39+1</f>
        <v>43795</v>
      </c>
      <c r="L9" s="203" t="s">
        <v>76</v>
      </c>
      <c r="M9" s="205">
        <f>K9+6</f>
        <v>43801</v>
      </c>
      <c r="N9" s="20"/>
      <c r="O9" s="394" t="s">
        <v>63</v>
      </c>
      <c r="P9" s="395"/>
      <c r="Q9" s="395"/>
      <c r="R9" s="396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IF(T$9="Y",'Nov19'!H41,0)</f>
        <v>0</v>
      </c>
      <c r="I11" s="89">
        <f>IF(T$9="Y",'Nov19'!I41,0)</f>
        <v>0</v>
      </c>
      <c r="J11" s="89">
        <f>IF(T$9="Y",'Nov19'!J41,0)</f>
        <v>0</v>
      </c>
      <c r="K11" s="89">
        <f>IF(T$9="Y",'Nov19'!K41,I11*J11)</f>
        <v>0</v>
      </c>
      <c r="L11" s="110">
        <f>IF(T$9="Y",'Nov19'!L41,0)</f>
        <v>0</v>
      </c>
      <c r="M11" s="110" t="str">
        <f>IF(E11=" "," ",IF(T$9="Y",'Nov19'!M41,IF((H11+K11+L11)&gt;0,H11+K11+L11,"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IF(Employee!H$34=E$9,Employee!D$34+SUM(M11)+'Nov19'!V41,SUM(M11)+'Nov19'!V41)</f>
        <v>0</v>
      </c>
      <c r="W11" s="49">
        <f>IF(Employee!H$34=E$9,Employee!D$35+SUM(N11)+'Nov19'!W41,SUM(N11)+'Nov19'!W41)</f>
        <v>0</v>
      </c>
      <c r="X11" s="49">
        <f>IF(O11=" ",'Nov19'!X41,O11+'Nov19'!X41)</f>
        <v>0</v>
      </c>
      <c r="Y11" s="49">
        <f>IF(P11=" ",'Nov19'!Y41,P11+'Nov19'!Y41)</f>
        <v>0</v>
      </c>
      <c r="Z11" s="49">
        <f>IF(Q11=" ",'Nov19'!Z41,Q11+'Nov19'!Z41)</f>
        <v>0</v>
      </c>
      <c r="AA11" s="49">
        <f>IF(R11=" ",'Nov19'!AA41,R11+'Nov19'!AA41)</f>
        <v>0</v>
      </c>
      <c r="AC11" s="49">
        <f>IF(T11=" ",'Nov19'!AC41,T11+'Nov19'!AC41)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IF(T$9="Y",'Nov19'!H42,0)</f>
        <v>0</v>
      </c>
      <c r="I12" s="92">
        <f>IF(T$9="Y",'Nov19'!I42,0)</f>
        <v>0</v>
      </c>
      <c r="J12" s="92">
        <f>IF(T$9="Y",'Nov19'!J42,0)</f>
        <v>0</v>
      </c>
      <c r="K12" s="92">
        <f>IF(T$9="Y",'Nov19'!K42,I12*J12)</f>
        <v>0</v>
      </c>
      <c r="L12" s="111">
        <f>IF(T$9="Y",'Nov19'!L42,0)</f>
        <v>0</v>
      </c>
      <c r="M12" s="111" t="str">
        <f>IF(E12=" "," ",IF(T$9="Y",'Nov19'!M42,IF((H12+K12+L12)&gt;0,H12+K12+L12,"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IF(Employee!H$60=E$9,Employee!D$60+SUM(M12)+'Nov19'!V42,SUM(M12)+'Nov19'!V42)</f>
        <v>0</v>
      </c>
      <c r="W12" s="49">
        <f>IF(Employee!H$60=E$9,Employee!D$61+SUM(N12)+'Nov19'!W42,SUM(N12)+'Nov19'!W42)</f>
        <v>0</v>
      </c>
      <c r="X12" s="49">
        <f>IF(O12=" ",'Nov19'!X42,O12+'Nov19'!X42)</f>
        <v>0</v>
      </c>
      <c r="Y12" s="49">
        <f>IF(P12=" ",'Nov19'!Y42,P12+'Nov19'!Y42)</f>
        <v>0</v>
      </c>
      <c r="Z12" s="49">
        <f>IF(Q12=" ",'Nov19'!Z42,Q12+'Nov19'!Z42)</f>
        <v>0</v>
      </c>
      <c r="AA12" s="49">
        <f>IF(R12=" ",'Nov19'!AA42,R12+'Nov19'!AA42)</f>
        <v>0</v>
      </c>
      <c r="AC12" s="49">
        <f>IF(T12=" ",'Nov19'!AC42,T12+'Nov19'!AC42)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IF(T$9="Y",'Nov19'!H43,0)</f>
        <v>0</v>
      </c>
      <c r="I13" s="92">
        <f>IF(T$9="Y",'Nov19'!I43,0)</f>
        <v>0</v>
      </c>
      <c r="J13" s="92">
        <f>IF(T$9="Y",'Nov19'!J43,0)</f>
        <v>0</v>
      </c>
      <c r="K13" s="92">
        <f>IF(T$9="Y",'Nov19'!K43,I13*J13)</f>
        <v>0</v>
      </c>
      <c r="L13" s="111">
        <f>IF(T$9="Y",'Nov19'!L43,0)</f>
        <v>0</v>
      </c>
      <c r="M13" s="111" t="str">
        <f>IF(E13=" "," ",IF(T$9="Y",'Nov19'!M43,IF((H13+K13+L13)&gt;0,H13+K13+L13,"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IF(Employee!H$86=E$9,Employee!D$86+SUM(M13)+'Nov19'!V43,SUM(M13)+'Nov19'!V43)</f>
        <v>0</v>
      </c>
      <c r="W13" s="49">
        <f>IF(Employee!H$86=E$9,Employee!D$87+SUM(N13)+'Nov19'!W43,SUM(N13)+'Nov19'!W43)</f>
        <v>0</v>
      </c>
      <c r="X13" s="49">
        <f>IF(O13=" ",'Nov19'!X43,O13+'Nov19'!X43)</f>
        <v>0</v>
      </c>
      <c r="Y13" s="49">
        <f>IF(P13=" ",'Nov19'!Y43,P13+'Nov19'!Y43)</f>
        <v>0</v>
      </c>
      <c r="Z13" s="49">
        <f>IF(Q13=" ",'Nov19'!Z43,Q13+'Nov19'!Z43)</f>
        <v>0</v>
      </c>
      <c r="AA13" s="49">
        <f>IF(R13=" ",'Nov19'!AA43,R13+'Nov19'!AA43)</f>
        <v>0</v>
      </c>
      <c r="AC13" s="49">
        <f>IF(T13=" ",'Nov19'!AC43,T13+'Nov19'!AC43)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IF(T$9="Y",'Nov19'!H44,0)</f>
        <v>0</v>
      </c>
      <c r="I14" s="92">
        <f>IF(T$9="Y",'Nov19'!I44,0)</f>
        <v>0</v>
      </c>
      <c r="J14" s="92">
        <f>IF(T$9="Y",'Nov19'!J44,0)</f>
        <v>0</v>
      </c>
      <c r="K14" s="92">
        <f>IF(T$9="Y",'Nov19'!K44,I14*J14)</f>
        <v>0</v>
      </c>
      <c r="L14" s="111">
        <f>IF(T$9="Y",'Nov19'!L44,0)</f>
        <v>0</v>
      </c>
      <c r="M14" s="111" t="str">
        <f>IF(E14=" "," ",IF(T$9="Y",'Nov19'!M44,IF((H14+K14+L14)&gt;0,H14+K14+L14,"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IF(Employee!H$112=E$9,Employee!D$112+SUM(M14)+'Nov19'!V44,SUM(M14)+'Nov19'!V44)</f>
        <v>0</v>
      </c>
      <c r="W14" s="49">
        <f>IF(Employee!H$112=E$9,Employee!D$113+SUM(N14)+'Nov19'!W44,SUM(N14)+'Nov19'!W44)</f>
        <v>0</v>
      </c>
      <c r="X14" s="49">
        <f>IF(O14=" ",'Nov19'!X44,O14+'Nov19'!X44)</f>
        <v>0</v>
      </c>
      <c r="Y14" s="49">
        <f>IF(P14=" ",'Nov19'!Y44,P14+'Nov19'!Y44)</f>
        <v>0</v>
      </c>
      <c r="Z14" s="49">
        <f>IF(Q14=" ",'Nov19'!Z44,Q14+'Nov19'!Z44)</f>
        <v>0</v>
      </c>
      <c r="AA14" s="49">
        <f>IF(R14=" ",'Nov19'!AA44,R14+'Nov19'!AA44)</f>
        <v>0</v>
      </c>
      <c r="AC14" s="49">
        <f>IF(T14=" ",'Nov19'!AC44,T14+'Nov19'!AC44)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IF(T$9="Y",'Nov19'!H45,0)</f>
        <v>0</v>
      </c>
      <c r="I15" s="245">
        <f>IF(T$9="Y",'Nov19'!I45,0)</f>
        <v>0</v>
      </c>
      <c r="J15" s="245">
        <f>IF(T$9="Y",'Nov19'!J45,0)</f>
        <v>0</v>
      </c>
      <c r="K15" s="245">
        <f>IF(T$9="Y",'Nov19'!K45,I15*J15)</f>
        <v>0</v>
      </c>
      <c r="L15" s="246">
        <f>IF(T$9="Y",'Nov19'!L45,0)</f>
        <v>0</v>
      </c>
      <c r="M15" s="111" t="str">
        <f>IF(E15=" "," ",IF(T$9="Y",'Nov19'!M45,IF((H15+K15+L15)&gt;0,H15+K15+L15,"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IF(Employee!H$138=E$9,Employee!D$138+SUM(M15)+'Nov19'!V45,SUM(M15)+'Nov19'!V45)</f>
        <v>0</v>
      </c>
      <c r="W15" s="49">
        <f>IF(Employee!H$138=E$9,Employee!D$139+SUM(N15)+'Nov19'!W45,SUM(N15)+'Nov19'!W45)</f>
        <v>0</v>
      </c>
      <c r="X15" s="49">
        <f>IF(O15=" ",'Nov19'!X45,O15+'Nov19'!X45)</f>
        <v>0</v>
      </c>
      <c r="Y15" s="49">
        <f>IF(P15=" ",'Nov19'!Y45,P15+'Nov19'!Y45)</f>
        <v>0</v>
      </c>
      <c r="Z15" s="49">
        <f>IF(Q15=" ",'Nov19'!Z45,Q15+'Nov19'!Z45)</f>
        <v>0</v>
      </c>
      <c r="AA15" s="49">
        <f>IF(R15=" ",'Nov19'!AA45,R15+'Nov19'!AA45)</f>
        <v>0</v>
      </c>
      <c r="AC15" s="49">
        <f>IF(T15=" ",'Nov19'!AC45,T15+'Nov19'!AC45)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1" t="s">
        <v>7</v>
      </c>
      <c r="G16" s="35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36</v>
      </c>
      <c r="F19" s="35"/>
      <c r="G19" s="35"/>
      <c r="H19" s="353" t="s">
        <v>28</v>
      </c>
      <c r="I19" s="354"/>
      <c r="J19" s="352"/>
      <c r="K19" s="204">
        <f>M9+1</f>
        <v>43802</v>
      </c>
      <c r="L19" s="203" t="s">
        <v>76</v>
      </c>
      <c r="M19" s="205">
        <f>K19+6</f>
        <v>43808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37</v>
      </c>
      <c r="F29" s="35"/>
      <c r="G29" s="35"/>
      <c r="H29" s="353" t="s">
        <v>28</v>
      </c>
      <c r="I29" s="354"/>
      <c r="J29" s="352"/>
      <c r="K29" s="204">
        <f>M19+1</f>
        <v>43809</v>
      </c>
      <c r="L29" s="203" t="s">
        <v>76</v>
      </c>
      <c r="M29" s="205">
        <f>K29+6</f>
        <v>43815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433"/>
      <c r="D38" s="433"/>
      <c r="E38" s="434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435"/>
      <c r="D39" s="436"/>
      <c r="E39" s="156">
        <v>38</v>
      </c>
      <c r="F39" s="35"/>
      <c r="G39" s="35"/>
      <c r="H39" s="353" t="s">
        <v>28</v>
      </c>
      <c r="I39" s="435"/>
      <c r="J39" s="436"/>
      <c r="K39" s="204">
        <f>M29+1</f>
        <v>43816</v>
      </c>
      <c r="L39" s="203" t="s">
        <v>76</v>
      </c>
      <c r="M39" s="205">
        <f>K39+6</f>
        <v>43822</v>
      </c>
      <c r="N39" s="20"/>
      <c r="O39" s="394" t="s">
        <v>63</v>
      </c>
      <c r="P39" s="430"/>
      <c r="Q39" s="430"/>
      <c r="R39" s="43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43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23</v>
      </c>
      <c r="C48" s="433"/>
      <c r="D48" s="433"/>
      <c r="E48" s="434"/>
      <c r="F48" s="32"/>
      <c r="G48" s="32"/>
      <c r="H48" s="32"/>
      <c r="I48" s="32"/>
      <c r="J48" s="32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9</v>
      </c>
      <c r="C49" s="435"/>
      <c r="D49" s="436"/>
      <c r="E49" s="156">
        <v>39</v>
      </c>
      <c r="F49" s="35"/>
      <c r="G49" s="35"/>
      <c r="H49" s="353" t="s">
        <v>28</v>
      </c>
      <c r="I49" s="435"/>
      <c r="J49" s="436"/>
      <c r="K49" s="204">
        <f>M39+1</f>
        <v>43823</v>
      </c>
      <c r="L49" s="203" t="s">
        <v>76</v>
      </c>
      <c r="M49" s="205">
        <f>K49+6</f>
        <v>43829</v>
      </c>
      <c r="N49" s="20"/>
      <c r="O49" s="394" t="s">
        <v>63</v>
      </c>
      <c r="P49" s="430"/>
      <c r="Q49" s="430"/>
      <c r="R49" s="431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432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68" t="s">
        <v>24</v>
      </c>
      <c r="C58" s="354"/>
      <c r="D58" s="354"/>
      <c r="E58" s="352"/>
      <c r="F58" s="32"/>
      <c r="G58" s="32"/>
      <c r="H58" s="43"/>
      <c r="I58" s="43"/>
      <c r="J58" s="43"/>
      <c r="K58" s="46"/>
      <c r="L58" s="46"/>
      <c r="M58" s="43"/>
      <c r="N58" s="32"/>
      <c r="O58" s="355" t="s">
        <v>28</v>
      </c>
      <c r="P58" s="356"/>
      <c r="Q58" s="357"/>
      <c r="R58" s="392"/>
      <c r="S58" s="393"/>
      <c r="T58" s="393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53" t="s">
        <v>10</v>
      </c>
      <c r="C59" s="354"/>
      <c r="D59" s="352"/>
      <c r="E59" s="156">
        <v>9</v>
      </c>
      <c r="F59" s="35"/>
      <c r="G59" s="35"/>
      <c r="H59" s="353" t="s">
        <v>28</v>
      </c>
      <c r="I59" s="354"/>
      <c r="J59" s="352"/>
      <c r="K59" s="204">
        <f>Admin!B246</f>
        <v>43805</v>
      </c>
      <c r="L59" s="203" t="s">
        <v>76</v>
      </c>
      <c r="M59" s="205">
        <f>Admin!B276</f>
        <v>43835</v>
      </c>
      <c r="N59" s="20"/>
      <c r="O59" s="394" t="s">
        <v>64</v>
      </c>
      <c r="P59" s="395"/>
      <c r="Q59" s="395"/>
      <c r="R59" s="396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IF(T$59="Y",'Nov19'!H51,0)</f>
        <v>0</v>
      </c>
      <c r="I61" s="89">
        <f>IF(T$59="Y",'Nov19'!I51,0)</f>
        <v>0</v>
      </c>
      <c r="J61" s="89">
        <f>IF(T$59="Y",'Nov19'!J51,0)</f>
        <v>0</v>
      </c>
      <c r="K61" s="89">
        <f>IF(T$59="Y",'Nov19'!K51,I61*J61)</f>
        <v>0</v>
      </c>
      <c r="L61" s="110">
        <f>IF(T$59="Y",'Nov19'!L51,0)</f>
        <v>0</v>
      </c>
      <c r="M61" s="99" t="str">
        <f>IF(E61=" "," ",IF(T$59="Y",'Nov19'!M51,IF((H61+K61+L61)&gt;0,H61+K61+L61,"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IF(Employee!H$35=E$59,Employee!D$34+SUM(M61)+'Nov19'!V51,SUM(M61)+'Nov19'!V51)</f>
        <v>0</v>
      </c>
      <c r="W61" s="49">
        <f>IF(Employee!H$35=E$59,Employee!D$35+SUM(N61)+'Nov19'!W51,SUM(N61)+'Nov19'!W51)</f>
        <v>0</v>
      </c>
      <c r="X61" s="49">
        <f>IF(O61=" ",'Nov19'!X51,O61+'Nov19'!X51)</f>
        <v>0</v>
      </c>
      <c r="Y61" s="49">
        <f>IF(P61=" ",'Nov19'!Y51,P61+'Nov19'!Y51)</f>
        <v>0</v>
      </c>
      <c r="Z61" s="49">
        <f>IF(Q61=" ",'Nov19'!Z51,Q61+'Nov19'!Z51)</f>
        <v>0</v>
      </c>
      <c r="AA61" s="49">
        <f>IF(R61=" ",'Nov19'!AA51,R61+'Nov19'!AA51)</f>
        <v>0</v>
      </c>
      <c r="AC61" s="49">
        <f>IF(T61=" ",'Nov19'!AC51,T61+'Nov19'!AC51)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IF(T$59="Y",'Nov19'!H52,0)</f>
        <v>0</v>
      </c>
      <c r="I62" s="92">
        <f>IF(T$59="Y",'Nov19'!I52,0)</f>
        <v>0</v>
      </c>
      <c r="J62" s="92">
        <f>IF(T$59="Y",'Nov19'!J52,0)</f>
        <v>0</v>
      </c>
      <c r="K62" s="92">
        <f>IF(T$59="Y",'Nov19'!K52,I62*J62)</f>
        <v>0</v>
      </c>
      <c r="L62" s="111">
        <f>IF(T$59="Y",'Nov19'!L52,0)</f>
        <v>0</v>
      </c>
      <c r="M62" s="100" t="str">
        <f>IF(E62=" "," ",IF(T$59="Y",'Nov19'!M52,IF((H62+K62+L62)&gt;0,H62+K62+L62,"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IF(Employee!H$61=E$59,Employee!D$60+SUM(M62)+'Nov19'!V52,SUM(M62)+'Nov19'!V52)</f>
        <v>0</v>
      </c>
      <c r="W62" s="49">
        <f>IF(Employee!H$61=E$59,Employee!D$61+SUM(N62)+'Nov19'!W52,SUM(N62)+'Nov19'!W52)</f>
        <v>0</v>
      </c>
      <c r="X62" s="49">
        <f>IF(O62=" ",'Nov19'!X52,O62+'Nov19'!X52)</f>
        <v>0</v>
      </c>
      <c r="Y62" s="49">
        <f>IF(P62=" ",'Nov19'!Y52,P62+'Nov19'!Y52)</f>
        <v>0</v>
      </c>
      <c r="Z62" s="49">
        <f>IF(Q62=" ",'Nov19'!Z52,Q62+'Nov19'!Z52)</f>
        <v>0</v>
      </c>
      <c r="AA62" s="49">
        <f>IF(R62=" ",'Nov19'!AA52,R62+'Nov19'!AA52)</f>
        <v>0</v>
      </c>
      <c r="AC62" s="49">
        <f>IF(T62=" ",'Nov19'!AC52,T62+'Nov19'!AC52)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IF(T$59="Y",'Nov19'!H53,0)</f>
        <v>0</v>
      </c>
      <c r="I63" s="92">
        <f>IF(T$59="Y",'Nov19'!I53,0)</f>
        <v>0</v>
      </c>
      <c r="J63" s="92">
        <f>IF(T$59="Y",'Nov19'!J53,0)</f>
        <v>0</v>
      </c>
      <c r="K63" s="92">
        <f>IF(T$59="Y",'Nov19'!K53,I63*J63)</f>
        <v>0</v>
      </c>
      <c r="L63" s="111">
        <f>IF(T$59="Y",'Nov19'!L53,0)</f>
        <v>0</v>
      </c>
      <c r="M63" s="100" t="str">
        <f>IF(E63=" "," ",IF(T$59="Y",'Nov19'!M53,IF((H63+K63+L63)&gt;0,H63+K63+L63,"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IF(Employee!H$87=E$59,Employee!D$86+SUM(M63)+'Nov19'!V53,SUM(M63)+'Nov19'!V53)</f>
        <v>0</v>
      </c>
      <c r="W63" s="49">
        <f>IF(Employee!H$87=E$59,Employee!D$87+SUM(N63)+'Nov19'!W53,SUM(N63)+'Nov19'!W53)</f>
        <v>0</v>
      </c>
      <c r="X63" s="49">
        <f>IF(O63=" ",'Nov19'!X53,O63+'Nov19'!X53)</f>
        <v>0</v>
      </c>
      <c r="Y63" s="49">
        <f>IF(P63=" ",'Nov19'!Y53,P63+'Nov19'!Y53)</f>
        <v>0</v>
      </c>
      <c r="Z63" s="49">
        <f>IF(Q63=" ",'Nov19'!Z53,Q63+'Nov19'!Z53)</f>
        <v>0</v>
      </c>
      <c r="AA63" s="49">
        <f>IF(R63=" ",'Nov19'!AA53,R63+'Nov19'!AA53)</f>
        <v>0</v>
      </c>
      <c r="AC63" s="49">
        <f>IF(T63=" ",'Nov19'!AC53,T63+'Nov19'!AC53)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IF(T$59="Y",'Nov19'!H54,0)</f>
        <v>0</v>
      </c>
      <c r="I64" s="92">
        <f>IF(T$59="Y",'Nov19'!I54,0)</f>
        <v>0</v>
      </c>
      <c r="J64" s="92">
        <f>IF(T$59="Y",'Nov19'!J54,0)</f>
        <v>0</v>
      </c>
      <c r="K64" s="92">
        <f>IF(T$59="Y",'Nov19'!K54,I64*J64)</f>
        <v>0</v>
      </c>
      <c r="L64" s="111">
        <f>IF(T$59="Y",'Nov19'!L54,0)</f>
        <v>0</v>
      </c>
      <c r="M64" s="100" t="str">
        <f>IF(E64=" "," ",IF(T$59="Y",'Nov19'!M54,IF((H64+K64+L64)&gt;0,H64+K64+L64,"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IF(Employee!H$113=E$59,Employee!D$112+SUM(M64)+'Nov19'!V54,SUM(M64)+'Nov19'!V54)</f>
        <v>0</v>
      </c>
      <c r="W64" s="49">
        <f>IF(Employee!H$113=E$59,Employee!D$113+SUM(N64)+'Nov19'!W54,SUM(N64)+'Nov19'!W54)</f>
        <v>0</v>
      </c>
      <c r="X64" s="49">
        <f>IF(O64=" ",'Nov19'!X54,O64+'Nov19'!X54)</f>
        <v>0</v>
      </c>
      <c r="Y64" s="49">
        <f>IF(P64=" ",'Nov19'!Y54,P64+'Nov19'!Y54)</f>
        <v>0</v>
      </c>
      <c r="Z64" s="49">
        <f>IF(Q64=" ",'Nov19'!Z54,Q64+'Nov19'!Z54)</f>
        <v>0</v>
      </c>
      <c r="AA64" s="49">
        <f>IF(R64=" ",'Nov19'!AA54,R64+'Nov19'!AA54)</f>
        <v>0</v>
      </c>
      <c r="AC64" s="49">
        <f>IF(T64=" ",'Nov19'!AC54,T64+'Nov19'!AC54)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IF(T$59="Y",'Nov19'!H55,0)</f>
        <v>0</v>
      </c>
      <c r="I65" s="245">
        <f>IF(T$59="Y",'Nov19'!I55,0)</f>
        <v>0</v>
      </c>
      <c r="J65" s="245">
        <f>IF(T$59="Y",'Nov19'!J55,0)</f>
        <v>0</v>
      </c>
      <c r="K65" s="245">
        <f>IF(T$59="Y",'Nov19'!K55,I65*J65)</f>
        <v>0</v>
      </c>
      <c r="L65" s="246">
        <f>IF(T$59="Y",'Nov19'!L55,0)</f>
        <v>0</v>
      </c>
      <c r="M65" s="100" t="str">
        <f>IF(E65=" "," ",IF(T$59="Y",'Nov19'!M55,IF((H65+K65+L65)&gt;0,H65+K65+L65,"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IF(Employee!H$139=E$59,Employee!D$138+SUM(M65)+'Nov19'!V55,SUM(M65)+'Nov19'!V55)</f>
        <v>0</v>
      </c>
      <c r="W65" s="49">
        <f>IF(Employee!H$139=E$59,Employee!D$139+SUM(N65)+'Nov19'!W55,SUM(N65)+'Nov19'!W55)</f>
        <v>0</v>
      </c>
      <c r="X65" s="49">
        <f>IF(O65=" ",'Nov19'!X55,O65+'Nov19'!X55)</f>
        <v>0</v>
      </c>
      <c r="Y65" s="49">
        <f>IF(P65=" ",'Nov19'!Y55,P65+'Nov19'!Y55)</f>
        <v>0</v>
      </c>
      <c r="Z65" s="49">
        <f>IF(Q65=" ",'Nov19'!Z55,Q65+'Nov19'!Z55)</f>
        <v>0</v>
      </c>
      <c r="AA65" s="49">
        <f>IF(R65=" ",'Nov19'!AA55,R65+'Nov19'!AA55)</f>
        <v>0</v>
      </c>
      <c r="AC65" s="49">
        <f>IF(T65=" ",'Nov19'!AC55,T65+'Nov19'!AC55)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1" t="s">
        <v>7</v>
      </c>
      <c r="G66" s="352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63"/>
      <c r="C67" s="363"/>
      <c r="D67" s="363"/>
      <c r="E67" s="363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08" t="s">
        <v>74</v>
      </c>
      <c r="N69" s="409"/>
      <c r="O69" s="409"/>
      <c r="P69" s="409"/>
      <c r="Q69" s="409"/>
      <c r="R69" s="409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AD70+'Nov19'!AD65</f>
        <v>0</v>
      </c>
      <c r="AE75" s="158">
        <f>AE70+'Nov19'!AE65</f>
        <v>0</v>
      </c>
      <c r="AF75" s="158">
        <f>AF70+'Nov19'!AF65</f>
        <v>0</v>
      </c>
      <c r="AG75" s="158">
        <f>AG70+'Nov19'!AG65</f>
        <v>0</v>
      </c>
    </row>
    <row r="76" spans="1:34" ht="13.5" thickTop="1" x14ac:dyDescent="0.2"/>
    <row r="77" spans="1:34" x14ac:dyDescent="0.2">
      <c r="AD77" s="162"/>
      <c r="AE77" s="158">
        <f>AE72+'Nov19'!AE67</f>
        <v>0</v>
      </c>
      <c r="AF77" s="158">
        <f>AF72+'Nov19'!AF67</f>
        <v>0</v>
      </c>
      <c r="AG77" s="158">
        <f>AG72+'Nov19'!AG67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O1" sqref="O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24"/>
      <c r="B1" s="415" t="s">
        <v>66</v>
      </c>
      <c r="C1" s="416"/>
      <c r="D1" s="416"/>
      <c r="E1" s="416"/>
      <c r="F1" s="417"/>
      <c r="G1" s="381">
        <f>SUM(AD60:AG60)+SUM(AE62:AG62)</f>
        <v>0</v>
      </c>
      <c r="H1" s="382"/>
      <c r="I1" s="378" t="s">
        <v>4</v>
      </c>
      <c r="J1" s="379"/>
      <c r="K1" s="379"/>
      <c r="L1" s="38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24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8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tr">
        <f>'Apr19'!H3:H6</f>
        <v>Statutory Pay</v>
      </c>
      <c r="I3" s="358" t="str">
        <f>'Apr19'!I3:I6</f>
        <v>Basic hours</v>
      </c>
      <c r="J3" s="358" t="str">
        <f>'Apr19'!J3:J6</f>
        <v>Hourly rate</v>
      </c>
      <c r="K3" s="358" t="str">
        <f>'Apr19'!K3:K6</f>
        <v>Basic    wages</v>
      </c>
      <c r="L3" s="358" t="str">
        <f>'Apr19'!L3:L6</f>
        <v>Overtime Bonus Gratuities</v>
      </c>
      <c r="M3" s="421" t="str">
        <f>'Apr19'!M3:M6</f>
        <v>GROSS WAGES</v>
      </c>
      <c r="N3" s="358" t="str">
        <f>'Apr19'!N3:N6</f>
        <v>Income Tax</v>
      </c>
      <c r="O3" s="358" t="str">
        <f>'Apr19'!O3:O6</f>
        <v>Employees National Insurance</v>
      </c>
      <c r="P3" s="358" t="str">
        <f>'Apr19'!P3:P6</f>
        <v>Student Loans</v>
      </c>
      <c r="Q3" s="358" t="str">
        <f>'Apr19'!Q3:Q6</f>
        <v>Other Deductions</v>
      </c>
      <c r="R3" s="421" t="str">
        <f>'Apr19'!R3:R6</f>
        <v>NET      PAY</v>
      </c>
      <c r="S3" s="42"/>
      <c r="T3" s="358" t="str">
        <f>'Apr19'!T3:T6</f>
        <v>Employers National Insurance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61"/>
      <c r="J4" s="361"/>
      <c r="K4" s="361"/>
      <c r="L4" s="361"/>
      <c r="M4" s="422"/>
      <c r="N4" s="361"/>
      <c r="O4" s="361"/>
      <c r="P4" s="361"/>
      <c r="Q4" s="361"/>
      <c r="R4" s="422"/>
      <c r="S4" s="42"/>
      <c r="T4" s="361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61"/>
      <c r="J5" s="361"/>
      <c r="K5" s="361"/>
      <c r="L5" s="361"/>
      <c r="M5" s="422"/>
      <c r="N5" s="361"/>
      <c r="O5" s="361"/>
      <c r="P5" s="361"/>
      <c r="Q5" s="361"/>
      <c r="R5" s="422"/>
      <c r="S5" s="42"/>
      <c r="T5" s="361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2"/>
      <c r="J6" s="362"/>
      <c r="K6" s="362"/>
      <c r="L6" s="362"/>
      <c r="M6" s="423"/>
      <c r="N6" s="362"/>
      <c r="O6" s="362"/>
      <c r="P6" s="362"/>
      <c r="Q6" s="362"/>
      <c r="R6" s="423"/>
      <c r="S6" s="41"/>
      <c r="T6" s="362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92"/>
      <c r="S8" s="393"/>
      <c r="T8" s="393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40</v>
      </c>
      <c r="F9" s="35"/>
      <c r="G9" s="35"/>
      <c r="H9" s="353" t="s">
        <v>28</v>
      </c>
      <c r="I9" s="354"/>
      <c r="J9" s="352"/>
      <c r="K9" s="204">
        <f>'Dec19'!M49+1</f>
        <v>43830</v>
      </c>
      <c r="L9" s="203" t="s">
        <v>76</v>
      </c>
      <c r="M9" s="205">
        <f>K9+6</f>
        <v>43836</v>
      </c>
      <c r="N9" s="20"/>
      <c r="O9" s="394" t="s">
        <v>63</v>
      </c>
      <c r="P9" s="395"/>
      <c r="Q9" s="395"/>
      <c r="R9" s="396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IF(T$9="Y",'Dec19'!H51,0)</f>
        <v>0</v>
      </c>
      <c r="I11" s="89">
        <f>IF(T$9="Y",'Dec19'!I51,0)</f>
        <v>0</v>
      </c>
      <c r="J11" s="89">
        <f>IF(T$9="Y",'Dec19'!J51,0)</f>
        <v>0</v>
      </c>
      <c r="K11" s="89">
        <f>IF(T$9="Y",'Dec19'!K51,I11*J11)</f>
        <v>0</v>
      </c>
      <c r="L11" s="110">
        <f>IF(T$9="Y",'Dec19'!L51,0)</f>
        <v>0</v>
      </c>
      <c r="M11" s="110" t="str">
        <f>IF(E11=" "," ",IF(T$9="Y",'Dec19'!M51,IF((H11+K11+L11)&gt;0,H11+K11+L11,"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IF(Employee!H$34=E$9,Employee!D$34+SUM(M11)+'Dec19'!V51,SUM(M11)+'Dec19'!V51)</f>
        <v>0</v>
      </c>
      <c r="W11" s="49">
        <f>IF(Employee!H$34=E$9,Employee!D$35+SUM(N11)+'Dec19'!W51,SUM(N11)+'Dec19'!W51)</f>
        <v>0</v>
      </c>
      <c r="X11" s="49">
        <f>IF(O11=" ",'Dec19'!X51,O11+'Dec19'!X51)</f>
        <v>0</v>
      </c>
      <c r="Y11" s="49">
        <f>IF(P11=" ",'Dec19'!Y51,P11+'Dec19'!Y51)</f>
        <v>0</v>
      </c>
      <c r="Z11" s="49">
        <f>IF(Q11=" ",'Dec19'!Z51,Q11+'Dec19'!Z51)</f>
        <v>0</v>
      </c>
      <c r="AA11" s="49">
        <f>IF(R11=" ",'Dec19'!AA51,R11+'Dec19'!AA51)</f>
        <v>0</v>
      </c>
      <c r="AC11" s="49">
        <f>IF(T11=" ",'Dec19'!AC51,T11+'Dec19'!AC51)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IF(T$9="Y",'Dec19'!H52,0)</f>
        <v>0</v>
      </c>
      <c r="I12" s="92">
        <f>IF(T$9="Y",'Dec19'!I52,0)</f>
        <v>0</v>
      </c>
      <c r="J12" s="92">
        <f>IF(T$9="Y",'Dec19'!J52,0)</f>
        <v>0</v>
      </c>
      <c r="K12" s="92">
        <f>IF(T$9="Y",'Dec19'!K52,I12*J12)</f>
        <v>0</v>
      </c>
      <c r="L12" s="111">
        <f>IF(T$9="Y",'Dec19'!L52,0)</f>
        <v>0</v>
      </c>
      <c r="M12" s="111" t="str">
        <f>IF(E12=" "," ",IF(T$9="Y",'Dec19'!M52,IF((H12+K12+L12)&gt;0,H12+K12+L12,"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IF(Employee!H$60=E$9,Employee!D$60+SUM(M12)+'Dec19'!V52,SUM(M12)+'Dec19'!V52)</f>
        <v>0</v>
      </c>
      <c r="W12" s="49">
        <f>IF(Employee!H$60=E$9,Employee!D$61+SUM(N12)+'Dec19'!W52,SUM(N12)+'Dec19'!W52)</f>
        <v>0</v>
      </c>
      <c r="X12" s="49">
        <f>IF(O12=" ",'Dec19'!X52,O12+'Dec19'!X52)</f>
        <v>0</v>
      </c>
      <c r="Y12" s="49">
        <f>IF(P12=" ",'Dec19'!Y52,P12+'Dec19'!Y52)</f>
        <v>0</v>
      </c>
      <c r="Z12" s="49">
        <f>IF(Q12=" ",'Dec19'!Z52,Q12+'Dec19'!Z52)</f>
        <v>0</v>
      </c>
      <c r="AA12" s="49">
        <f>IF(R12=" ",'Dec19'!AA52,R12+'Dec19'!AA52)</f>
        <v>0</v>
      </c>
      <c r="AC12" s="49">
        <f>IF(T12=" ",'Dec19'!AC52,T12+'Dec19'!AC52)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IF(T$9="Y",'Dec19'!H53,0)</f>
        <v>0</v>
      </c>
      <c r="I13" s="92">
        <f>IF(T$9="Y",'Dec19'!I53,0)</f>
        <v>0</v>
      </c>
      <c r="J13" s="92">
        <f>IF(T$9="Y",'Dec19'!J53,0)</f>
        <v>0</v>
      </c>
      <c r="K13" s="92">
        <f>IF(T$9="Y",'Dec19'!K53,I13*J13)</f>
        <v>0</v>
      </c>
      <c r="L13" s="111">
        <f>IF(T$9="Y",'Dec19'!L53,0)</f>
        <v>0</v>
      </c>
      <c r="M13" s="111" t="str">
        <f>IF(E13=" "," ",IF(T$9="Y",'Dec19'!M53,IF((H13+K13+L13)&gt;0,H13+K13+L13,"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IF(Employee!H$86=E$9,Employee!D$86+SUM(M13)+'Dec19'!V53,SUM(M13)+'Dec19'!V53)</f>
        <v>0</v>
      </c>
      <c r="W13" s="49">
        <f>IF(Employee!H$86=E$9,Employee!D$87+SUM(N13)+'Dec19'!W53,SUM(N13)+'Dec19'!W53)</f>
        <v>0</v>
      </c>
      <c r="X13" s="49">
        <f>IF(O13=" ",'Dec19'!X53,O13+'Dec19'!X53)</f>
        <v>0</v>
      </c>
      <c r="Y13" s="49">
        <f>IF(P13=" ",'Dec19'!Y53,P13+'Dec19'!Y53)</f>
        <v>0</v>
      </c>
      <c r="Z13" s="49">
        <f>IF(Q13=" ",'Dec19'!Z53,Q13+'Dec19'!Z53)</f>
        <v>0</v>
      </c>
      <c r="AA13" s="49">
        <f>IF(R13=" ",'Dec19'!AA53,R13+'Dec19'!AA53)</f>
        <v>0</v>
      </c>
      <c r="AC13" s="49">
        <f>IF(T13=" ",'Dec19'!AC53,T13+'Dec19'!AC53)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IF(T$9="Y",'Dec19'!H54,0)</f>
        <v>0</v>
      </c>
      <c r="I14" s="92">
        <f>IF(T$9="Y",'Dec19'!I54,0)</f>
        <v>0</v>
      </c>
      <c r="J14" s="92">
        <f>IF(T$9="Y",'Dec19'!J54,0)</f>
        <v>0</v>
      </c>
      <c r="K14" s="92">
        <f>IF(T$9="Y",'Dec19'!K54,I14*J14)</f>
        <v>0</v>
      </c>
      <c r="L14" s="111">
        <f>IF(T$9="Y",'Dec19'!L54,0)</f>
        <v>0</v>
      </c>
      <c r="M14" s="111" t="str">
        <f>IF(E14=" "," ",IF(T$9="Y",'Dec19'!M54,IF((H14+K14+L14)&gt;0,H14+K14+L14,"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IF(Employee!H$112=E$9,Employee!D$112+SUM(M14)+'Dec19'!V54,SUM(M14)+'Dec19'!V54)</f>
        <v>0</v>
      </c>
      <c r="W14" s="49">
        <f>IF(Employee!H$112=E$9,Employee!D$113+SUM(N14)+'Dec19'!W54,SUM(N14)+'Dec19'!W54)</f>
        <v>0</v>
      </c>
      <c r="X14" s="49">
        <f>IF(O14=" ",'Dec19'!X54,O14+'Dec19'!X54)</f>
        <v>0</v>
      </c>
      <c r="Y14" s="49">
        <f>IF(P14=" ",'Dec19'!Y54,P14+'Dec19'!Y54)</f>
        <v>0</v>
      </c>
      <c r="Z14" s="49">
        <f>IF(Q14=" ",'Dec19'!Z54,Q14+'Dec19'!Z54)</f>
        <v>0</v>
      </c>
      <c r="AA14" s="49">
        <f>IF(R14=" ",'Dec19'!AA54,R14+'Dec19'!AA54)</f>
        <v>0</v>
      </c>
      <c r="AC14" s="49">
        <f>IF(T14=" ",'Dec19'!AC54,T14+'Dec19'!AC54)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IF(T$9="Y",'Dec19'!H55,0)</f>
        <v>0</v>
      </c>
      <c r="I15" s="245">
        <f>IF(T$9="Y",'Dec19'!I55,0)</f>
        <v>0</v>
      </c>
      <c r="J15" s="245">
        <f>IF(T$9="Y",'Dec19'!J55,0)</f>
        <v>0</v>
      </c>
      <c r="K15" s="245">
        <f>IF(T$9="Y",'Dec19'!K55,I15*J15)</f>
        <v>0</v>
      </c>
      <c r="L15" s="246">
        <f>IF(T$9="Y",'Dec19'!L55,0)</f>
        <v>0</v>
      </c>
      <c r="M15" s="111" t="str">
        <f>IF(E15=" "," ",IF(T$9="Y",'Dec19'!M55,IF((H15+K15+L15)&gt;0,H15+K15+L15,"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IF(Employee!H$138=E$9,Employee!D$138+SUM(M15)+'Dec19'!V55,SUM(M15)+'Dec19'!V55)</f>
        <v>0</v>
      </c>
      <c r="W15" s="49">
        <f>IF(Employee!H$138=E$9,Employee!D$139+SUM(N15)+'Dec19'!W55,SUM(N15)+'Dec19'!W55)</f>
        <v>0</v>
      </c>
      <c r="X15" s="49">
        <f>IF(O15=" ",'Dec19'!X55,O15+'Dec19'!X55)</f>
        <v>0</v>
      </c>
      <c r="Y15" s="49">
        <f>IF(P15=" ",'Dec19'!Y55,P15+'Dec19'!Y55)</f>
        <v>0</v>
      </c>
      <c r="Z15" s="49">
        <f>IF(Q15=" ",'Dec19'!Z55,Q15+'Dec19'!Z55)</f>
        <v>0</v>
      </c>
      <c r="AA15" s="49">
        <f>IF(R15=" ",'Dec19'!AA55,R15+'Dec19'!AA55)</f>
        <v>0</v>
      </c>
      <c r="AC15" s="49">
        <f>IF(T15=" ",'Dec19'!AC55,T15+'Dec19'!AC55)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1" t="s">
        <v>7</v>
      </c>
      <c r="G16" s="35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41</v>
      </c>
      <c r="F19" s="35"/>
      <c r="G19" s="35"/>
      <c r="H19" s="353" t="s">
        <v>28</v>
      </c>
      <c r="I19" s="354"/>
      <c r="J19" s="352"/>
      <c r="K19" s="204">
        <f>M9+1</f>
        <v>43837</v>
      </c>
      <c r="L19" s="203" t="s">
        <v>76</v>
      </c>
      <c r="M19" s="205">
        <f>K19+6</f>
        <v>43843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42</v>
      </c>
      <c r="F29" s="35"/>
      <c r="G29" s="35"/>
      <c r="H29" s="353" t="s">
        <v>28</v>
      </c>
      <c r="I29" s="354"/>
      <c r="J29" s="352"/>
      <c r="K29" s="204">
        <f>M19+1</f>
        <v>43844</v>
      </c>
      <c r="L29" s="203" t="s">
        <v>76</v>
      </c>
      <c r="M29" s="205">
        <f>K29+6</f>
        <v>43850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433"/>
      <c r="D38" s="433"/>
      <c r="E38" s="434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435"/>
      <c r="D39" s="436"/>
      <c r="E39" s="156">
        <v>43</v>
      </c>
      <c r="F39" s="35"/>
      <c r="G39" s="35"/>
      <c r="H39" s="353" t="s">
        <v>28</v>
      </c>
      <c r="I39" s="435"/>
      <c r="J39" s="436"/>
      <c r="K39" s="204">
        <f>M29+1</f>
        <v>43851</v>
      </c>
      <c r="L39" s="203" t="s">
        <v>76</v>
      </c>
      <c r="M39" s="205">
        <f>K39+6</f>
        <v>43857</v>
      </c>
      <c r="N39" s="20"/>
      <c r="O39" s="394" t="s">
        <v>63</v>
      </c>
      <c r="P39" s="430"/>
      <c r="Q39" s="430"/>
      <c r="R39" s="43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43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24</v>
      </c>
      <c r="C48" s="354"/>
      <c r="D48" s="354"/>
      <c r="E48" s="352"/>
      <c r="F48" s="32"/>
      <c r="G48" s="32"/>
      <c r="H48" s="43"/>
      <c r="I48" s="43"/>
      <c r="J48" s="43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10</v>
      </c>
      <c r="C49" s="354"/>
      <c r="D49" s="352"/>
      <c r="E49" s="156">
        <v>10</v>
      </c>
      <c r="F49" s="35"/>
      <c r="G49" s="35"/>
      <c r="H49" s="353" t="s">
        <v>28</v>
      </c>
      <c r="I49" s="354"/>
      <c r="J49" s="352"/>
      <c r="K49" s="204">
        <f>Admin!B277</f>
        <v>43836</v>
      </c>
      <c r="L49" s="203" t="s">
        <v>76</v>
      </c>
      <c r="M49" s="205">
        <f>Admin!B307</f>
        <v>43866</v>
      </c>
      <c r="N49" s="20"/>
      <c r="O49" s="394" t="s">
        <v>64</v>
      </c>
      <c r="P49" s="395"/>
      <c r="Q49" s="395"/>
      <c r="R49" s="396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IF(T$49="Y",'Dec19'!H61,0)</f>
        <v>0</v>
      </c>
      <c r="I51" s="89">
        <f>IF(T$49="Y",'Dec19'!I61,0)</f>
        <v>0</v>
      </c>
      <c r="J51" s="89">
        <f>IF(T$49="Y",'Dec19'!J61,0)</f>
        <v>0</v>
      </c>
      <c r="K51" s="89">
        <f>IF(T$49="Y",'Dec19'!K61,I51*J51)</f>
        <v>0</v>
      </c>
      <c r="L51" s="110">
        <f>IF(T$49="Y",'Dec19'!L61,0)</f>
        <v>0</v>
      </c>
      <c r="M51" s="99" t="str">
        <f>IF(E51=" "," ",IF(T$49="Y",'Dec19'!M61,IF((H51+K51+L51)&gt;0,H51+K51+L51,"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IF(Employee!H$35=E$49,Employee!D$34+SUM(M51)+'Dec19'!V61,SUM(M51)+'Dec19'!V61)</f>
        <v>0</v>
      </c>
      <c r="W51" s="49">
        <f>IF(Employee!H$35=E$49,Employee!D$35+SUM(N51)+'Dec19'!W61,SUM(N51)+'Dec19'!W61)</f>
        <v>0</v>
      </c>
      <c r="X51" s="49">
        <f>IF(O51=" ",'Dec19'!X61,O51+'Dec19'!X61)</f>
        <v>0</v>
      </c>
      <c r="Y51" s="49">
        <f>IF(P51=" ",'Dec19'!Y61,P51+'Dec19'!Y61)</f>
        <v>0</v>
      </c>
      <c r="Z51" s="49">
        <f>IF(Q51=" ",'Dec19'!Z61,Q51+'Dec19'!Z61)</f>
        <v>0</v>
      </c>
      <c r="AA51" s="49">
        <f>IF(R51=" ",'Dec19'!AA61,R51+'Dec19'!AA61)</f>
        <v>0</v>
      </c>
      <c r="AC51" s="49">
        <f>IF(T51=" ",'Dec19'!AC61,T51+'Dec19'!AC61)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IF(T$49="Y",'Dec19'!H62,0)</f>
        <v>0</v>
      </c>
      <c r="I52" s="92">
        <f>IF(T$49="Y",'Dec19'!I62,0)</f>
        <v>0</v>
      </c>
      <c r="J52" s="92">
        <f>IF(T$49="Y",'Dec19'!J62,0)</f>
        <v>0</v>
      </c>
      <c r="K52" s="92">
        <f>IF(T$49="Y",'Dec19'!K62,I52*J52)</f>
        <v>0</v>
      </c>
      <c r="L52" s="111">
        <f>IF(T$49="Y",'Dec19'!L62,0)</f>
        <v>0</v>
      </c>
      <c r="M52" s="100" t="str">
        <f>IF(E52=" "," ",IF(T$49="Y",'Dec19'!M62,IF((H52+K52+L52)&gt;0,H52+K52+L52,"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IF(Employee!H$61=E$49,Employee!D$60+SUM(M52)+'Dec19'!V62,SUM(M52)+'Dec19'!V62)</f>
        <v>0</v>
      </c>
      <c r="W52" s="49">
        <f>IF(Employee!H$61=E$49,Employee!D$61+SUM(N52)+'Dec19'!W62,SUM(N52)+'Dec19'!W62)</f>
        <v>0</v>
      </c>
      <c r="X52" s="49">
        <f>IF(O52=" ",'Dec19'!X62,O52+'Dec19'!X62)</f>
        <v>0</v>
      </c>
      <c r="Y52" s="49">
        <f>IF(P52=" ",'Dec19'!Y62,P52+'Dec19'!Y62)</f>
        <v>0</v>
      </c>
      <c r="Z52" s="49">
        <f>IF(Q52=" ",'Dec19'!Z62,Q52+'Dec19'!Z62)</f>
        <v>0</v>
      </c>
      <c r="AA52" s="49">
        <f>IF(R52=" ",'Dec19'!AA62,R52+'Dec19'!AA62)</f>
        <v>0</v>
      </c>
      <c r="AC52" s="49">
        <f>IF(T52=" ",'Dec19'!AC62,T52+'Dec19'!AC62)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IF(T$49="Y",'Dec19'!H63,0)</f>
        <v>0</v>
      </c>
      <c r="I53" s="92">
        <f>IF(T$49="Y",'Dec19'!I63,0)</f>
        <v>0</v>
      </c>
      <c r="J53" s="92">
        <f>IF(T$49="Y",'Dec19'!J63,0)</f>
        <v>0</v>
      </c>
      <c r="K53" s="92">
        <f>IF(T$49="Y",'Dec19'!K63,I53*J53)</f>
        <v>0</v>
      </c>
      <c r="L53" s="111">
        <f>IF(T$49="Y",'Dec19'!L63,0)</f>
        <v>0</v>
      </c>
      <c r="M53" s="100" t="str">
        <f>IF(E53=" "," ",IF(T$49="Y",'Dec19'!M63,IF((H53+K53+L53)&gt;0,H53+K53+L53,"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IF(Employee!H$87=E$49,Employee!D$86+SUM(M53)+'Dec19'!V63,SUM(M53)+'Dec19'!V63)</f>
        <v>0</v>
      </c>
      <c r="W53" s="49">
        <f>IF(Employee!H$87=E$49,Employee!D$87+SUM(N53)+'Dec19'!W63,SUM(N53)+'Dec19'!W63)</f>
        <v>0</v>
      </c>
      <c r="X53" s="49">
        <f>IF(O53=" ",'Dec19'!X63,O53+'Dec19'!X63)</f>
        <v>0</v>
      </c>
      <c r="Y53" s="49">
        <f>IF(P53=" ",'Dec19'!Y63,P53+'Dec19'!Y63)</f>
        <v>0</v>
      </c>
      <c r="Z53" s="49">
        <f>IF(Q53=" ",'Dec19'!Z63,Q53+'Dec19'!Z63)</f>
        <v>0</v>
      </c>
      <c r="AA53" s="49">
        <f>IF(R53=" ",'Dec19'!AA63,R53+'Dec19'!AA63)</f>
        <v>0</v>
      </c>
      <c r="AC53" s="49">
        <f>IF(T53=" ",'Dec19'!AC63,T53+'Dec19'!AC63)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IF(T$49="Y",'Dec19'!H64,0)</f>
        <v>0</v>
      </c>
      <c r="I54" s="92">
        <f>IF(T$49="Y",'Dec19'!I64,0)</f>
        <v>0</v>
      </c>
      <c r="J54" s="92">
        <f>IF(T$49="Y",'Dec19'!J64,0)</f>
        <v>0</v>
      </c>
      <c r="K54" s="92">
        <f>IF(T$49="Y",'Dec19'!K64,I54*J54)</f>
        <v>0</v>
      </c>
      <c r="L54" s="111">
        <f>IF(T$49="Y",'Dec19'!L64,0)</f>
        <v>0</v>
      </c>
      <c r="M54" s="100" t="str">
        <f>IF(E54=" "," ",IF(T$49="Y",'Dec19'!M64,IF((H54+K54+L54)&gt;0,H54+K54+L54,"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IF(Employee!H$113=E$49,Employee!D$112+SUM(M54)+'Dec19'!V64,SUM(M54)+'Dec19'!V64)</f>
        <v>0</v>
      </c>
      <c r="W54" s="49">
        <f>IF(Employee!H$113=E$49,Employee!D$113+SUM(N54)+'Dec19'!W64,SUM(N54)+'Dec19'!W64)</f>
        <v>0</v>
      </c>
      <c r="X54" s="49">
        <f>IF(O54=" ",'Dec19'!X64,O54+'Dec19'!X64)</f>
        <v>0</v>
      </c>
      <c r="Y54" s="49">
        <f>IF(P54=" ",'Dec19'!Y64,P54+'Dec19'!Y64)</f>
        <v>0</v>
      </c>
      <c r="Z54" s="49">
        <f>IF(Q54=" ",'Dec19'!Z64,Q54+'Dec19'!Z64)</f>
        <v>0</v>
      </c>
      <c r="AA54" s="49">
        <f>IF(R54=" ",'Dec19'!AA64,R54+'Dec19'!AA64)</f>
        <v>0</v>
      </c>
      <c r="AC54" s="49">
        <f>IF(T54=" ",'Dec19'!AC64,T54+'Dec19'!AC64)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IF(T$49="Y",'Dec19'!H65,0)</f>
        <v>0</v>
      </c>
      <c r="I55" s="245">
        <f>IF(T$49="Y",'Dec19'!I65,0)</f>
        <v>0</v>
      </c>
      <c r="J55" s="245">
        <f>IF(T$49="Y",'Dec19'!J65,0)</f>
        <v>0</v>
      </c>
      <c r="K55" s="245">
        <f>IF(T$49="Y",'Dec19'!K65,I55*J55)</f>
        <v>0</v>
      </c>
      <c r="L55" s="246">
        <f>IF(T$49="Y",'Dec19'!L65,0)</f>
        <v>0</v>
      </c>
      <c r="M55" s="100" t="str">
        <f>IF(E55=" "," ",IF(T$49="Y",'Dec19'!M65,IF((H55+K55+L55)&gt;0,H55+K55+L55,"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IF(Employee!H$139=E$49,Employee!D$138+SUM(M55)+'Dec19'!V65,SUM(M55)+'Dec19'!V65)</f>
        <v>0</v>
      </c>
      <c r="W55" s="49">
        <f>IF(Employee!H$139=E$49,Employee!D$139+SUM(N55)+'Dec19'!W65,SUM(N55)+'Dec19'!W65)</f>
        <v>0</v>
      </c>
      <c r="X55" s="49">
        <f>IF(O55=" ",'Dec19'!X65,O55+'Dec19'!X65)</f>
        <v>0</v>
      </c>
      <c r="Y55" s="49">
        <f>IF(P55=" ",'Dec19'!Y65,P55+'Dec19'!Y65)</f>
        <v>0</v>
      </c>
      <c r="Z55" s="49">
        <f>IF(Q55=" ",'Dec19'!Z65,Q55+'Dec19'!Z65)</f>
        <v>0</v>
      </c>
      <c r="AA55" s="49">
        <f>IF(R55=" ",'Dec19'!AA65,R55+'Dec19'!AA65)</f>
        <v>0</v>
      </c>
      <c r="AC55" s="49">
        <f>IF(T55=" ",'Dec19'!AC65,T55+'Dec19'!AC65)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35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08" t="s">
        <v>74</v>
      </c>
      <c r="N59" s="409"/>
      <c r="O59" s="409"/>
      <c r="P59" s="409"/>
      <c r="Q59" s="409"/>
      <c r="R59" s="409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AD60+'Dec19'!AD75</f>
        <v>0</v>
      </c>
      <c r="AE65" s="158">
        <f>AE60+'Dec19'!AE75</f>
        <v>0</v>
      </c>
      <c r="AF65" s="158">
        <f>AF60+'Dec19'!AF75</f>
        <v>0</v>
      </c>
      <c r="AG65" s="158">
        <f>AG60+'Dec19'!AG75</f>
        <v>0</v>
      </c>
    </row>
    <row r="66" spans="6:33" ht="13.5" thickTop="1" x14ac:dyDescent="0.2"/>
    <row r="67" spans="6:33" x14ac:dyDescent="0.2">
      <c r="AD67" s="162"/>
      <c r="AE67" s="158">
        <f>AE62+'Dec19'!AE77</f>
        <v>0</v>
      </c>
      <c r="AF67" s="158">
        <f>AF62+'Dec19'!AF77</f>
        <v>0</v>
      </c>
      <c r="AG67" s="158">
        <f>AG62+'Dec19'!AG77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1" sqref="B1:F2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24"/>
      <c r="B1" s="439" t="s">
        <v>66</v>
      </c>
      <c r="C1" s="416"/>
      <c r="D1" s="416"/>
      <c r="E1" s="416"/>
      <c r="F1" s="417"/>
      <c r="G1" s="381">
        <f>SUM(AD60:AG60)+SUM(AE62:AG62)</f>
        <v>0</v>
      </c>
      <c r="H1" s="382"/>
      <c r="I1" s="378" t="s">
        <v>4</v>
      </c>
      <c r="J1" s="379"/>
      <c r="K1" s="379"/>
      <c r="L1" s="38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24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8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tr">
        <f>'Apr19'!H3:H6</f>
        <v>Statutory Pay</v>
      </c>
      <c r="I3" s="358" t="str">
        <f>'Apr19'!I3:I6</f>
        <v>Basic hours</v>
      </c>
      <c r="J3" s="358" t="str">
        <f>'Apr19'!J3:J6</f>
        <v>Hourly rate</v>
      </c>
      <c r="K3" s="358" t="str">
        <f>'Apr19'!K3:K6</f>
        <v>Basic    wages</v>
      </c>
      <c r="L3" s="358" t="str">
        <f>'Apr19'!L3:L6</f>
        <v>Overtime Bonus Gratuities</v>
      </c>
      <c r="M3" s="421" t="str">
        <f>'Apr19'!M3:M6</f>
        <v>GROSS WAGES</v>
      </c>
      <c r="N3" s="358" t="str">
        <f>'Apr19'!N3:N6</f>
        <v>Income Tax</v>
      </c>
      <c r="O3" s="358" t="str">
        <f>'Apr19'!O3:O6</f>
        <v>Employees National Insurance</v>
      </c>
      <c r="P3" s="358" t="str">
        <f>'Apr19'!P3:P6</f>
        <v>Student Loans</v>
      </c>
      <c r="Q3" s="358" t="str">
        <f>'Apr19'!Q3:Q6</f>
        <v>Other Deductions</v>
      </c>
      <c r="R3" s="421" t="str">
        <f>'Apr19'!R3:R6</f>
        <v>NET      PAY</v>
      </c>
      <c r="S3" s="42"/>
      <c r="T3" s="358" t="str">
        <f>'Apr19'!T3:T6</f>
        <v>Employers National Insurance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61"/>
      <c r="J4" s="361"/>
      <c r="K4" s="361"/>
      <c r="L4" s="361"/>
      <c r="M4" s="422"/>
      <c r="N4" s="361"/>
      <c r="O4" s="361"/>
      <c r="P4" s="361"/>
      <c r="Q4" s="361"/>
      <c r="R4" s="422"/>
      <c r="S4" s="42"/>
      <c r="T4" s="361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61"/>
      <c r="J5" s="361"/>
      <c r="K5" s="361"/>
      <c r="L5" s="361"/>
      <c r="M5" s="422"/>
      <c r="N5" s="361"/>
      <c r="O5" s="361"/>
      <c r="P5" s="361"/>
      <c r="Q5" s="361"/>
      <c r="R5" s="422"/>
      <c r="S5" s="42"/>
      <c r="T5" s="361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2"/>
      <c r="J6" s="362"/>
      <c r="K6" s="362"/>
      <c r="L6" s="362"/>
      <c r="M6" s="423"/>
      <c r="N6" s="362"/>
      <c r="O6" s="362"/>
      <c r="P6" s="362"/>
      <c r="Q6" s="362"/>
      <c r="R6" s="423"/>
      <c r="S6" s="41"/>
      <c r="T6" s="362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92"/>
      <c r="S8" s="393"/>
      <c r="T8" s="393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44</v>
      </c>
      <c r="F9" s="35"/>
      <c r="G9" s="35"/>
      <c r="H9" s="353" t="s">
        <v>28</v>
      </c>
      <c r="I9" s="354"/>
      <c r="J9" s="352"/>
      <c r="K9" s="204">
        <f>'Jan20'!M39+1</f>
        <v>43858</v>
      </c>
      <c r="L9" s="203" t="s">
        <v>76</v>
      </c>
      <c r="M9" s="205">
        <f>K9+6</f>
        <v>43864</v>
      </c>
      <c r="N9" s="20"/>
      <c r="O9" s="394" t="s">
        <v>63</v>
      </c>
      <c r="P9" s="395"/>
      <c r="Q9" s="395"/>
      <c r="R9" s="396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IF(T$9="Y",'Jan20'!H41,0)</f>
        <v>0</v>
      </c>
      <c r="I11" s="89">
        <f>IF(T$9="Y",'Jan20'!I41,0)</f>
        <v>0</v>
      </c>
      <c r="J11" s="89">
        <f>IF(T$9="Y",'Jan20'!J41,0)</f>
        <v>0</v>
      </c>
      <c r="K11" s="89">
        <f>IF(T$9="Y",'Jan20'!K41,I11*J11)</f>
        <v>0</v>
      </c>
      <c r="L11" s="110">
        <f>IF(T$9="Y",'Jan20'!L41,0)</f>
        <v>0</v>
      </c>
      <c r="M11" s="110" t="str">
        <f>IF(E11=" "," ",IF(T$9="Y",'Jan20'!M41,IF((H11+K11+L11)&gt;0,H11+K11+L11,"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IF(Employee!H$34=E$9,Employee!D$34+SUM(M11)+'Jan20'!V41,SUM(M11)+'Jan20'!V41)</f>
        <v>0</v>
      </c>
      <c r="W11" s="49">
        <f>IF(Employee!H$34=E$9,Employee!D$35+SUM(N11)+'Jan20'!W41,SUM(N11)+'Jan20'!W41)</f>
        <v>0</v>
      </c>
      <c r="X11" s="49">
        <f>IF(O11=" ",'Jan20'!X41,O11+'Jan20'!X41)</f>
        <v>0</v>
      </c>
      <c r="Y11" s="49">
        <f>IF(P11=" ",'Jan20'!Y41,P11+'Jan20'!Y41)</f>
        <v>0</v>
      </c>
      <c r="Z11" s="49">
        <f>IF(Q11=" ",'Jan20'!Z41,Q11+'Jan20'!Z41)</f>
        <v>0</v>
      </c>
      <c r="AA11" s="49">
        <f>IF(R11=" ",'Jan20'!AA41,R11+'Jan20'!AA41)</f>
        <v>0</v>
      </c>
      <c r="AC11" s="49">
        <f>IF(T11=" ",'Jan20'!AC41,T11+'Jan20'!AC41)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IF(T$9="Y",'Jan20'!H42,0)</f>
        <v>0</v>
      </c>
      <c r="I12" s="92">
        <f>IF(T$9="Y",'Jan20'!I42,0)</f>
        <v>0</v>
      </c>
      <c r="J12" s="92">
        <f>IF(T$9="Y",'Jan20'!J42,0)</f>
        <v>0</v>
      </c>
      <c r="K12" s="92">
        <f>IF(T$9="Y",'Jan20'!K42,I12*J12)</f>
        <v>0</v>
      </c>
      <c r="L12" s="111">
        <f>IF(T$9="Y",'Jan20'!L42,0)</f>
        <v>0</v>
      </c>
      <c r="M12" s="111" t="str">
        <f>IF(E12=" "," ",IF(T$9="Y",'Jan20'!M42,IF((H12+K12+L12)&gt;0,H12+K12+L12,"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IF(Employee!H$60=E$9,Employee!D$60+SUM(M12)+'Jan20'!V42,SUM(M12)+'Jan20'!V42)</f>
        <v>0</v>
      </c>
      <c r="W12" s="49">
        <f>IF(Employee!H$60=E$9,Employee!D$61+SUM(N12)+'Jan20'!W42,SUM(N12)+'Jan20'!W42)</f>
        <v>0</v>
      </c>
      <c r="X12" s="49">
        <f>IF(O12=" ",'Jan20'!X42,O12+'Jan20'!X42)</f>
        <v>0</v>
      </c>
      <c r="Y12" s="49">
        <f>IF(P12=" ",'Jan20'!Y42,P12+'Jan20'!Y42)</f>
        <v>0</v>
      </c>
      <c r="Z12" s="49">
        <f>IF(Q12=" ",'Jan20'!Z42,Q12+'Jan20'!Z42)</f>
        <v>0</v>
      </c>
      <c r="AA12" s="49">
        <f>IF(R12=" ",'Jan20'!AA42,R12+'Jan20'!AA42)</f>
        <v>0</v>
      </c>
      <c r="AC12" s="49">
        <f>IF(T12=" ",'Jan20'!AC42,T12+'Jan20'!AC42)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IF(T$9="Y",'Jan20'!H43,0)</f>
        <v>0</v>
      </c>
      <c r="I13" s="92">
        <f>IF(T$9="Y",'Jan20'!I43,0)</f>
        <v>0</v>
      </c>
      <c r="J13" s="92">
        <f>IF(T$9="Y",'Jan20'!J43,0)</f>
        <v>0</v>
      </c>
      <c r="K13" s="92">
        <f>IF(T$9="Y",'Jan20'!K43,I13*J13)</f>
        <v>0</v>
      </c>
      <c r="L13" s="111">
        <f>IF(T$9="Y",'Jan20'!L43,0)</f>
        <v>0</v>
      </c>
      <c r="M13" s="111" t="str">
        <f>IF(E13=" "," ",IF(T$9="Y",'Jan20'!M43,IF((H13+K13+L13)&gt;0,H13+K13+L13,"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IF(Employee!H$86=E$9,Employee!D$86+SUM(M13)+'Jan20'!V43,SUM(M13)+'Jan20'!V43)</f>
        <v>0</v>
      </c>
      <c r="W13" s="49">
        <f>IF(Employee!H$86=E$9,Employee!D$87+SUM(N13)+'Jan20'!W43,SUM(N13)+'Jan20'!W43)</f>
        <v>0</v>
      </c>
      <c r="X13" s="49">
        <f>IF(O13=" ",'Jan20'!X43,O13+'Jan20'!X43)</f>
        <v>0</v>
      </c>
      <c r="Y13" s="49">
        <f>IF(P13=" ",'Jan20'!Y43,P13+'Jan20'!Y43)</f>
        <v>0</v>
      </c>
      <c r="Z13" s="49">
        <f>IF(Q13=" ",'Jan20'!Z43,Q13+'Jan20'!Z43)</f>
        <v>0</v>
      </c>
      <c r="AA13" s="49">
        <f>IF(R13=" ",'Jan20'!AA43,R13+'Jan20'!AA43)</f>
        <v>0</v>
      </c>
      <c r="AC13" s="49">
        <f>IF(T13=" ",'Jan20'!AC43,T13+'Jan20'!AC43)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IF(T$9="Y",'Jan20'!H44,0)</f>
        <v>0</v>
      </c>
      <c r="I14" s="92">
        <f>IF(T$9="Y",'Jan20'!I44,0)</f>
        <v>0</v>
      </c>
      <c r="J14" s="92">
        <f>IF(T$9="Y",'Jan20'!J44,0)</f>
        <v>0</v>
      </c>
      <c r="K14" s="92">
        <f>IF(T$9="Y",'Jan20'!K44,I14*J14)</f>
        <v>0</v>
      </c>
      <c r="L14" s="111">
        <f>IF(T$9="Y",'Jan20'!L44,0)</f>
        <v>0</v>
      </c>
      <c r="M14" s="111" t="str">
        <f>IF(E14=" "," ",IF(T$9="Y",'Jan20'!M44,IF((H14+K14+L14)&gt;0,H14+K14+L14,"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IF(Employee!H$112=E$9,Employee!D$112+SUM(M14)+'Jan20'!V44,SUM(M14)+'Jan20'!V44)</f>
        <v>0</v>
      </c>
      <c r="W14" s="49">
        <f>IF(Employee!H$112=E$9,Employee!D$113+SUM(N14)+'Jan20'!W44,SUM(N14)+'Jan20'!W44)</f>
        <v>0</v>
      </c>
      <c r="X14" s="49">
        <f>IF(O14=" ",'Jan20'!X44,O14+'Jan20'!X44)</f>
        <v>0</v>
      </c>
      <c r="Y14" s="49">
        <f>IF(P14=" ",'Jan20'!Y44,P14+'Jan20'!Y44)</f>
        <v>0</v>
      </c>
      <c r="Z14" s="49">
        <f>IF(Q14=" ",'Jan20'!Z44,Q14+'Jan20'!Z44)</f>
        <v>0</v>
      </c>
      <c r="AA14" s="49">
        <f>IF(R14=" ",'Jan20'!AA44,R14+'Jan20'!AA44)</f>
        <v>0</v>
      </c>
      <c r="AC14" s="49">
        <f>IF(T14=" ",'Jan20'!AC44,T14+'Jan20'!AC44)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IF(T$9="Y",'Jan20'!H45,0)</f>
        <v>0</v>
      </c>
      <c r="I15" s="245">
        <f>IF(T$9="Y",'Jan20'!I45,0)</f>
        <v>0</v>
      </c>
      <c r="J15" s="245">
        <f>IF(T$9="Y",'Jan20'!J45,0)</f>
        <v>0</v>
      </c>
      <c r="K15" s="245">
        <f>IF(T$9="Y",'Jan20'!K45,I15*J15)</f>
        <v>0</v>
      </c>
      <c r="L15" s="246">
        <f>IF(T$19="Y",'Jan20'!L45,0)</f>
        <v>0</v>
      </c>
      <c r="M15" s="111" t="str">
        <f>IF(E15=" "," ",IF(T$9="Y",'Jan20'!M45,IF((H15+K15+L15)&gt;0,H15+K15+L15,"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IF(Employee!H$138=E$9,Employee!D$138+SUM(M15)+'Jan20'!V45,SUM(M15)+'Jan20'!V45)</f>
        <v>0</v>
      </c>
      <c r="W15" s="49">
        <f>IF(Employee!H$138=E$9,Employee!D$139+SUM(N15)+'Jan20'!W45,SUM(N15)+'Jan20'!W45)</f>
        <v>0</v>
      </c>
      <c r="X15" s="49">
        <f>IF(O15=" ",'Jan20'!X45,O15+'Jan20'!X45)</f>
        <v>0</v>
      </c>
      <c r="Y15" s="49">
        <f>IF(P15=" ",'Jan20'!Y45,P15+'Jan20'!Y45)</f>
        <v>0</v>
      </c>
      <c r="Z15" s="49">
        <f>IF(Q15=" ",'Jan20'!Z45,Q15+'Jan20'!Z45)</f>
        <v>0</v>
      </c>
      <c r="AA15" s="49">
        <f>IF(R15=" ",'Jan20'!AA45,R15+'Jan20'!AA45)</f>
        <v>0</v>
      </c>
      <c r="AC15" s="49">
        <f>IF(T15=" ",'Jan20'!AC45,T15+'Jan20'!AC45)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1" t="s">
        <v>7</v>
      </c>
      <c r="G16" s="35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45</v>
      </c>
      <c r="F19" s="35"/>
      <c r="G19" s="35"/>
      <c r="H19" s="353" t="s">
        <v>28</v>
      </c>
      <c r="I19" s="354"/>
      <c r="J19" s="352"/>
      <c r="K19" s="204">
        <f>M9+1</f>
        <v>43865</v>
      </c>
      <c r="L19" s="203" t="s">
        <v>76</v>
      </c>
      <c r="M19" s="205">
        <f>K19+6</f>
        <v>43871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46</v>
      </c>
      <c r="F29" s="35"/>
      <c r="G29" s="35"/>
      <c r="H29" s="353" t="s">
        <v>28</v>
      </c>
      <c r="I29" s="354"/>
      <c r="J29" s="352"/>
      <c r="K29" s="204">
        <f>M19+1</f>
        <v>43872</v>
      </c>
      <c r="L29" s="203" t="s">
        <v>76</v>
      </c>
      <c r="M29" s="205">
        <f>K29+6</f>
        <v>43878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433"/>
      <c r="D38" s="433"/>
      <c r="E38" s="434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435"/>
      <c r="D39" s="436"/>
      <c r="E39" s="156">
        <v>47</v>
      </c>
      <c r="F39" s="35"/>
      <c r="G39" s="35"/>
      <c r="H39" s="353" t="s">
        <v>28</v>
      </c>
      <c r="I39" s="435"/>
      <c r="J39" s="436"/>
      <c r="K39" s="204">
        <f>M29+1</f>
        <v>43879</v>
      </c>
      <c r="L39" s="203" t="s">
        <v>76</v>
      </c>
      <c r="M39" s="205">
        <f>K39+6</f>
        <v>43885</v>
      </c>
      <c r="N39" s="20"/>
      <c r="O39" s="394" t="s">
        <v>63</v>
      </c>
      <c r="P39" s="430"/>
      <c r="Q39" s="430"/>
      <c r="R39" s="43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43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24</v>
      </c>
      <c r="C48" s="354"/>
      <c r="D48" s="354"/>
      <c r="E48" s="352"/>
      <c r="F48" s="32"/>
      <c r="G48" s="32"/>
      <c r="H48" s="43"/>
      <c r="I48" s="43"/>
      <c r="J48" s="43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10</v>
      </c>
      <c r="C49" s="354"/>
      <c r="D49" s="352"/>
      <c r="E49" s="156">
        <v>11</v>
      </c>
      <c r="F49" s="35"/>
      <c r="G49" s="35"/>
      <c r="H49" s="353" t="s">
        <v>28</v>
      </c>
      <c r="I49" s="354"/>
      <c r="J49" s="352"/>
      <c r="K49" s="204">
        <f>Admin!B308</f>
        <v>43867</v>
      </c>
      <c r="L49" s="203" t="s">
        <v>76</v>
      </c>
      <c r="M49" s="205">
        <f>Admin!B335</f>
        <v>43894</v>
      </c>
      <c r="N49" s="20"/>
      <c r="O49" s="394" t="s">
        <v>64</v>
      </c>
      <c r="P49" s="395"/>
      <c r="Q49" s="395"/>
      <c r="R49" s="396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IF(T$49="Y",'Jan20'!H51,0)</f>
        <v>0</v>
      </c>
      <c r="I51" s="89">
        <f>IF(T$49="Y",'Jan20'!I51,0)</f>
        <v>0</v>
      </c>
      <c r="J51" s="89">
        <f>IF(T$49="Y",'Jan20'!J51,0)</f>
        <v>0</v>
      </c>
      <c r="K51" s="89">
        <f>IF(T$49="Y",'Jan20'!K51,I51*J51)</f>
        <v>0</v>
      </c>
      <c r="L51" s="110">
        <f>IF(T$49="Y",'Jan20'!L51,0)</f>
        <v>0</v>
      </c>
      <c r="M51" s="99" t="str">
        <f>IF(E51=" "," ",IF(T$49="Y",'Jan20'!M51,IF((H51+K51+L51)&gt;0,H51+K51+L51,"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IF(Employee!H$35=E$49,Employee!D$34+SUM(M51)+'Jan20'!V51,SUM(M51)+'Jan20'!V51)</f>
        <v>0</v>
      </c>
      <c r="W51" s="49">
        <f>IF(Employee!H$35=E$49,Employee!D$35+SUM(N51)+'Jan20'!W51,SUM(N51)+'Jan20'!W51)</f>
        <v>0</v>
      </c>
      <c r="X51" s="49">
        <f>IF(O51=" ",'Jan20'!X51,O51+'Jan20'!X51)</f>
        <v>0</v>
      </c>
      <c r="Y51" s="49">
        <f>IF(P51=" ",'Jan20'!Y51,P51+'Jan20'!Y51)</f>
        <v>0</v>
      </c>
      <c r="Z51" s="49">
        <f>IF(Q51=" ",'Jan20'!Z51,Q51+'Jan20'!Z51)</f>
        <v>0</v>
      </c>
      <c r="AA51" s="49">
        <f>IF(R51=" ",'Jan20'!AA51,R51+'Jan20'!AA51)</f>
        <v>0</v>
      </c>
      <c r="AC51" s="49">
        <f>IF(T51=" ",'Jan20'!AC51,T51+'Jan20'!AC51)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IF(T$49="Y",'Jan20'!H52,0)</f>
        <v>0</v>
      </c>
      <c r="I52" s="92">
        <f>IF(T$49="Y",'Jan20'!I52,0)</f>
        <v>0</v>
      </c>
      <c r="J52" s="92">
        <f>IF(T$49="Y",'Jan20'!J52,0)</f>
        <v>0</v>
      </c>
      <c r="K52" s="92">
        <f>IF(T$49="Y",'Jan20'!K52,I52*J52)</f>
        <v>0</v>
      </c>
      <c r="L52" s="111">
        <f>IF(T$49="Y",'Jan20'!L52,0)</f>
        <v>0</v>
      </c>
      <c r="M52" s="100" t="str">
        <f>IF(E52=" "," ",IF(T$49="Y",'Jan20'!M52,IF((H52+K52+L52)&gt;0,H52+K52+L52,"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IF(Employee!H$61=E$49,Employee!D$60+SUM(M52)+'Jan20'!V52,SUM(M52)+'Jan20'!V52)</f>
        <v>0</v>
      </c>
      <c r="W52" s="49">
        <f>IF(Employee!H$61=E$49,Employee!D$61+SUM(N52)+'Jan20'!W52,SUM(N52)+'Jan20'!W52)</f>
        <v>0</v>
      </c>
      <c r="X52" s="49">
        <f>IF(O52=" ",'Jan20'!X52,O52+'Jan20'!X52)</f>
        <v>0</v>
      </c>
      <c r="Y52" s="49">
        <f>IF(P52=" ",'Jan20'!Y52,P52+'Jan20'!Y52)</f>
        <v>0</v>
      </c>
      <c r="Z52" s="49">
        <f>IF(Q52=" ",'Jan20'!Z52,Q52+'Jan20'!Z52)</f>
        <v>0</v>
      </c>
      <c r="AA52" s="49">
        <f>IF(R52=" ",'Jan20'!AA52,R52+'Jan20'!AA52)</f>
        <v>0</v>
      </c>
      <c r="AC52" s="49">
        <f>IF(T52=" ",'Jan20'!AC52,T52+'Jan20'!AC52)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IF(T$49="Y",'Jan20'!H53,0)</f>
        <v>0</v>
      </c>
      <c r="I53" s="92">
        <f>IF(T$49="Y",'Jan20'!I53,0)</f>
        <v>0</v>
      </c>
      <c r="J53" s="92">
        <f>IF(T$49="Y",'Jan20'!J53,0)</f>
        <v>0</v>
      </c>
      <c r="K53" s="92">
        <f>IF(T$49="Y",'Jan20'!K53,I53*J53)</f>
        <v>0</v>
      </c>
      <c r="L53" s="111">
        <f>IF(T$49="Y",'Jan20'!L53,0)</f>
        <v>0</v>
      </c>
      <c r="M53" s="100" t="str">
        <f>IF(E53=" "," ",IF(T$49="Y",'Jan20'!M53,IF((H53+K53+L53)&gt;0,H53+K53+L53,"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IF(Employee!H$87=E$49,Employee!D$86+SUM(M53)+'Jan20'!V53,SUM(M53)+'Jan20'!V53)</f>
        <v>0</v>
      </c>
      <c r="W53" s="49">
        <f>IF(Employee!H$87=E$49,Employee!D$87+SUM(N53)+'Jan20'!W53,SUM(N53)+'Jan20'!W53)</f>
        <v>0</v>
      </c>
      <c r="X53" s="49">
        <f>IF(O53=" ",'Jan20'!X53,O53+'Jan20'!X53)</f>
        <v>0</v>
      </c>
      <c r="Y53" s="49">
        <f>IF(P53=" ",'Jan20'!Y53,P53+'Jan20'!Y53)</f>
        <v>0</v>
      </c>
      <c r="Z53" s="49">
        <f>IF(Q53=" ",'Jan20'!Z53,Q53+'Jan20'!Z53)</f>
        <v>0</v>
      </c>
      <c r="AA53" s="49">
        <f>IF(R53=" ",'Jan20'!AA53,R53+'Jan20'!AA53)</f>
        <v>0</v>
      </c>
      <c r="AC53" s="49">
        <f>IF(T53=" ",'Jan20'!AC53,T53+'Jan20'!AC53)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IF(T$49="Y",'Jan20'!H54,0)</f>
        <v>0</v>
      </c>
      <c r="I54" s="92">
        <f>IF(T$49="Y",'Jan20'!I54,0)</f>
        <v>0</v>
      </c>
      <c r="J54" s="92">
        <f>IF(T$49="Y",'Jan20'!J54,0)</f>
        <v>0</v>
      </c>
      <c r="K54" s="92">
        <f>IF(T$49="Y",'Jan20'!K54,I54*J54)</f>
        <v>0</v>
      </c>
      <c r="L54" s="111">
        <f>IF(T$49="Y",'Jan20'!L54,0)</f>
        <v>0</v>
      </c>
      <c r="M54" s="100" t="str">
        <f>IF(E54=" "," ",IF(T$49="Y",'Jan20'!M54,IF((H54+K54+L54)&gt;0,H54+K54+L54,"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IF(Employee!H$113=E$49,Employee!D$112+SUM(M54)+'Jan20'!V54,SUM(M54)+'Jan20'!V54)</f>
        <v>0</v>
      </c>
      <c r="W54" s="49">
        <f>IF(Employee!H$113=E$49,Employee!D$113+SUM(N54)+'Jan20'!W54,SUM(N54)+'Jan20'!W54)</f>
        <v>0</v>
      </c>
      <c r="X54" s="49">
        <f>IF(O54=" ",'Jan20'!X54,O54+'Jan20'!X54)</f>
        <v>0</v>
      </c>
      <c r="Y54" s="49">
        <f>IF(P54=" ",'Jan20'!Y54,P54+'Jan20'!Y54)</f>
        <v>0</v>
      </c>
      <c r="Z54" s="49">
        <f>IF(Q54=" ",'Jan20'!Z54,Q54+'Jan20'!Z54)</f>
        <v>0</v>
      </c>
      <c r="AA54" s="49">
        <f>IF(R54=" ",'Jan20'!AA54,R54+'Jan20'!AA54)</f>
        <v>0</v>
      </c>
      <c r="AC54" s="49">
        <f>IF(T54=" ",'Jan20'!AC54,T54+'Jan20'!AC54)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IF(T$49="Y",'Jan20'!H55,0)</f>
        <v>0</v>
      </c>
      <c r="I55" s="245">
        <f>IF(T$49="Y",'Jan20'!I55,0)</f>
        <v>0</v>
      </c>
      <c r="J55" s="245">
        <f>IF(T$49="Y",'Jan20'!J55,0)</f>
        <v>0</v>
      </c>
      <c r="K55" s="245">
        <f>IF(T$49="Y",'Jan20'!K55,I55*J55)</f>
        <v>0</v>
      </c>
      <c r="L55" s="246">
        <f>IF(T$49="Y",'Jan20'!L55,0)</f>
        <v>0</v>
      </c>
      <c r="M55" s="100" t="str">
        <f>IF(E55=" "," ",IF(T$49="Y",'Jan20'!M55,IF((H55+K55+L55)&gt;0,H55+K55+L55,"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IF(Employee!H$139=E$49,Employee!D$138+SUM(M55)+'Jan20'!V55,SUM(M55)+'Jan20'!V55)</f>
        <v>0</v>
      </c>
      <c r="W55" s="49">
        <f>IF(Employee!H$139=E$49,Employee!D$139+SUM(N55)+'Jan20'!W55,SUM(N55)+'Jan20'!W55)</f>
        <v>0</v>
      </c>
      <c r="X55" s="49">
        <f>IF(O55=" ",'Jan20'!X55,O55+'Jan20'!X55)</f>
        <v>0</v>
      </c>
      <c r="Y55" s="49">
        <f>IF(P55=" ",'Jan20'!Y55,P55+'Jan20'!Y55)</f>
        <v>0</v>
      </c>
      <c r="Z55" s="49">
        <f>IF(Q55=" ",'Jan20'!Z55,Q55+'Jan20'!Z55)</f>
        <v>0</v>
      </c>
      <c r="AA55" s="49">
        <f>IF(R55=" ",'Jan20'!AA55,R55+'Jan20'!AA55)</f>
        <v>0</v>
      </c>
      <c r="AC55" s="49">
        <f>IF(T55=" ",'Jan20'!AC55,T55+'Jan20'!AC55)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35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08" t="s">
        <v>74</v>
      </c>
      <c r="N59" s="409"/>
      <c r="O59" s="409"/>
      <c r="P59" s="409"/>
      <c r="Q59" s="409"/>
      <c r="R59" s="409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AD60+'Jan20'!AD65</f>
        <v>0</v>
      </c>
      <c r="AE65" s="158">
        <f>AE60+'Jan20'!AE65</f>
        <v>0</v>
      </c>
      <c r="AF65" s="158">
        <f>AF60+'Jan20'!AF65</f>
        <v>0</v>
      </c>
      <c r="AG65" s="158">
        <f>AG60+'Jan20'!AG65</f>
        <v>0</v>
      </c>
    </row>
    <row r="66" spans="6:33" ht="13.5" thickTop="1" x14ac:dyDescent="0.2"/>
    <row r="67" spans="6:33" x14ac:dyDescent="0.2">
      <c r="AD67" s="162"/>
      <c r="AE67" s="158">
        <f>AE62+'Jan20'!AE67</f>
        <v>0</v>
      </c>
      <c r="AF67" s="158">
        <f>AF62+'Jan20'!AF67</f>
        <v>0</v>
      </c>
      <c r="AG67" s="158">
        <f>AG62+'Jan20'!AG67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workbookViewId="0">
      <pane ySplit="6" topLeftCell="A7" activePane="bottomLeft" state="frozen"/>
      <selection pane="bottomLeft" activeCell="B19" sqref="B19:D19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24"/>
      <c r="B1" s="415" t="s">
        <v>66</v>
      </c>
      <c r="C1" s="416"/>
      <c r="D1" s="416"/>
      <c r="E1" s="416"/>
      <c r="F1" s="417"/>
      <c r="G1" s="428">
        <f>SUM(AD80:AG80)+SUM(AE82:AG82)</f>
        <v>0</v>
      </c>
      <c r="H1" s="429"/>
      <c r="I1" s="426" t="s">
        <v>4</v>
      </c>
      <c r="J1" s="437"/>
      <c r="K1" s="437"/>
      <c r="L1" s="438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4"/>
    </row>
    <row r="2" spans="1:34" s="4" customFormat="1" ht="15" customHeight="1" thickBot="1" x14ac:dyDescent="0.25">
      <c r="A2" s="424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tr">
        <f>'Apr19'!H3:H6</f>
        <v>Statutory Pay</v>
      </c>
      <c r="I3" s="358" t="str">
        <f>'Apr19'!I3:I6</f>
        <v>Basic hours</v>
      </c>
      <c r="J3" s="358" t="str">
        <f>'Apr19'!J3:J6</f>
        <v>Hourly rate</v>
      </c>
      <c r="K3" s="358" t="str">
        <f>'Apr19'!K3:K6</f>
        <v>Basic    wages</v>
      </c>
      <c r="L3" s="358" t="str">
        <f>'Apr19'!L3:L6</f>
        <v>Overtime Bonus Gratuities</v>
      </c>
      <c r="M3" s="421" t="str">
        <f>'Apr19'!M3:M6</f>
        <v>GROSS WAGES</v>
      </c>
      <c r="N3" s="358" t="str">
        <f>'Apr19'!N3:N6</f>
        <v>Income Tax</v>
      </c>
      <c r="O3" s="358" t="str">
        <f>'Apr19'!O3:O6</f>
        <v>Employees National Insurance</v>
      </c>
      <c r="P3" s="358" t="str">
        <f>'Apr19'!P3:P6</f>
        <v>Student Loans</v>
      </c>
      <c r="Q3" s="358" t="str">
        <f>'Apr19'!Q3:Q6</f>
        <v>Other Deductions</v>
      </c>
      <c r="R3" s="421" t="str">
        <f>'Apr19'!R3:R6</f>
        <v>NET      PAY</v>
      </c>
      <c r="S3" s="42"/>
      <c r="T3" s="358" t="str">
        <f>'Apr19'!T3:T6</f>
        <v>Employers National Insurance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61"/>
      <c r="J4" s="361"/>
      <c r="K4" s="361"/>
      <c r="L4" s="361"/>
      <c r="M4" s="422"/>
      <c r="N4" s="361"/>
      <c r="O4" s="361"/>
      <c r="P4" s="361"/>
      <c r="Q4" s="361"/>
      <c r="R4" s="422"/>
      <c r="S4" s="42"/>
      <c r="T4" s="361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61"/>
      <c r="J5" s="361"/>
      <c r="K5" s="361"/>
      <c r="L5" s="361"/>
      <c r="M5" s="422"/>
      <c r="N5" s="361"/>
      <c r="O5" s="361"/>
      <c r="P5" s="361"/>
      <c r="Q5" s="361"/>
      <c r="R5" s="422"/>
      <c r="S5" s="42"/>
      <c r="T5" s="361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2"/>
      <c r="J6" s="362"/>
      <c r="K6" s="362"/>
      <c r="L6" s="362"/>
      <c r="M6" s="423"/>
      <c r="N6" s="362"/>
      <c r="O6" s="362"/>
      <c r="P6" s="362"/>
      <c r="Q6" s="362"/>
      <c r="R6" s="423"/>
      <c r="S6" s="41"/>
      <c r="T6" s="362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92"/>
      <c r="S8" s="393"/>
      <c r="T8" s="393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48</v>
      </c>
      <c r="F9" s="35"/>
      <c r="G9" s="35"/>
      <c r="H9" s="353" t="s">
        <v>28</v>
      </c>
      <c r="I9" s="354"/>
      <c r="J9" s="352"/>
      <c r="K9" s="204">
        <f>'Feb20'!M39+1</f>
        <v>43886</v>
      </c>
      <c r="L9" s="203" t="s">
        <v>76</v>
      </c>
      <c r="M9" s="205">
        <f>K9+6</f>
        <v>43892</v>
      </c>
      <c r="N9" s="20"/>
      <c r="O9" s="394" t="s">
        <v>63</v>
      </c>
      <c r="P9" s="395"/>
      <c r="Q9" s="395"/>
      <c r="R9" s="396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IF(T$9="Y",'Feb20'!H41,0)</f>
        <v>0</v>
      </c>
      <c r="I11" s="89">
        <f>IF(T$9="Y",'Feb20'!I41,0)</f>
        <v>0</v>
      </c>
      <c r="J11" s="89">
        <f>IF(T$9="Y",'Feb20'!J41,0)</f>
        <v>0</v>
      </c>
      <c r="K11" s="89">
        <f>IF(T$9="Y",'Feb20'!K41,I11*J11)</f>
        <v>0</v>
      </c>
      <c r="L11" s="110">
        <f>IF(T$9="Y",'Feb20'!L41,0)</f>
        <v>0</v>
      </c>
      <c r="M11" s="110" t="str">
        <f>IF(E11=" "," ",IF(T$9="Y",'Feb20'!M41,IF((H11+K11+L11)&gt;0,H11+K11+L11,"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IF(Employee!H$34=E$9,Employee!D$34+SUM(M11)+'Feb20'!V41,SUM(M11)+'Feb20'!V41)</f>
        <v>0</v>
      </c>
      <c r="W11" s="49">
        <f>IF(Employee!H$34=E$9,Employee!D$35+SUM(N11)+'Feb20'!W41,SUM(N11)+'Feb20'!W41)</f>
        <v>0</v>
      </c>
      <c r="X11" s="49">
        <f>IF(O11=" ",'Feb20'!X41,O11+'Feb20'!X41)</f>
        <v>0</v>
      </c>
      <c r="Y11" s="49">
        <f>IF(P11=" ",'Feb20'!Y41,P11+'Feb20'!Y41)</f>
        <v>0</v>
      </c>
      <c r="Z11" s="49">
        <f>IF(Q11=" ",'Feb20'!Z41,Q11+'Feb20'!Z41)</f>
        <v>0</v>
      </c>
      <c r="AA11" s="49">
        <f>IF(R11=" ",'Feb20'!AA41,R11+'Feb20'!AA41)</f>
        <v>0</v>
      </c>
      <c r="AC11" s="49">
        <f>IF(T11=" ",'Feb20'!AC41,T11+'Feb20'!AC41)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IF(T$9="Y",'Feb20'!H42,0)</f>
        <v>0</v>
      </c>
      <c r="I12" s="92">
        <f>IF(T$9="Y",'Feb20'!I42,0)</f>
        <v>0</v>
      </c>
      <c r="J12" s="92">
        <f>IF(T$9="Y",'Feb20'!J42,0)</f>
        <v>0</v>
      </c>
      <c r="K12" s="92">
        <f>IF(T$9="Y",'Feb20'!K42,I12*J12)</f>
        <v>0</v>
      </c>
      <c r="L12" s="111">
        <f>IF(T$9="Y",'Feb20'!L42,0)</f>
        <v>0</v>
      </c>
      <c r="M12" s="111" t="str">
        <f>IF(E12=" "," ",IF(T$9="Y",'Feb20'!M42,IF((H12+K12+L12)&gt;0,H12+K12+L12,"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IF(Employee!H$60=E$9,Employee!D$60+SUM(M12)+'Feb20'!V42,SUM(M12)+'Feb20'!V42)</f>
        <v>0</v>
      </c>
      <c r="W12" s="49">
        <f>IF(Employee!H$60=E$9,Employee!D$61+SUM(N12)+'Feb20'!W42,SUM(N12)+'Feb20'!W42)</f>
        <v>0</v>
      </c>
      <c r="X12" s="49">
        <f>IF(O12=" ",'Feb20'!X42,O12+'Feb20'!X42)</f>
        <v>0</v>
      </c>
      <c r="Y12" s="49">
        <f>IF(P12=" ",'Feb20'!Y42,P12+'Feb20'!Y42)</f>
        <v>0</v>
      </c>
      <c r="Z12" s="49">
        <f>IF(Q12=" ",'Feb20'!Z42,Q12+'Feb20'!Z42)</f>
        <v>0</v>
      </c>
      <c r="AA12" s="49">
        <f>IF(R12=" ",'Feb20'!AA42,R12+'Feb20'!AA42)</f>
        <v>0</v>
      </c>
      <c r="AC12" s="49">
        <f>IF(T12=" ",'Feb20'!AC42,T12+'Feb20'!AC42)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IF(T$9="Y",'Feb20'!H43,0)</f>
        <v>0</v>
      </c>
      <c r="I13" s="92">
        <f>IF(T$9="Y",'Feb20'!I43,0)</f>
        <v>0</v>
      </c>
      <c r="J13" s="92">
        <f>IF(T$9="Y",'Feb20'!J43,0)</f>
        <v>0</v>
      </c>
      <c r="K13" s="92">
        <f>IF(T$9="Y",'Feb20'!K43,I13*J13)</f>
        <v>0</v>
      </c>
      <c r="L13" s="111">
        <f>IF(T$9="Y",'Feb20'!L43,0)</f>
        <v>0</v>
      </c>
      <c r="M13" s="111" t="str">
        <f>IF(E13=" "," ",IF(T$9="Y",'Feb20'!M43,IF((H13+K13+L13)&gt;0,H13+K13+L13,"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IF(Employee!H$86=E$9,Employee!D$86+SUM(M13)+'Feb20'!V43,SUM(M13)+'Feb20'!V43)</f>
        <v>0</v>
      </c>
      <c r="W13" s="49">
        <f>IF(Employee!H$86=E$9,Employee!D$87+SUM(N13)+'Feb20'!W43,SUM(N13)+'Feb20'!W43)</f>
        <v>0</v>
      </c>
      <c r="X13" s="49">
        <f>IF(O13=" ",'Feb20'!X43,O13+'Feb20'!X43)</f>
        <v>0</v>
      </c>
      <c r="Y13" s="49">
        <f>IF(P13=" ",'Feb20'!Y43,P13+'Feb20'!Y43)</f>
        <v>0</v>
      </c>
      <c r="Z13" s="49">
        <f>IF(Q13=" ",'Feb20'!Z43,Q13+'Feb20'!Z43)</f>
        <v>0</v>
      </c>
      <c r="AA13" s="49">
        <f>IF(R13=" ",'Feb20'!AA43,R13+'Feb20'!AA43)</f>
        <v>0</v>
      </c>
      <c r="AC13" s="49">
        <f>IF(T13=" ",'Feb20'!AC43,T13+'Feb20'!AC43)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IF(T$9="Y",'Feb20'!H44,0)</f>
        <v>0</v>
      </c>
      <c r="I14" s="92">
        <f>IF(T$9="Y",'Feb20'!I44,0)</f>
        <v>0</v>
      </c>
      <c r="J14" s="92">
        <f>IF(T$9="Y",'Feb20'!J44,0)</f>
        <v>0</v>
      </c>
      <c r="K14" s="92">
        <f>IF(T$9="Y",'Feb20'!K44,I14*J14)</f>
        <v>0</v>
      </c>
      <c r="L14" s="111">
        <f>IF(T$9="Y",'Feb20'!L44,0)</f>
        <v>0</v>
      </c>
      <c r="M14" s="111" t="str">
        <f>IF(E14=" "," ",IF(T$9="Y",'Feb20'!M44,IF((H14+K14+L14)&gt;0,H14+K14+L14,"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IF(Employee!H$112=E$9,Employee!D$112+SUM(M14)+'Feb20'!V44,SUM(M14)+'Feb20'!V44)</f>
        <v>0</v>
      </c>
      <c r="W14" s="49">
        <f>IF(Employee!H$112=E$9,Employee!D$113+SUM(N14)+'Feb20'!W44,SUM(N14)+'Feb20'!W44)</f>
        <v>0</v>
      </c>
      <c r="X14" s="49">
        <f>IF(O14=" ",'Feb20'!X44,O14+'Feb20'!X44)</f>
        <v>0</v>
      </c>
      <c r="Y14" s="49">
        <f>IF(P14=" ",'Feb20'!Y44,P14+'Feb20'!Y44)</f>
        <v>0</v>
      </c>
      <c r="Z14" s="49">
        <f>IF(Q14=" ",'Feb20'!Z44,Q14+'Feb20'!Z44)</f>
        <v>0</v>
      </c>
      <c r="AA14" s="49">
        <f>IF(R14=" ",'Feb20'!AA44,R14+'Feb20'!AA44)</f>
        <v>0</v>
      </c>
      <c r="AC14" s="49">
        <f>IF(T14=" ",'Feb20'!AC44,T14+'Feb20'!AC44)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IF(T$9="Y",'Feb20'!H45,0)</f>
        <v>0</v>
      </c>
      <c r="I15" s="245">
        <f>IF(T$9="Y",'Feb20'!I45,0)</f>
        <v>0</v>
      </c>
      <c r="J15" s="245">
        <f>IF(T$9="Y",'Feb20'!J45,0)</f>
        <v>0</v>
      </c>
      <c r="K15" s="245">
        <f>IF(T$9="Y",'Feb20'!K45,I15*J15)</f>
        <v>0</v>
      </c>
      <c r="L15" s="246">
        <f>IF(T$9="Y",'Feb20'!L45,0)</f>
        <v>0</v>
      </c>
      <c r="M15" s="111" t="str">
        <f>IF(E15=" "," ",IF(T$9="Y",'Feb20'!M45,IF((H15+K15+L15)&gt;0,H15+K15+L15,"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IF(Employee!H$138=E$9,Employee!D$138+SUM(M15)+'Feb20'!V45,SUM(M15)+'Feb20'!V45)</f>
        <v>0</v>
      </c>
      <c r="W15" s="49">
        <f>IF(Employee!H$138=E$9,Employee!D$139+SUM(N15)+'Feb20'!W45,SUM(N15)+'Feb20'!W45)</f>
        <v>0</v>
      </c>
      <c r="X15" s="49">
        <f>IF(O15=" ",'Feb20'!X45,O15+'Feb20'!X45)</f>
        <v>0</v>
      </c>
      <c r="Y15" s="49">
        <f>IF(P15=" ",'Feb20'!Y45,P15+'Feb20'!Y45)</f>
        <v>0</v>
      </c>
      <c r="Z15" s="49">
        <f>IF(Q15=" ",'Feb20'!Z45,Q15+'Feb20'!Z45)</f>
        <v>0</v>
      </c>
      <c r="AA15" s="49">
        <f>IF(R15=" ",'Feb20'!AA45,R15+'Feb20'!AA45)</f>
        <v>0</v>
      </c>
      <c r="AC15" s="49">
        <f>IF(T15=" ",'Feb20'!AC45,T15+'Feb20'!AC45)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1" t="s">
        <v>7</v>
      </c>
      <c r="G16" s="35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49</v>
      </c>
      <c r="F19" s="35"/>
      <c r="G19" s="35"/>
      <c r="H19" s="353" t="s">
        <v>28</v>
      </c>
      <c r="I19" s="354"/>
      <c r="J19" s="352"/>
      <c r="K19" s="204">
        <f>M9+1</f>
        <v>43893</v>
      </c>
      <c r="L19" s="203" t="s">
        <v>76</v>
      </c>
      <c r="M19" s="205">
        <f>K19+6</f>
        <v>43899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50</v>
      </c>
      <c r="F29" s="35"/>
      <c r="G29" s="35"/>
      <c r="H29" s="353" t="s">
        <v>28</v>
      </c>
      <c r="I29" s="354"/>
      <c r="J29" s="352"/>
      <c r="K29" s="204">
        <f>M19+1</f>
        <v>43900</v>
      </c>
      <c r="L29" s="203" t="s">
        <v>76</v>
      </c>
      <c r="M29" s="205">
        <f>K29+6</f>
        <v>43906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433"/>
      <c r="D38" s="433"/>
      <c r="E38" s="434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435"/>
      <c r="D39" s="436"/>
      <c r="E39" s="156">
        <v>51</v>
      </c>
      <c r="F39" s="35"/>
      <c r="G39" s="35"/>
      <c r="H39" s="353" t="s">
        <v>28</v>
      </c>
      <c r="I39" s="435"/>
      <c r="J39" s="436"/>
      <c r="K39" s="204">
        <f>M29+1</f>
        <v>43907</v>
      </c>
      <c r="L39" s="203" t="s">
        <v>76</v>
      </c>
      <c r="M39" s="205">
        <f>K39+6</f>
        <v>43913</v>
      </c>
      <c r="N39" s="20"/>
      <c r="O39" s="394" t="s">
        <v>63</v>
      </c>
      <c r="P39" s="430"/>
      <c r="Q39" s="430"/>
      <c r="R39" s="43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43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23</v>
      </c>
      <c r="C48" s="433"/>
      <c r="D48" s="433"/>
      <c r="E48" s="434"/>
      <c r="F48" s="32"/>
      <c r="G48" s="32"/>
      <c r="H48" s="32"/>
      <c r="I48" s="32"/>
      <c r="J48" s="32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9</v>
      </c>
      <c r="C49" s="435"/>
      <c r="D49" s="436"/>
      <c r="E49" s="156">
        <v>52</v>
      </c>
      <c r="F49" s="35"/>
      <c r="G49" s="35"/>
      <c r="H49" s="353" t="s">
        <v>28</v>
      </c>
      <c r="I49" s="435"/>
      <c r="J49" s="436"/>
      <c r="K49" s="204">
        <f>M39+1</f>
        <v>43914</v>
      </c>
      <c r="L49" s="203" t="s">
        <v>76</v>
      </c>
      <c r="M49" s="205">
        <f>K49+6</f>
        <v>43920</v>
      </c>
      <c r="N49" s="20"/>
      <c r="O49" s="394" t="s">
        <v>63</v>
      </c>
      <c r="P49" s="430"/>
      <c r="Q49" s="430"/>
      <c r="R49" s="431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432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68" t="s">
        <v>23</v>
      </c>
      <c r="C58" s="433"/>
      <c r="D58" s="433"/>
      <c r="E58" s="434"/>
      <c r="F58" s="32"/>
      <c r="G58" s="32"/>
      <c r="H58" s="32"/>
      <c r="I58" s="32"/>
      <c r="J58" s="32"/>
      <c r="K58" s="46"/>
      <c r="L58" s="46"/>
      <c r="M58" s="43"/>
      <c r="N58" s="32"/>
      <c r="O58" s="355" t="s">
        <v>28</v>
      </c>
      <c r="P58" s="356"/>
      <c r="Q58" s="357"/>
      <c r="R58" s="392"/>
      <c r="S58" s="393"/>
      <c r="T58" s="393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53" t="s">
        <v>9</v>
      </c>
      <c r="C59" s="435"/>
      <c r="D59" s="436"/>
      <c r="E59" s="156">
        <v>53</v>
      </c>
      <c r="F59" s="35"/>
      <c r="G59" s="35"/>
      <c r="H59" s="353" t="s">
        <v>28</v>
      </c>
      <c r="I59" s="435"/>
      <c r="J59" s="436"/>
      <c r="K59" s="204">
        <f>M49+1</f>
        <v>43921</v>
      </c>
      <c r="L59" s="203" t="s">
        <v>76</v>
      </c>
      <c r="M59" s="205">
        <f>K59+4</f>
        <v>43925</v>
      </c>
      <c r="N59" s="20"/>
      <c r="O59" s="394" t="s">
        <v>63</v>
      </c>
      <c r="P59" s="430"/>
      <c r="Q59" s="430"/>
      <c r="R59" s="431"/>
      <c r="S59" s="35"/>
      <c r="T59" s="164"/>
      <c r="U59" s="37"/>
      <c r="AH59" s="35"/>
    </row>
    <row r="60" spans="1:34" ht="18" customHeight="1" thickTop="1" x14ac:dyDescent="0.2">
      <c r="A60" s="34"/>
      <c r="B60" s="440" t="s">
        <v>65</v>
      </c>
      <c r="C60" s="441"/>
      <c r="D60" s="441"/>
      <c r="E60" s="441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1" t="s">
        <v>7</v>
      </c>
      <c r="G66" s="432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63"/>
      <c r="C67" s="363"/>
      <c r="D67" s="363"/>
      <c r="E67" s="363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68" t="s">
        <v>24</v>
      </c>
      <c r="C68" s="354"/>
      <c r="D68" s="354"/>
      <c r="E68" s="352"/>
      <c r="F68" s="32"/>
      <c r="G68" s="32"/>
      <c r="H68" s="43"/>
      <c r="I68" s="43"/>
      <c r="J68" s="43"/>
      <c r="K68" s="46"/>
      <c r="L68" s="46"/>
      <c r="M68" s="43"/>
      <c r="N68" s="32"/>
      <c r="O68" s="355" t="s">
        <v>28</v>
      </c>
      <c r="P68" s="356"/>
      <c r="Q68" s="357"/>
      <c r="R68" s="392"/>
      <c r="S68" s="393"/>
      <c r="T68" s="393"/>
      <c r="U68" s="33"/>
      <c r="AH68" s="35"/>
    </row>
    <row r="69" spans="1:34" ht="18" customHeight="1" thickTop="1" thickBot="1" x14ac:dyDescent="0.25">
      <c r="A69" s="34"/>
      <c r="B69" s="353" t="s">
        <v>10</v>
      </c>
      <c r="C69" s="354"/>
      <c r="D69" s="352"/>
      <c r="E69" s="156">
        <v>12</v>
      </c>
      <c r="F69" s="35"/>
      <c r="G69" s="35"/>
      <c r="H69" s="353" t="s">
        <v>28</v>
      </c>
      <c r="I69" s="354"/>
      <c r="J69" s="352"/>
      <c r="K69" s="204">
        <f>Admin!B336</f>
        <v>43895</v>
      </c>
      <c r="L69" s="203" t="s">
        <v>76</v>
      </c>
      <c r="M69" s="205">
        <f>Admin!B366</f>
        <v>43925</v>
      </c>
      <c r="N69" s="20"/>
      <c r="O69" s="394" t="s">
        <v>64</v>
      </c>
      <c r="P69" s="395"/>
      <c r="Q69" s="395"/>
      <c r="R69" s="396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IF(T$69="Y",'Feb20'!H51,0)</f>
        <v>0</v>
      </c>
      <c r="I71" s="89">
        <f>IF(T$69="Y",'Feb20'!I51,0)</f>
        <v>0</v>
      </c>
      <c r="J71" s="89">
        <f>IF(T$69="Y",'Feb20'!J51,0)</f>
        <v>0</v>
      </c>
      <c r="K71" s="89">
        <f>IF(T$69="Y",'Feb20'!K51,I71*J71)</f>
        <v>0</v>
      </c>
      <c r="L71" s="110">
        <f>IF(T$69="Y",'Feb20'!L51,0)</f>
        <v>0</v>
      </c>
      <c r="M71" s="99" t="str">
        <f>IF(E71=" "," ",IF(T$69="Y",'Feb20'!M51,IF((H71+K71+L71)&gt;0,H71+K71+L71,"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IF(Employee!H$35=E$69,Employee!D$34+SUM(M71)+'Feb20'!V51,SUM(M71)+'Feb20'!V51)</f>
        <v>0</v>
      </c>
      <c r="W71" s="49">
        <f>IF(Employee!H$35=E$69,Employee!D$35+SUM(N71)+'Feb20'!W51,SUM(N71)+'Feb20'!W51)</f>
        <v>0</v>
      </c>
      <c r="X71" s="49">
        <f>IF(O71=" ",'Feb20'!X51,O71+'Feb20'!X51)</f>
        <v>0</v>
      </c>
      <c r="Y71" s="49">
        <f>IF(P71=" ",'Feb20'!Y51,P71+'Feb20'!Y51)</f>
        <v>0</v>
      </c>
      <c r="Z71" s="49">
        <f>IF(Q71=" ",'Feb20'!Z51,Q71+'Feb20'!Z51)</f>
        <v>0</v>
      </c>
      <c r="AA71" s="49">
        <f>IF(R71=" ",'Feb20'!AA51,R71+'Feb20'!AA51)</f>
        <v>0</v>
      </c>
      <c r="AC71" s="49">
        <f>IF(T71=" ",'Feb20'!AC51,T71+'Feb20'!AC51)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IF(T$69="Y",'Feb20'!H52,0)</f>
        <v>0</v>
      </c>
      <c r="I72" s="92">
        <f>IF(T$69="Y",'Feb20'!I52,0)</f>
        <v>0</v>
      </c>
      <c r="J72" s="92">
        <f>IF(T$69="Y",'Feb20'!J52,0)</f>
        <v>0</v>
      </c>
      <c r="K72" s="92">
        <f>IF(T$69="Y",'Feb20'!K52,I72*J72)</f>
        <v>0</v>
      </c>
      <c r="L72" s="111">
        <f>IF(T$69="Y",'Feb20'!L52,0)</f>
        <v>0</v>
      </c>
      <c r="M72" s="100" t="str">
        <f>IF(E72=" "," ",IF(T$69="Y",'Feb20'!M52,IF((H72+K72+L72)&gt;0,H72+K72+L72,"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IF(Employee!H$61=E$69,Employee!D$60+SUM(M72)+'Feb20'!V52,SUM(M72)+'Feb20'!V52)</f>
        <v>0</v>
      </c>
      <c r="W72" s="49">
        <f>IF(Employee!H$61=E$69,Employee!D$61+SUM(N72)+'Feb20'!W52,SUM(N72)+'Feb20'!W52)</f>
        <v>0</v>
      </c>
      <c r="X72" s="49">
        <f>IF(O72=" ",'Feb20'!X52,O72+'Feb20'!X52)</f>
        <v>0</v>
      </c>
      <c r="Y72" s="49">
        <f>IF(P72=" ",'Feb20'!Y52,P72+'Feb20'!Y52)</f>
        <v>0</v>
      </c>
      <c r="Z72" s="49">
        <f>IF(Q72=" ",'Feb20'!Z52,Q72+'Feb20'!Z52)</f>
        <v>0</v>
      </c>
      <c r="AA72" s="49">
        <f>IF(R72=" ",'Feb20'!AA52,R72+'Feb20'!AA52)</f>
        <v>0</v>
      </c>
      <c r="AC72" s="49">
        <f>IF(T72=" ",'Feb20'!AC52,T72+'Feb20'!AC52)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IF(T$69="Y",'Feb20'!H53,0)</f>
        <v>0</v>
      </c>
      <c r="I73" s="92">
        <f>IF(T$69="Y",'Feb20'!I53,0)</f>
        <v>0</v>
      </c>
      <c r="J73" s="92">
        <f>IF(T$69="Y",'Feb20'!J53,0)</f>
        <v>0</v>
      </c>
      <c r="K73" s="92">
        <f>IF(T$69="Y",'Feb20'!K53,I73*J73)</f>
        <v>0</v>
      </c>
      <c r="L73" s="111">
        <f>IF(T$69="Y",'Feb20'!L53,0)</f>
        <v>0</v>
      </c>
      <c r="M73" s="100" t="str">
        <f>IF(E73=" "," ",IF(T$69="Y",'Feb20'!M53,IF((H73+K73+L73)&gt;0,H73+K73+L73,"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IF(Employee!H$87=E$69,Employee!D$86+SUM(M73)+'Feb20'!V53,SUM(M73)+'Feb20'!V53)</f>
        <v>0</v>
      </c>
      <c r="W73" s="49">
        <f>IF(Employee!H$87=E$69,Employee!D$87+SUM(N73)+'Feb20'!W53,SUM(N73)+'Feb20'!W53)</f>
        <v>0</v>
      </c>
      <c r="X73" s="49">
        <f>IF(O73=" ",'Feb20'!X53,O73+'Feb20'!X53)</f>
        <v>0</v>
      </c>
      <c r="Y73" s="49">
        <f>IF(P73=" ",'Feb20'!Y53,P73+'Feb20'!Y53)</f>
        <v>0</v>
      </c>
      <c r="Z73" s="49">
        <f>IF(Q73=" ",'Feb20'!Z53,Q73+'Feb20'!Z53)</f>
        <v>0</v>
      </c>
      <c r="AA73" s="49">
        <f>IF(R73=" ",'Feb20'!AA53,R73+'Feb20'!AA53)</f>
        <v>0</v>
      </c>
      <c r="AC73" s="49">
        <f>IF(T73=" ",'Feb20'!AC53,T73+'Feb20'!AC53)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IF(T$69="Y",'Feb20'!H54,0)</f>
        <v>0</v>
      </c>
      <c r="I74" s="92">
        <f>IF(T$69="Y",'Feb20'!I54,0)</f>
        <v>0</v>
      </c>
      <c r="J74" s="92">
        <f>IF(T$69="Y",'Feb20'!J54,0)</f>
        <v>0</v>
      </c>
      <c r="K74" s="92">
        <f>IF(T$69="Y",'Feb20'!K54,I74*J74)</f>
        <v>0</v>
      </c>
      <c r="L74" s="111">
        <f>IF(T$69="Y",'Feb20'!L54,0)</f>
        <v>0</v>
      </c>
      <c r="M74" s="100" t="str">
        <f>IF(E74=" "," ",IF(T$69="Y",'Feb20'!M54,IF((H74+K74+L74)&gt;0,H74+K74+L74,"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IF(Employee!H$113=E$69,Employee!D$112+SUM(M74)+'Feb20'!V54,SUM(M74)+'Feb20'!V54)</f>
        <v>0</v>
      </c>
      <c r="W74" s="49">
        <f>IF(Employee!H$113=E$69,Employee!D$113+SUM(N74)+'Feb20'!W54,SUM(N74)+'Feb20'!W54)</f>
        <v>0</v>
      </c>
      <c r="X74" s="49">
        <f>IF(O74=" ",'Feb20'!X54,O74+'Feb20'!X54)</f>
        <v>0</v>
      </c>
      <c r="Y74" s="49">
        <f>IF(P74=" ",'Feb20'!Y54,P74+'Feb20'!Y54)</f>
        <v>0</v>
      </c>
      <c r="Z74" s="49">
        <f>IF(Q74=" ",'Feb20'!Z54,Q74+'Feb20'!Z54)</f>
        <v>0</v>
      </c>
      <c r="AA74" s="49">
        <f>IF(R74=" ",'Feb20'!AA54,R74+'Feb20'!AA54)</f>
        <v>0</v>
      </c>
      <c r="AC74" s="49">
        <f>IF(T74=" ",'Feb20'!AC54,T74+'Feb20'!AC54)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IF(T$69="Y",'Feb20'!H55,0)</f>
        <v>0</v>
      </c>
      <c r="I75" s="245">
        <f>IF(T$69="Y",'Feb20'!I55,0)</f>
        <v>0</v>
      </c>
      <c r="J75" s="245">
        <f>IF(T$69="Y",'Feb20'!J55,0)</f>
        <v>0</v>
      </c>
      <c r="K75" s="245">
        <f>IF(T$69="Y",'Feb20'!K55,I75*J75)</f>
        <v>0</v>
      </c>
      <c r="L75" s="246">
        <f>IF(T$69="Y",'Feb20'!L55,0)</f>
        <v>0</v>
      </c>
      <c r="M75" s="100" t="str">
        <f>IF(E75=" "," ",IF(T$69="Y",'Feb20'!M55,IF((H75+K75+L75)&gt;0,H75+K75+L75,"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IF(Employee!H$139=E$69,Employee!D$138+SUM(M75)+'Feb20'!V55,SUM(M75)+'Feb20'!V55)</f>
        <v>0</v>
      </c>
      <c r="W75" s="49">
        <f>IF(Employee!H$139=E$69,Employee!D$139+SUM(N75)+'Feb20'!W55,SUM(N75)+'Feb20'!W55)</f>
        <v>0</v>
      </c>
      <c r="X75" s="49">
        <f>IF(O75=" ",'Feb20'!X55,O75+'Feb20'!X55)</f>
        <v>0</v>
      </c>
      <c r="Y75" s="49">
        <f>IF(P75=" ",'Feb20'!Y55,P75+'Feb20'!Y55)</f>
        <v>0</v>
      </c>
      <c r="Z75" s="49">
        <f>IF(Q75=" ",'Feb20'!Z55,Q75+'Feb20'!Z55)</f>
        <v>0</v>
      </c>
      <c r="AA75" s="49">
        <f>IF(R75=" ",'Feb20'!AA55,R75+'Feb20'!AA55)</f>
        <v>0</v>
      </c>
      <c r="AC75" s="49">
        <f>IF(T75=" ",'Feb20'!AC55,T75+'Feb20'!AC55)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51" t="s">
        <v>7</v>
      </c>
      <c r="G76" s="352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63"/>
      <c r="C77" s="363"/>
      <c r="D77" s="363"/>
      <c r="E77" s="363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408" t="s">
        <v>74</v>
      </c>
      <c r="N79" s="409"/>
      <c r="O79" s="409"/>
      <c r="P79" s="409"/>
      <c r="Q79" s="409"/>
      <c r="R79" s="409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AD80+'Feb20'!AD65</f>
        <v>0</v>
      </c>
      <c r="AE85" s="158">
        <f>AE80+'Feb20'!AE65</f>
        <v>0</v>
      </c>
      <c r="AF85" s="158">
        <f>AF80+'Feb20'!AF65</f>
        <v>0</v>
      </c>
      <c r="AG85" s="158">
        <f>AG80+'Feb20'!AG65</f>
        <v>0</v>
      </c>
    </row>
    <row r="86" spans="6:33" ht="13.5" thickTop="1" x14ac:dyDescent="0.2"/>
    <row r="87" spans="6:33" x14ac:dyDescent="0.2">
      <c r="AD87" s="162"/>
      <c r="AE87" s="158">
        <f>AE82+'Feb20'!AE67</f>
        <v>0</v>
      </c>
      <c r="AF87" s="158">
        <f>AF82+'Feb20'!AF67</f>
        <v>0</v>
      </c>
      <c r="AG87" s="158">
        <f>AG82+'Feb20'!AG67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80</v>
      </c>
      <c r="G3" s="297" t="s">
        <v>131</v>
      </c>
      <c r="H3" s="297" t="str">
        <f>LOOKUP(F4,IF(F3="W",Admin!C2:C381,IF(F3="M",Admin!D2:D381," ")),Admin!A2:A381)</f>
        <v>Apr19</v>
      </c>
      <c r="I3" s="466" t="str">
        <f>IF(M3="ERROR","Enter W or M in cell F3"," ")</f>
        <v xml:space="preserve"> </v>
      </c>
      <c r="J3" s="466"/>
      <c r="K3" s="466"/>
      <c r="L3" s="466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66" t="str">
        <f>IF(M3="ERROR","Enter 1 to 53 in cell F4"," ")</f>
        <v xml:space="preserve"> </v>
      </c>
      <c r="J4" s="466"/>
      <c r="K4" s="466"/>
      <c r="L4" s="466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42"/>
      <c r="B6" s="442"/>
      <c r="C6" s="442"/>
      <c r="D6" s="442"/>
      <c r="E6" s="442"/>
      <c r="F6" s="442"/>
      <c r="G6" s="442"/>
      <c r="H6" s="442"/>
      <c r="I6" s="442"/>
      <c r="J6" s="442"/>
      <c r="K6" s="442"/>
      <c r="L6" s="442"/>
      <c r="M6" s="442"/>
      <c r="N6" s="442"/>
    </row>
    <row r="7" spans="1:14" ht="24.95" customHeight="1" x14ac:dyDescent="0.2">
      <c r="A7" s="256"/>
      <c r="B7" s="460" t="str">
        <f ca="1">IF(M14=" "," ",Employee!$D$5)</f>
        <v xml:space="preserve"> </v>
      </c>
      <c r="C7" s="460"/>
      <c r="D7" s="460"/>
      <c r="E7" s="460"/>
      <c r="F7" s="460"/>
      <c r="G7" s="455" t="str">
        <f ca="1">IF(G14=" "," ",Employee!$D$15)</f>
        <v xml:space="preserve"> </v>
      </c>
      <c r="H7" s="456"/>
      <c r="I7" s="467" t="str">
        <f ca="1">IF(G14=" "," ",Employee!$D$16)</f>
        <v xml:space="preserve"> </v>
      </c>
      <c r="J7" s="468"/>
      <c r="K7" s="468"/>
      <c r="L7" s="447" t="str">
        <f ca="1">INDIRECT($H$3 &amp; "!B" &amp; $H$4)</f>
        <v>WEEKLY PAYROLL</v>
      </c>
      <c r="M7" s="447"/>
      <c r="N7" s="257"/>
    </row>
    <row r="8" spans="1:14" ht="18" customHeight="1" x14ac:dyDescent="0.15">
      <c r="A8" s="258"/>
      <c r="B8" s="451" t="str">
        <f ca="1">IF(M14=" "," ",Employee!$D$6)</f>
        <v xml:space="preserve"> </v>
      </c>
      <c r="C8" s="451"/>
      <c r="D8" s="452"/>
      <c r="E8" s="453"/>
      <c r="F8" s="454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51" t="str">
        <f ca="1">IF(M14=" "," ",Employee!$D$7)</f>
        <v xml:space="preserve"> </v>
      </c>
      <c r="C9" s="451"/>
      <c r="D9" s="451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43563</v>
      </c>
      <c r="J9" s="469" t="s">
        <v>6</v>
      </c>
      <c r="K9" s="469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75"/>
      <c r="E10" s="476"/>
      <c r="F10" s="473"/>
      <c r="G10" s="473"/>
      <c r="H10" s="253" t="str">
        <f>"Tax "&amp;IF($F$3="W","Week","Month")</f>
        <v>Tax Week</v>
      </c>
      <c r="I10" s="268">
        <f ca="1">INDIRECT($H$3 &amp; "!E" &amp; $H$4+1)</f>
        <v>1</v>
      </c>
      <c r="J10" s="465" t="str">
        <f ca="1">IF(M8=" "," ",INDIRECT($H$3 &amp; "!D" &amp; $H$4+2+C10))</f>
        <v xml:space="preserve"> </v>
      </c>
      <c r="K10" s="465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262"/>
    </row>
    <row r="12" spans="1:14" ht="21" customHeight="1" x14ac:dyDescent="0.15">
      <c r="A12" s="258"/>
      <c r="B12" s="461" t="s">
        <v>122</v>
      </c>
      <c r="C12" s="462"/>
      <c r="D12" s="462"/>
      <c r="E12" s="462"/>
      <c r="F12" s="462"/>
      <c r="G12" s="463" t="s">
        <v>121</v>
      </c>
      <c r="H12" s="470" t="s">
        <v>120</v>
      </c>
      <c r="I12" s="470"/>
      <c r="J12" s="470"/>
      <c r="K12" s="470"/>
      <c r="L12" s="470"/>
      <c r="M12" s="474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64"/>
      <c r="H13" s="251" t="s">
        <v>128</v>
      </c>
      <c r="I13" s="252" t="s">
        <v>112</v>
      </c>
      <c r="J13" s="450" t="s">
        <v>111</v>
      </c>
      <c r="K13" s="450"/>
      <c r="L13" s="248" t="s">
        <v>2</v>
      </c>
      <c r="M13" s="463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45" t="str">
        <f ca="1">IF(M8=" "," ",INDIRECT($H$3 &amp; "!P" &amp; $H$4+2+C10))</f>
        <v xml:space="preserve"> </v>
      </c>
      <c r="K14" s="445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59" t="s">
        <v>110</v>
      </c>
      <c r="C15" s="459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43" t="s">
        <v>109</v>
      </c>
      <c r="F16" s="444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45" t="str">
        <f ca="1">IF(M8=" "," ",INDIRECT($H$3 &amp; "!Y" &amp; $H$4+2+C10))</f>
        <v xml:space="preserve"> </v>
      </c>
      <c r="K16" s="445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46"/>
      <c r="K17" s="446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57" t="s">
        <v>108</v>
      </c>
      <c r="K18" s="458"/>
      <c r="L18" s="458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42"/>
      <c r="B20" s="442"/>
      <c r="C20" s="442"/>
      <c r="D20" s="442"/>
      <c r="E20" s="442"/>
      <c r="F20" s="442"/>
      <c r="G20" s="442"/>
      <c r="H20" s="442"/>
      <c r="I20" s="442"/>
      <c r="J20" s="442"/>
      <c r="K20" s="442"/>
      <c r="L20" s="442"/>
      <c r="M20" s="442"/>
      <c r="N20" s="442"/>
    </row>
    <row r="21" spans="1:14" ht="24.95" customHeight="1" x14ac:dyDescent="0.2">
      <c r="A21" s="256"/>
      <c r="B21" s="460" t="str">
        <f ca="1">IF(M28=" "," ",Employee!$D$5)</f>
        <v xml:space="preserve"> </v>
      </c>
      <c r="C21" s="460"/>
      <c r="D21" s="460"/>
      <c r="E21" s="460"/>
      <c r="F21" s="460"/>
      <c r="G21" s="455" t="str">
        <f ca="1">IF(G28=" "," ",Employee!$D$41)</f>
        <v xml:space="preserve"> </v>
      </c>
      <c r="H21" s="456"/>
      <c r="I21" s="467" t="str">
        <f ca="1">IF(G28=" "," ",Employee!$D$42)</f>
        <v xml:space="preserve"> </v>
      </c>
      <c r="J21" s="468"/>
      <c r="K21" s="468"/>
      <c r="L21" s="447" t="s">
        <v>23</v>
      </c>
      <c r="M21" s="447"/>
      <c r="N21" s="257"/>
    </row>
    <row r="22" spans="1:14" ht="18" customHeight="1" x14ac:dyDescent="0.15">
      <c r="A22" s="258"/>
      <c r="B22" s="451" t="str">
        <f ca="1">IF(M28=" "," ",Employee!$D$6)</f>
        <v xml:space="preserve"> </v>
      </c>
      <c r="C22" s="451"/>
      <c r="D22" s="452"/>
      <c r="E22" s="453"/>
      <c r="F22" s="454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51" t="str">
        <f ca="1">IF(M28=" "," ",Employee!$D$7)</f>
        <v xml:space="preserve"> </v>
      </c>
      <c r="C23" s="451"/>
      <c r="D23" s="451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43563</v>
      </c>
      <c r="J23" s="469" t="s">
        <v>6</v>
      </c>
      <c r="K23" s="469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46"/>
      <c r="G24" s="446"/>
      <c r="H24" s="253" t="s">
        <v>124</v>
      </c>
      <c r="I24" s="268">
        <f ca="1">I10</f>
        <v>1</v>
      </c>
      <c r="J24" s="465" t="str">
        <f ca="1">IF(M22=" "," ",INDIRECT($H$3 &amp; "!D" &amp; $H$4+2+C24))</f>
        <v xml:space="preserve"> </v>
      </c>
      <c r="K24" s="465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46"/>
      <c r="C25" s="446"/>
      <c r="D25" s="446"/>
      <c r="E25" s="446"/>
      <c r="F25" s="446"/>
      <c r="G25" s="446"/>
      <c r="H25" s="446"/>
      <c r="I25" s="446"/>
      <c r="J25" s="446"/>
      <c r="K25" s="446"/>
      <c r="L25" s="446"/>
      <c r="M25" s="446"/>
      <c r="N25" s="262"/>
    </row>
    <row r="26" spans="1:14" ht="21" customHeight="1" x14ac:dyDescent="0.15">
      <c r="A26" s="258"/>
      <c r="B26" s="461" t="s">
        <v>122</v>
      </c>
      <c r="C26" s="462"/>
      <c r="D26" s="462"/>
      <c r="E26" s="462"/>
      <c r="F26" s="462"/>
      <c r="G26" s="463" t="s">
        <v>121</v>
      </c>
      <c r="H26" s="461" t="s">
        <v>120</v>
      </c>
      <c r="I26" s="470"/>
      <c r="J26" s="470"/>
      <c r="K26" s="470"/>
      <c r="L26" s="470"/>
      <c r="M26" s="448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64"/>
      <c r="H27" s="252" t="s">
        <v>128</v>
      </c>
      <c r="I27" s="252" t="s">
        <v>112</v>
      </c>
      <c r="J27" s="450" t="s">
        <v>111</v>
      </c>
      <c r="K27" s="450"/>
      <c r="L27" s="248" t="s">
        <v>2</v>
      </c>
      <c r="M27" s="449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45" t="str">
        <f ca="1">IF(M22=" "," ",INDIRECT($H$3 &amp; "!P" &amp; $H$4+2+C24))</f>
        <v xml:space="preserve"> </v>
      </c>
      <c r="K28" s="445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59" t="s">
        <v>110</v>
      </c>
      <c r="C29" s="459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43" t="s">
        <v>109</v>
      </c>
      <c r="F30" s="444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45" t="str">
        <f ca="1">IF(M22=" "," ",INDIRECT($H$3 &amp; "!Y" &amp; $H$4+2+C24))</f>
        <v xml:space="preserve"> </v>
      </c>
      <c r="K30" s="445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46"/>
      <c r="K31" s="446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57" t="s">
        <v>108</v>
      </c>
      <c r="K32" s="458"/>
      <c r="L32" s="458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71"/>
      <c r="B34" s="472"/>
      <c r="C34" s="472"/>
      <c r="D34" s="472"/>
      <c r="E34" s="472"/>
      <c r="F34" s="472"/>
      <c r="G34" s="472"/>
      <c r="H34" s="472"/>
      <c r="I34" s="472"/>
      <c r="J34" s="472"/>
      <c r="K34" s="472"/>
      <c r="L34" s="472"/>
      <c r="M34" s="472"/>
      <c r="N34" s="472"/>
    </row>
    <row r="35" spans="1:14" ht="21" customHeight="1" x14ac:dyDescent="0.15">
      <c r="A35" s="442"/>
      <c r="B35" s="442"/>
      <c r="C35" s="442"/>
      <c r="D35" s="442"/>
      <c r="E35" s="442"/>
      <c r="F35" s="442"/>
      <c r="G35" s="442"/>
      <c r="H35" s="442"/>
      <c r="I35" s="442"/>
      <c r="J35" s="442"/>
      <c r="K35" s="442"/>
      <c r="L35" s="442"/>
      <c r="M35" s="442"/>
      <c r="N35" s="442"/>
    </row>
    <row r="36" spans="1:14" ht="24.95" customHeight="1" x14ac:dyDescent="0.2">
      <c r="A36" s="256"/>
      <c r="B36" s="460" t="str">
        <f ca="1">IF(M43=" "," ",Employee!$D$5)</f>
        <v xml:space="preserve"> </v>
      </c>
      <c r="C36" s="460"/>
      <c r="D36" s="460"/>
      <c r="E36" s="460"/>
      <c r="F36" s="460"/>
      <c r="G36" s="455" t="str">
        <f ca="1">IF(G43=" "," ",Employee!$D$67)</f>
        <v xml:space="preserve"> </v>
      </c>
      <c r="H36" s="456"/>
      <c r="I36" s="467" t="str">
        <f ca="1">IF(G43=" "," ",Employee!$D$68)</f>
        <v xml:space="preserve"> </v>
      </c>
      <c r="J36" s="468"/>
      <c r="K36" s="468"/>
      <c r="L36" s="447" t="s">
        <v>23</v>
      </c>
      <c r="M36" s="447"/>
      <c r="N36" s="257"/>
    </row>
    <row r="37" spans="1:14" ht="18" customHeight="1" x14ac:dyDescent="0.15">
      <c r="A37" s="258"/>
      <c r="B37" s="451" t="str">
        <f ca="1">IF(M43=" "," ",Employee!$D$6)</f>
        <v xml:space="preserve"> </v>
      </c>
      <c r="C37" s="451"/>
      <c r="D37" s="452"/>
      <c r="E37" s="453"/>
      <c r="F37" s="454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51" t="str">
        <f ca="1">IF(M43=" "," ",Employee!$D$7)</f>
        <v xml:space="preserve"> </v>
      </c>
      <c r="C38" s="451"/>
      <c r="D38" s="451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43563</v>
      </c>
      <c r="J38" s="469" t="s">
        <v>6</v>
      </c>
      <c r="K38" s="469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46"/>
      <c r="G39" s="446"/>
      <c r="H39" s="253" t="s">
        <v>124</v>
      </c>
      <c r="I39" s="268">
        <f ca="1">I24</f>
        <v>1</v>
      </c>
      <c r="J39" s="465" t="str">
        <f ca="1">IF(M37=" "," ",INDIRECT($H$3 &amp; "!D" &amp; $H$4+2+C39))</f>
        <v xml:space="preserve"> </v>
      </c>
      <c r="K39" s="465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262"/>
    </row>
    <row r="41" spans="1:14" ht="21" customHeight="1" x14ac:dyDescent="0.15">
      <c r="A41" s="258"/>
      <c r="B41" s="461" t="s">
        <v>122</v>
      </c>
      <c r="C41" s="462"/>
      <c r="D41" s="462"/>
      <c r="E41" s="462"/>
      <c r="F41" s="462"/>
      <c r="G41" s="463" t="s">
        <v>121</v>
      </c>
      <c r="H41" s="461" t="s">
        <v>120</v>
      </c>
      <c r="I41" s="470"/>
      <c r="J41" s="470"/>
      <c r="K41" s="470"/>
      <c r="L41" s="470"/>
      <c r="M41" s="448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64"/>
      <c r="H42" s="252" t="s">
        <v>128</v>
      </c>
      <c r="I42" s="252" t="s">
        <v>112</v>
      </c>
      <c r="J42" s="450" t="s">
        <v>111</v>
      </c>
      <c r="K42" s="450"/>
      <c r="L42" s="248" t="s">
        <v>2</v>
      </c>
      <c r="M42" s="449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45" t="str">
        <f ca="1">IF(M37=" "," ",INDIRECT($H$3 &amp; "!P" &amp; $H$4+2+C39))</f>
        <v xml:space="preserve"> </v>
      </c>
      <c r="K43" s="445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59" t="s">
        <v>110</v>
      </c>
      <c r="C44" s="459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43" t="s">
        <v>109</v>
      </c>
      <c r="F45" s="444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45" t="str">
        <f ca="1">IF(M37=" "," ",INDIRECT($H$3 &amp; "!Y" &amp; $H$4+2+C39))</f>
        <v xml:space="preserve"> </v>
      </c>
      <c r="K45" s="445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46"/>
      <c r="K46" s="446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57" t="s">
        <v>108</v>
      </c>
      <c r="K47" s="458"/>
      <c r="L47" s="458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42"/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2"/>
      <c r="N49" s="442"/>
    </row>
    <row r="50" spans="1:14" ht="24.95" customHeight="1" x14ac:dyDescent="0.2">
      <c r="A50" s="256"/>
      <c r="B50" s="460" t="str">
        <f ca="1">IF(M57=" "," ",Employee!$D$5)</f>
        <v xml:space="preserve"> </v>
      </c>
      <c r="C50" s="460"/>
      <c r="D50" s="460"/>
      <c r="E50" s="460"/>
      <c r="F50" s="460"/>
      <c r="G50" s="455" t="str">
        <f ca="1">IF(G57=" "," ",Employee!$D$93)</f>
        <v xml:space="preserve"> </v>
      </c>
      <c r="H50" s="456"/>
      <c r="I50" s="467" t="str">
        <f ca="1">IF(G57=" "," ",Employee!$D$94)</f>
        <v xml:space="preserve"> </v>
      </c>
      <c r="J50" s="468"/>
      <c r="K50" s="468"/>
      <c r="L50" s="447" t="s">
        <v>23</v>
      </c>
      <c r="M50" s="447"/>
      <c r="N50" s="257"/>
    </row>
    <row r="51" spans="1:14" ht="18" customHeight="1" x14ac:dyDescent="0.15">
      <c r="A51" s="258"/>
      <c r="B51" s="451" t="str">
        <f ca="1">IF(M57=" "," ",Employee!$D$6)</f>
        <v xml:space="preserve"> </v>
      </c>
      <c r="C51" s="451"/>
      <c r="D51" s="452"/>
      <c r="E51" s="453"/>
      <c r="F51" s="454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51" t="str">
        <f ca="1">IF(M57=" "," ",Employee!$D$7)</f>
        <v xml:space="preserve"> </v>
      </c>
      <c r="C52" s="451"/>
      <c r="D52" s="451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43563</v>
      </c>
      <c r="J52" s="469" t="s">
        <v>6</v>
      </c>
      <c r="K52" s="469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46"/>
      <c r="G53" s="446"/>
      <c r="H53" s="253" t="s">
        <v>124</v>
      </c>
      <c r="I53" s="268">
        <f ca="1">I39</f>
        <v>1</v>
      </c>
      <c r="J53" s="465" t="str">
        <f ca="1">IF(M51=" "," ",INDIRECT($H$3 &amp; "!D" &amp; $H$4+2+C53))</f>
        <v xml:space="preserve"> </v>
      </c>
      <c r="K53" s="465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46"/>
      <c r="C54" s="446"/>
      <c r="D54" s="446"/>
      <c r="E54" s="446"/>
      <c r="F54" s="446"/>
      <c r="G54" s="446"/>
      <c r="H54" s="446"/>
      <c r="I54" s="446"/>
      <c r="J54" s="446"/>
      <c r="K54" s="446"/>
      <c r="L54" s="446"/>
      <c r="M54" s="446"/>
      <c r="N54" s="262"/>
    </row>
    <row r="55" spans="1:14" ht="21" customHeight="1" x14ac:dyDescent="0.15">
      <c r="A55" s="258"/>
      <c r="B55" s="461" t="s">
        <v>122</v>
      </c>
      <c r="C55" s="462"/>
      <c r="D55" s="462"/>
      <c r="E55" s="462"/>
      <c r="F55" s="462"/>
      <c r="G55" s="463" t="s">
        <v>121</v>
      </c>
      <c r="H55" s="461" t="s">
        <v>120</v>
      </c>
      <c r="I55" s="470"/>
      <c r="J55" s="470"/>
      <c r="K55" s="470"/>
      <c r="L55" s="470"/>
      <c r="M55" s="448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64"/>
      <c r="H56" s="252" t="s">
        <v>128</v>
      </c>
      <c r="I56" s="252" t="s">
        <v>112</v>
      </c>
      <c r="J56" s="450" t="s">
        <v>111</v>
      </c>
      <c r="K56" s="450"/>
      <c r="L56" s="248" t="s">
        <v>2</v>
      </c>
      <c r="M56" s="449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45" t="str">
        <f ca="1">IF(M51=" "," ",INDIRECT($H$3 &amp; "!P" &amp; $H$4+2+C53))</f>
        <v xml:space="preserve"> </v>
      </c>
      <c r="K57" s="445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59" t="s">
        <v>110</v>
      </c>
      <c r="C58" s="459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43" t="s">
        <v>109</v>
      </c>
      <c r="F59" s="444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45" t="str">
        <f ca="1">IF(M51=" "," ",INDIRECT($H$3 &amp; "!Y" &amp; $H$4+2+C53))</f>
        <v xml:space="preserve"> </v>
      </c>
      <c r="K59" s="445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46"/>
      <c r="K60" s="446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57" t="s">
        <v>108</v>
      </c>
      <c r="K61" s="458"/>
      <c r="L61" s="458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71"/>
      <c r="B63" s="472"/>
      <c r="C63" s="472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</row>
    <row r="64" spans="1:14" ht="21" customHeight="1" x14ac:dyDescent="0.15">
      <c r="A64" s="442"/>
      <c r="B64" s="442"/>
      <c r="C64" s="442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</row>
    <row r="65" spans="1:14" ht="24.95" customHeight="1" x14ac:dyDescent="0.2">
      <c r="A65" s="256"/>
      <c r="B65" s="460" t="str">
        <f ca="1">IF(M72=" "," ",Employee!$D$5)</f>
        <v xml:space="preserve"> </v>
      </c>
      <c r="C65" s="460"/>
      <c r="D65" s="460"/>
      <c r="E65" s="460"/>
      <c r="F65" s="460"/>
      <c r="G65" s="455" t="str">
        <f ca="1">IF(G72=" "," ",Employee!$D$119)</f>
        <v xml:space="preserve"> </v>
      </c>
      <c r="H65" s="456"/>
      <c r="I65" s="467" t="str">
        <f ca="1">IF(G72=" "," ",Employee!$D$120)</f>
        <v xml:space="preserve"> </v>
      </c>
      <c r="J65" s="468"/>
      <c r="K65" s="468"/>
      <c r="L65" s="447" t="s">
        <v>23</v>
      </c>
      <c r="M65" s="447"/>
      <c r="N65" s="257"/>
    </row>
    <row r="66" spans="1:14" ht="18" customHeight="1" x14ac:dyDescent="0.15">
      <c r="A66" s="258"/>
      <c r="B66" s="451" t="str">
        <f ca="1">IF(M72=" "," ",Employee!$D$6)</f>
        <v xml:space="preserve"> </v>
      </c>
      <c r="C66" s="451"/>
      <c r="D66" s="452"/>
      <c r="E66" s="453"/>
      <c r="F66" s="454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51" t="str">
        <f ca="1">IF(M72=" "," ",Employee!$D$7)</f>
        <v xml:space="preserve"> </v>
      </c>
      <c r="C67" s="451"/>
      <c r="D67" s="451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43563</v>
      </c>
      <c r="J67" s="469" t="s">
        <v>6</v>
      </c>
      <c r="K67" s="469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46"/>
      <c r="G68" s="446"/>
      <c r="H68" s="253" t="s">
        <v>124</v>
      </c>
      <c r="I68" s="268">
        <f ca="1">I53</f>
        <v>1</v>
      </c>
      <c r="J68" s="465" t="str">
        <f ca="1">IF(M66=" "," ",INDIRECT($H$3 &amp; "!D" &amp; $H$4+2+C68))</f>
        <v xml:space="preserve"> </v>
      </c>
      <c r="K68" s="465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46"/>
      <c r="C69" s="446"/>
      <c r="D69" s="446"/>
      <c r="E69" s="446"/>
      <c r="F69" s="446"/>
      <c r="G69" s="446"/>
      <c r="H69" s="446"/>
      <c r="I69" s="446"/>
      <c r="J69" s="446"/>
      <c r="K69" s="446"/>
      <c r="L69" s="446"/>
      <c r="M69" s="446"/>
      <c r="N69" s="262"/>
    </row>
    <row r="70" spans="1:14" ht="21" customHeight="1" x14ac:dyDescent="0.15">
      <c r="A70" s="258"/>
      <c r="B70" s="461" t="s">
        <v>122</v>
      </c>
      <c r="C70" s="462"/>
      <c r="D70" s="462"/>
      <c r="E70" s="462"/>
      <c r="F70" s="462"/>
      <c r="G70" s="463" t="s">
        <v>121</v>
      </c>
      <c r="H70" s="461" t="s">
        <v>120</v>
      </c>
      <c r="I70" s="470"/>
      <c r="J70" s="470"/>
      <c r="K70" s="470"/>
      <c r="L70" s="470"/>
      <c r="M70" s="448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64"/>
      <c r="H71" s="252" t="s">
        <v>113</v>
      </c>
      <c r="I71" s="252" t="s">
        <v>112</v>
      </c>
      <c r="J71" s="450" t="s">
        <v>111</v>
      </c>
      <c r="K71" s="450"/>
      <c r="L71" s="248" t="s">
        <v>2</v>
      </c>
      <c r="M71" s="449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45" t="str">
        <f ca="1">IF(M66=" "," ",INDIRECT($H$3 &amp; "!P" &amp; $H$4+2+C68))</f>
        <v xml:space="preserve"> </v>
      </c>
      <c r="K72" s="445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59" t="s">
        <v>110</v>
      </c>
      <c r="C73" s="459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43" t="s">
        <v>109</v>
      </c>
      <c r="F74" s="444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45" t="str">
        <f ca="1">IF(M66=" "," ",INDIRECT($H$3 &amp; "!Y" &amp; $H$4+2+C68))</f>
        <v xml:space="preserve"> </v>
      </c>
      <c r="K74" s="445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46"/>
      <c r="K75" s="446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57" t="s">
        <v>108</v>
      </c>
      <c r="K76" s="458"/>
      <c r="L76" s="458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42"/>
      <c r="B78" s="442"/>
      <c r="C78" s="442"/>
      <c r="D78" s="442"/>
      <c r="E78" s="442"/>
      <c r="F78" s="442"/>
      <c r="G78" s="442"/>
      <c r="H78" s="442"/>
      <c r="I78" s="442"/>
      <c r="J78" s="442"/>
      <c r="K78" s="442"/>
      <c r="L78" s="442"/>
      <c r="M78" s="442"/>
      <c r="N78" s="442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43585</v>
      </c>
      <c r="C4" s="229">
        <f>Admin!$B$45</f>
        <v>43604</v>
      </c>
      <c r="D4" s="227">
        <f>'Apr19'!T1+'Apr19'!O1</f>
        <v>0</v>
      </c>
      <c r="E4" s="228">
        <f>'Apr19'!N1</f>
        <v>0</v>
      </c>
      <c r="F4" s="228">
        <f>'Apr19'!AD60+'Apr19'!AE60+'Apr19'!AF60+'Apr19'!AG60</f>
        <v>0</v>
      </c>
      <c r="G4" s="228">
        <f>'Apr19'!AE62+'Apr19'!AF62+'Apr19'!AG62</f>
        <v>0</v>
      </c>
      <c r="H4" s="228">
        <f>'Apr19'!P1</f>
        <v>0</v>
      </c>
      <c r="I4" s="227">
        <f t="shared" ref="I4:I15" si="0">D4+E4-F4-G4+H4</f>
        <v>0</v>
      </c>
      <c r="M4" s="212">
        <f>(YEAR(Admin!B2)-1999)*100+1</f>
        <v>2001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43616</v>
      </c>
      <c r="C5" s="229">
        <f>Admin!$B$76</f>
        <v>43635</v>
      </c>
      <c r="D5" s="227">
        <f>'May19'!T1+'May19'!O1</f>
        <v>0</v>
      </c>
      <c r="E5" s="228">
        <f>'May19'!N1</f>
        <v>0</v>
      </c>
      <c r="F5" s="228">
        <f>'May19'!AD60+'May19'!AE60+'May19'!AF60+'May19'!AG60</f>
        <v>0</v>
      </c>
      <c r="G5" s="228">
        <f>'May19'!AE62+'May19'!AF62+'May19'!AG62</f>
        <v>0</v>
      </c>
      <c r="H5" s="228">
        <f>'May19'!P1</f>
        <v>0</v>
      </c>
      <c r="I5" s="227">
        <f t="shared" si="0"/>
        <v>0</v>
      </c>
      <c r="M5" s="212">
        <f>M4+1</f>
        <v>2002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43646</v>
      </c>
      <c r="C6" s="229">
        <f>Admin!$B$106</f>
        <v>43665</v>
      </c>
      <c r="D6" s="227">
        <f>'Jun19'!T1+'Jun19'!O1</f>
        <v>0</v>
      </c>
      <c r="E6" s="228">
        <f>'Jun19'!N1</f>
        <v>0</v>
      </c>
      <c r="F6" s="228">
        <f>'Jun19'!AD70+'Jun19'!AE70+'Jun19'!AF70+'Jun19'!AG70</f>
        <v>0</v>
      </c>
      <c r="G6" s="228">
        <f>'Jun19'!AE72+'Jun19'!AF72+'Jun19'!AG72</f>
        <v>0</v>
      </c>
      <c r="H6" s="228">
        <f>'Jun19'!P1</f>
        <v>0</v>
      </c>
      <c r="I6" s="227">
        <f t="shared" si="0"/>
        <v>0</v>
      </c>
      <c r="M6" s="212">
        <f t="shared" ref="M6:M15" si="2">M5+1</f>
        <v>2003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43677</v>
      </c>
      <c r="C7" s="229">
        <f>Admin!$B$137</f>
        <v>43696</v>
      </c>
      <c r="D7" s="227">
        <f>'Jul19'!T1+'Jul19'!O1</f>
        <v>0</v>
      </c>
      <c r="E7" s="228">
        <f>'Jul19'!N1</f>
        <v>0</v>
      </c>
      <c r="F7" s="228">
        <f>'Jul19'!AD60+'Jul19'!AE60+'Jul19'!AF60+'Jul19'!AG60</f>
        <v>0</v>
      </c>
      <c r="G7" s="228">
        <f>'Jul19'!AE62+'Jul19'!AF62+'Jul19'!AG62</f>
        <v>0</v>
      </c>
      <c r="H7" s="228">
        <f>'Jul19'!P1</f>
        <v>0</v>
      </c>
      <c r="I7" s="227">
        <f t="shared" si="0"/>
        <v>0</v>
      </c>
      <c r="M7" s="212">
        <f t="shared" si="2"/>
        <v>2004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43708</v>
      </c>
      <c r="C8" s="229">
        <f>Admin!$B$168</f>
        <v>43727</v>
      </c>
      <c r="D8" s="227">
        <f>'Aug19'!T1+'Aug19'!O1</f>
        <v>0</v>
      </c>
      <c r="E8" s="228">
        <f>'Aug19'!N1</f>
        <v>0</v>
      </c>
      <c r="F8" s="228">
        <f>'Aug19'!AD60+'Aug19'!AE60+'Aug19'!AF60+'Aug19'!AG60</f>
        <v>0</v>
      </c>
      <c r="G8" s="228">
        <f>'Aug19'!AE62+'Aug19'!AF62+'Aug19'!AG62</f>
        <v>0</v>
      </c>
      <c r="H8" s="228">
        <f>'Aug19'!P1</f>
        <v>0</v>
      </c>
      <c r="I8" s="227">
        <f t="shared" si="0"/>
        <v>0</v>
      </c>
      <c r="M8" s="212">
        <f t="shared" si="2"/>
        <v>2005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43738</v>
      </c>
      <c r="C9" s="229">
        <f>Admin!$B$198</f>
        <v>43757</v>
      </c>
      <c r="D9" s="227">
        <f>'Sep19'!T1+'Sep19'!O1</f>
        <v>0</v>
      </c>
      <c r="E9" s="228">
        <f>'Sep19'!N1</f>
        <v>0</v>
      </c>
      <c r="F9" s="228">
        <f>'Sep19'!AD70+'Sep19'!AE70+'Sep19'!AF70+'Sep19'!AG70</f>
        <v>0</v>
      </c>
      <c r="G9" s="228">
        <f>'Sep19'!AE72+'Sep19'!AF72+'Sep19'!AG72</f>
        <v>0</v>
      </c>
      <c r="H9" s="228">
        <f>'Sep19'!P1</f>
        <v>0</v>
      </c>
      <c r="I9" s="227">
        <f t="shared" si="0"/>
        <v>0</v>
      </c>
      <c r="M9" s="212">
        <f t="shared" si="2"/>
        <v>2006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43769</v>
      </c>
      <c r="C10" s="229">
        <f>Admin!$B$229</f>
        <v>43788</v>
      </c>
      <c r="D10" s="227">
        <f>'Oct19'!T1+'Oct19'!O1</f>
        <v>0</v>
      </c>
      <c r="E10" s="228">
        <f>'Oct19'!N1</f>
        <v>0</v>
      </c>
      <c r="F10" s="228">
        <f>'Oct19'!AD60+'Oct19'!AE60+'Oct19'!AF60+'Oct19'!AG60</f>
        <v>0</v>
      </c>
      <c r="G10" s="228">
        <f>'Oct19'!AE62+'Oct19'!AF62+'Oct19'!AG62</f>
        <v>0</v>
      </c>
      <c r="H10" s="228">
        <f>'Oct19'!P1</f>
        <v>0</v>
      </c>
      <c r="I10" s="227">
        <f t="shared" si="0"/>
        <v>0</v>
      </c>
      <c r="M10" s="212">
        <f t="shared" si="2"/>
        <v>2007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43799</v>
      </c>
      <c r="C11" s="229">
        <f>Admin!$B$259</f>
        <v>43818</v>
      </c>
      <c r="D11" s="227">
        <f>'Nov19'!T1+'Nov19'!O1</f>
        <v>0</v>
      </c>
      <c r="E11" s="228">
        <f>'Nov19'!N1</f>
        <v>0</v>
      </c>
      <c r="F11" s="228">
        <f>'Nov19'!AD60+'Nov19'!AE60+'Nov19'!AF60+'Nov19'!AG60</f>
        <v>0</v>
      </c>
      <c r="G11" s="228">
        <f>'Nov19'!AE62+'Nov19'!AF62+'Nov19'!AG62</f>
        <v>0</v>
      </c>
      <c r="H11" s="228">
        <f>'Nov19'!P1</f>
        <v>0</v>
      </c>
      <c r="I11" s="227">
        <f t="shared" si="0"/>
        <v>0</v>
      </c>
      <c r="M11" s="212">
        <f t="shared" si="2"/>
        <v>2008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43830</v>
      </c>
      <c r="C12" s="229">
        <f>Admin!$B$290</f>
        <v>43849</v>
      </c>
      <c r="D12" s="227">
        <f>'Dec19'!T1+'Dec19'!O1</f>
        <v>0</v>
      </c>
      <c r="E12" s="228">
        <f>'Dec19'!N1</f>
        <v>0</v>
      </c>
      <c r="F12" s="228">
        <f>'Dec19'!AD70+'Dec19'!AE70+'Dec19'!AF70+'Dec19'!AG70</f>
        <v>0</v>
      </c>
      <c r="G12" s="228">
        <f>'Dec19'!AE72+'Dec19'!AF72+'Dec19'!AG72</f>
        <v>0</v>
      </c>
      <c r="H12" s="228">
        <f>'Dec19'!P1</f>
        <v>0</v>
      </c>
      <c r="I12" s="227">
        <f t="shared" si="0"/>
        <v>0</v>
      </c>
      <c r="M12" s="212">
        <f t="shared" si="2"/>
        <v>2009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43861</v>
      </c>
      <c r="C13" s="229">
        <f>Admin!$B$321</f>
        <v>43880</v>
      </c>
      <c r="D13" s="227">
        <f>'Jan20'!T1+'Jan20'!O1</f>
        <v>0</v>
      </c>
      <c r="E13" s="228">
        <f>'Jan20'!N1</f>
        <v>0</v>
      </c>
      <c r="F13" s="228">
        <f>'Jan20'!AD60+'Jan20'!AE60+'Jan20'!AF60+'Jan20'!AG60</f>
        <v>0</v>
      </c>
      <c r="G13" s="228">
        <f>'Jan20'!AE62+'Jan20'!AF62+'Jan20'!AG62</f>
        <v>0</v>
      </c>
      <c r="H13" s="228">
        <f>'Jan20'!P1</f>
        <v>0</v>
      </c>
      <c r="I13" s="227">
        <f t="shared" si="0"/>
        <v>0</v>
      </c>
      <c r="M13" s="212">
        <f t="shared" si="2"/>
        <v>2010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43889</v>
      </c>
      <c r="C14" s="229">
        <f>Admin!$B$350</f>
        <v>43909</v>
      </c>
      <c r="D14" s="227">
        <f>'Feb20'!T1+'Feb20'!O1</f>
        <v>0</v>
      </c>
      <c r="E14" s="228">
        <f>'Feb20'!N1</f>
        <v>0</v>
      </c>
      <c r="F14" s="228">
        <f>'Feb20'!AD60+'Feb20'!AE60+'Feb20'!AF60+'Feb20'!AG60</f>
        <v>0</v>
      </c>
      <c r="G14" s="228">
        <f>'Feb20'!AE62+'Feb20'!AF62+'Feb20'!AG62</f>
        <v>0</v>
      </c>
      <c r="H14" s="228">
        <f>'Feb20'!P1</f>
        <v>0</v>
      </c>
      <c r="I14" s="227">
        <f t="shared" si="0"/>
        <v>0</v>
      </c>
      <c r="M14" s="212">
        <f t="shared" si="2"/>
        <v>2011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43920</v>
      </c>
      <c r="C15" s="229">
        <f>Admin!$B$381</f>
        <v>43940</v>
      </c>
      <c r="D15" s="227">
        <f>'Mar20'!T1+'Mar20'!O1</f>
        <v>0</v>
      </c>
      <c r="E15" s="228">
        <f>'Mar20'!N1</f>
        <v>0</v>
      </c>
      <c r="F15" s="228">
        <f>'Mar20'!AD80+'Mar20'!AE80+'Mar20'!AF80+'Mar20'!AG80</f>
        <v>0</v>
      </c>
      <c r="G15" s="228">
        <f>'Mar20'!AE82+'Mar20'!AF82+'Mar20'!AG82</f>
        <v>0</v>
      </c>
      <c r="H15" s="228">
        <f>'Mar20'!P1</f>
        <v>0</v>
      </c>
      <c r="I15" s="227">
        <f t="shared" si="0"/>
        <v>0</v>
      </c>
      <c r="M15" s="212">
        <f t="shared" si="2"/>
        <v>2012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77"/>
      <c r="C17" s="477"/>
      <c r="D17" s="477"/>
      <c r="E17" s="477"/>
      <c r="F17" s="477"/>
      <c r="G17" s="477"/>
      <c r="H17" s="477"/>
      <c r="I17" s="477"/>
      <c r="J17" s="477"/>
      <c r="K17" s="477"/>
      <c r="L17" s="477"/>
      <c r="M17" s="477"/>
      <c r="N17" s="477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F20" sqref="F20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78" t="s">
        <v>77</v>
      </c>
      <c r="H1" s="479"/>
      <c r="I1" s="480">
        <f>B366</f>
        <v>43925</v>
      </c>
      <c r="J1" s="481"/>
      <c r="K1" s="303"/>
      <c r="L1" s="303"/>
      <c r="M1" s="304"/>
      <c r="N1" s="305" t="str">
        <f>TEXT(YEAR(I1)-1,"0") &amp; "-" &amp; TEXT(YEAR(I1)-2000,"0")</f>
        <v>2019-20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Apr19</v>
      </c>
      <c r="B2" s="308">
        <v>43561</v>
      </c>
      <c r="C2" s="309">
        <v>1</v>
      </c>
      <c r="D2" s="309">
        <v>1</v>
      </c>
      <c r="E2" s="310">
        <f>B2</f>
        <v>43561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Apr19</v>
      </c>
      <c r="B3" s="308">
        <f>B2+1</f>
        <v>43562</v>
      </c>
      <c r="C3" s="309">
        <v>1</v>
      </c>
      <c r="D3" s="309">
        <v>1</v>
      </c>
      <c r="E3" s="311"/>
      <c r="F3" s="312">
        <v>1</v>
      </c>
      <c r="G3" s="303"/>
      <c r="H3" s="482" t="s">
        <v>88</v>
      </c>
      <c r="I3" s="483"/>
      <c r="J3" s="483"/>
      <c r="K3" s="483"/>
      <c r="L3" s="483"/>
      <c r="M3" s="484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Apr19</v>
      </c>
      <c r="B4" s="308">
        <f t="shared" ref="B4:B67" si="1">B3+1</f>
        <v>43563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Apr19</v>
      </c>
      <c r="B5" s="308">
        <f t="shared" si="1"/>
        <v>43564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Apr19</v>
      </c>
      <c r="B6" s="308">
        <f t="shared" si="1"/>
        <v>43565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Apr19</v>
      </c>
      <c r="B7" s="308">
        <f t="shared" si="1"/>
        <v>43566</v>
      </c>
      <c r="C7" s="309">
        <v>1</v>
      </c>
      <c r="D7" s="309">
        <v>1</v>
      </c>
      <c r="E7" s="311"/>
      <c r="F7" s="312">
        <v>1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Apr19</v>
      </c>
      <c r="B8" s="308">
        <f t="shared" si="1"/>
        <v>43567</v>
      </c>
      <c r="C8" s="309">
        <v>1</v>
      </c>
      <c r="D8" s="309">
        <v>1</v>
      </c>
      <c r="E8" s="311"/>
      <c r="F8" s="312">
        <v>1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Apr19</v>
      </c>
      <c r="B9" s="308">
        <f t="shared" si="1"/>
        <v>43568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Apr19</v>
      </c>
      <c r="B10" s="308">
        <f t="shared" si="1"/>
        <v>43569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Apr19</v>
      </c>
      <c r="B11" s="308">
        <f t="shared" si="1"/>
        <v>43570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Apr19</v>
      </c>
      <c r="B12" s="308">
        <f t="shared" si="1"/>
        <v>43571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Apr19</v>
      </c>
      <c r="B13" s="308">
        <f t="shared" si="1"/>
        <v>43572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Apr19</v>
      </c>
      <c r="B14" s="308">
        <f t="shared" si="1"/>
        <v>43573</v>
      </c>
      <c r="C14" s="309">
        <v>2</v>
      </c>
      <c r="D14" s="309">
        <v>1</v>
      </c>
      <c r="E14" s="311"/>
      <c r="F14" s="312">
        <v>2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Apr19</v>
      </c>
      <c r="B15" s="308">
        <f t="shared" si="1"/>
        <v>43574</v>
      </c>
      <c r="C15" s="309">
        <v>2</v>
      </c>
      <c r="D15" s="309">
        <v>1</v>
      </c>
      <c r="E15" s="311"/>
      <c r="F15" s="312">
        <v>2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Apr19</v>
      </c>
      <c r="B16" s="308">
        <f t="shared" si="1"/>
        <v>43575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Apr19</v>
      </c>
      <c r="B17" s="308">
        <f t="shared" si="1"/>
        <v>43576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Apr19</v>
      </c>
      <c r="B18" s="308">
        <f t="shared" si="1"/>
        <v>43577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Apr19</v>
      </c>
      <c r="B19" s="308">
        <f t="shared" si="1"/>
        <v>43578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Apr19</v>
      </c>
      <c r="B20" s="308">
        <f t="shared" si="1"/>
        <v>43579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Apr19</v>
      </c>
      <c r="B21" s="308">
        <f t="shared" si="1"/>
        <v>43580</v>
      </c>
      <c r="C21" s="309">
        <v>3</v>
      </c>
      <c r="D21" s="309">
        <v>1</v>
      </c>
      <c r="E21" s="311"/>
      <c r="F21" s="312">
        <v>3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Apr19</v>
      </c>
      <c r="B22" s="308">
        <f t="shared" si="1"/>
        <v>43581</v>
      </c>
      <c r="C22" s="309">
        <v>3</v>
      </c>
      <c r="D22" s="309">
        <v>1</v>
      </c>
      <c r="E22" s="311"/>
      <c r="F22" s="312">
        <v>3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Apr19</v>
      </c>
      <c r="B23" s="308">
        <f t="shared" si="1"/>
        <v>43582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Apr19</v>
      </c>
      <c r="B24" s="308">
        <f t="shared" si="1"/>
        <v>43583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Apr19</v>
      </c>
      <c r="B25" s="308">
        <f t="shared" si="1"/>
        <v>43584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Apr19</v>
      </c>
      <c r="B26" s="308">
        <f t="shared" si="1"/>
        <v>43585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Apr19</v>
      </c>
      <c r="B27" s="308">
        <f t="shared" si="1"/>
        <v>43586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Apr19</v>
      </c>
      <c r="B28" s="308">
        <f t="shared" si="1"/>
        <v>43587</v>
      </c>
      <c r="C28" s="309">
        <v>4</v>
      </c>
      <c r="D28" s="309">
        <v>1</v>
      </c>
      <c r="E28" s="311"/>
      <c r="F28" s="312">
        <v>4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Apr19</v>
      </c>
      <c r="B29" s="308">
        <f t="shared" si="1"/>
        <v>43588</v>
      </c>
      <c r="C29" s="309">
        <v>4</v>
      </c>
      <c r="D29" s="309">
        <v>1</v>
      </c>
      <c r="E29" s="311"/>
      <c r="F29" s="312">
        <v>4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May19</v>
      </c>
      <c r="B30" s="308">
        <f t="shared" si="1"/>
        <v>43589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May19</v>
      </c>
      <c r="B31" s="308">
        <f t="shared" si="1"/>
        <v>43590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May19</v>
      </c>
      <c r="B32" s="308">
        <f t="shared" si="1"/>
        <v>43591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May19</v>
      </c>
      <c r="B33" s="308">
        <f t="shared" si="1"/>
        <v>43592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May19</v>
      </c>
      <c r="B34" s="308">
        <f t="shared" si="1"/>
        <v>43593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May19</v>
      </c>
      <c r="B35" s="308">
        <f t="shared" si="1"/>
        <v>43594</v>
      </c>
      <c r="C35" s="309">
        <v>5</v>
      </c>
      <c r="D35" s="309">
        <v>2</v>
      </c>
      <c r="E35" s="311"/>
      <c r="F35" s="312">
        <v>1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May19</v>
      </c>
      <c r="B36" s="308">
        <f t="shared" si="1"/>
        <v>43595</v>
      </c>
      <c r="C36" s="309">
        <v>5</v>
      </c>
      <c r="D36" s="309">
        <v>2</v>
      </c>
      <c r="E36" s="311"/>
      <c r="F36" s="312">
        <v>1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May19</v>
      </c>
      <c r="B37" s="308">
        <f t="shared" si="1"/>
        <v>43596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May19</v>
      </c>
      <c r="B38" s="308">
        <f t="shared" si="1"/>
        <v>43597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May19</v>
      </c>
      <c r="B39" s="308">
        <f t="shared" si="1"/>
        <v>43598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May19</v>
      </c>
      <c r="B40" s="308">
        <f t="shared" si="1"/>
        <v>43599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May19</v>
      </c>
      <c r="B41" s="308">
        <f t="shared" si="1"/>
        <v>43600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May19</v>
      </c>
      <c r="B42" s="308">
        <f t="shared" si="1"/>
        <v>43601</v>
      </c>
      <c r="C42" s="309">
        <v>6</v>
      </c>
      <c r="D42" s="309">
        <v>2</v>
      </c>
      <c r="E42" s="311"/>
      <c r="F42" s="312">
        <v>2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May19</v>
      </c>
      <c r="B43" s="308">
        <f t="shared" si="1"/>
        <v>43602</v>
      </c>
      <c r="C43" s="309">
        <v>6</v>
      </c>
      <c r="D43" s="309">
        <v>2</v>
      </c>
      <c r="E43" s="311"/>
      <c r="F43" s="312">
        <v>2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May19</v>
      </c>
      <c r="B44" s="308">
        <f t="shared" si="1"/>
        <v>43603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May19</v>
      </c>
      <c r="B45" s="308">
        <f t="shared" si="1"/>
        <v>43604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May19</v>
      </c>
      <c r="B46" s="308">
        <f t="shared" si="1"/>
        <v>43605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May19</v>
      </c>
      <c r="B47" s="308">
        <f t="shared" si="1"/>
        <v>43606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May19</v>
      </c>
      <c r="B48" s="308">
        <f t="shared" si="1"/>
        <v>43607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May19</v>
      </c>
      <c r="B49" s="308">
        <f t="shared" si="1"/>
        <v>43608</v>
      </c>
      <c r="C49" s="309">
        <v>7</v>
      </c>
      <c r="D49" s="309">
        <v>2</v>
      </c>
      <c r="E49" s="311"/>
      <c r="F49" s="312">
        <v>3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May19</v>
      </c>
      <c r="B50" s="308">
        <f t="shared" si="1"/>
        <v>43609</v>
      </c>
      <c r="C50" s="309">
        <v>7</v>
      </c>
      <c r="D50" s="309">
        <v>2</v>
      </c>
      <c r="E50" s="311"/>
      <c r="F50" s="312">
        <v>3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May19</v>
      </c>
      <c r="B51" s="308">
        <f t="shared" si="1"/>
        <v>43610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May19</v>
      </c>
      <c r="B52" s="308">
        <f t="shared" si="1"/>
        <v>43611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May19</v>
      </c>
      <c r="B53" s="308">
        <f t="shared" si="1"/>
        <v>43612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May19</v>
      </c>
      <c r="B54" s="308">
        <f t="shared" si="1"/>
        <v>43613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May19</v>
      </c>
      <c r="B55" s="308">
        <f t="shared" si="1"/>
        <v>43614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May19</v>
      </c>
      <c r="B56" s="308">
        <f t="shared" si="1"/>
        <v>43615</v>
      </c>
      <c r="C56" s="309">
        <v>8</v>
      </c>
      <c r="D56" s="309">
        <v>2</v>
      </c>
      <c r="E56" s="311"/>
      <c r="F56" s="312">
        <v>4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May19</v>
      </c>
      <c r="B57" s="308">
        <f t="shared" si="1"/>
        <v>43616</v>
      </c>
      <c r="C57" s="309">
        <v>8</v>
      </c>
      <c r="D57" s="309">
        <v>2</v>
      </c>
      <c r="E57" s="311"/>
      <c r="F57" s="312">
        <v>4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Jun19</v>
      </c>
      <c r="B58" s="308">
        <f t="shared" si="1"/>
        <v>43617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Jun19</v>
      </c>
      <c r="B59" s="308">
        <f t="shared" si="1"/>
        <v>43618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Jun19</v>
      </c>
      <c r="B60" s="308">
        <f t="shared" si="1"/>
        <v>43619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Jun19</v>
      </c>
      <c r="B61" s="308">
        <f t="shared" si="1"/>
        <v>43620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Jun19</v>
      </c>
      <c r="B62" s="308">
        <f t="shared" si="1"/>
        <v>43621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Jun19</v>
      </c>
      <c r="B63" s="308">
        <f t="shared" si="1"/>
        <v>43622</v>
      </c>
      <c r="C63" s="317">
        <v>9</v>
      </c>
      <c r="D63" s="317">
        <v>3</v>
      </c>
      <c r="E63" s="315"/>
      <c r="F63" s="312">
        <v>1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Jun19</v>
      </c>
      <c r="B64" s="308">
        <f t="shared" si="1"/>
        <v>43623</v>
      </c>
      <c r="C64" s="309">
        <v>9</v>
      </c>
      <c r="D64" s="309">
        <v>3</v>
      </c>
      <c r="E64" s="311"/>
      <c r="F64" s="312">
        <v>1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Jun19</v>
      </c>
      <c r="B65" s="308">
        <f t="shared" si="1"/>
        <v>43624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Jun19</v>
      </c>
      <c r="B66" s="308">
        <f t="shared" si="1"/>
        <v>43625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Jun19</v>
      </c>
      <c r="B67" s="308">
        <f t="shared" si="1"/>
        <v>43626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Jun19</v>
      </c>
      <c r="B68" s="308">
        <f t="shared" ref="B68:B131" si="3">B67+1</f>
        <v>43627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Jun19</v>
      </c>
      <c r="B69" s="308">
        <f t="shared" si="3"/>
        <v>43628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Jun19</v>
      </c>
      <c r="B70" s="308">
        <f t="shared" si="3"/>
        <v>43629</v>
      </c>
      <c r="C70" s="309">
        <v>10</v>
      </c>
      <c r="D70" s="309">
        <v>3</v>
      </c>
      <c r="E70" s="311"/>
      <c r="F70" s="312">
        <v>2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Jun19</v>
      </c>
      <c r="B71" s="308">
        <f t="shared" si="3"/>
        <v>43630</v>
      </c>
      <c r="C71" s="309">
        <v>10</v>
      </c>
      <c r="D71" s="309">
        <v>3</v>
      </c>
      <c r="E71" s="311"/>
      <c r="F71" s="312">
        <v>2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Jun19</v>
      </c>
      <c r="B72" s="308">
        <f t="shared" si="3"/>
        <v>43631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Jun19</v>
      </c>
      <c r="B73" s="308">
        <f t="shared" si="3"/>
        <v>43632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Jun19</v>
      </c>
      <c r="B74" s="308">
        <f t="shared" si="3"/>
        <v>43633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Jun19</v>
      </c>
      <c r="B75" s="308">
        <f t="shared" si="3"/>
        <v>43634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Jun19</v>
      </c>
      <c r="B76" s="308">
        <f t="shared" si="3"/>
        <v>43635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Jun19</v>
      </c>
      <c r="B77" s="308">
        <f t="shared" si="3"/>
        <v>43636</v>
      </c>
      <c r="C77" s="309">
        <v>11</v>
      </c>
      <c r="D77" s="309">
        <v>3</v>
      </c>
      <c r="E77" s="311"/>
      <c r="F77" s="312">
        <v>3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Jun19</v>
      </c>
      <c r="B78" s="308">
        <f t="shared" si="3"/>
        <v>43637</v>
      </c>
      <c r="C78" s="309">
        <v>11</v>
      </c>
      <c r="D78" s="309">
        <v>3</v>
      </c>
      <c r="E78" s="311"/>
      <c r="F78" s="312">
        <v>3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Jun19</v>
      </c>
      <c r="B79" s="308">
        <f t="shared" si="3"/>
        <v>43638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Jun19</v>
      </c>
      <c r="B80" s="308">
        <f t="shared" si="3"/>
        <v>43639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Jun19</v>
      </c>
      <c r="B81" s="308">
        <f t="shared" si="3"/>
        <v>43640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Jun19</v>
      </c>
      <c r="B82" s="308">
        <f t="shared" si="3"/>
        <v>43641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Jun19</v>
      </c>
      <c r="B83" s="308">
        <f t="shared" si="3"/>
        <v>43642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Jun19</v>
      </c>
      <c r="B84" s="308">
        <f t="shared" si="3"/>
        <v>43643</v>
      </c>
      <c r="C84" s="309">
        <v>12</v>
      </c>
      <c r="D84" s="309">
        <v>3</v>
      </c>
      <c r="E84" s="311"/>
      <c r="F84" s="312">
        <v>4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Jun19</v>
      </c>
      <c r="B85" s="308">
        <f t="shared" si="3"/>
        <v>43644</v>
      </c>
      <c r="C85" s="309">
        <v>12</v>
      </c>
      <c r="D85" s="309">
        <v>3</v>
      </c>
      <c r="E85" s="311"/>
      <c r="F85" s="312">
        <v>4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Jun19</v>
      </c>
      <c r="B86" s="308">
        <f t="shared" si="3"/>
        <v>43645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Jun19</v>
      </c>
      <c r="B87" s="308">
        <f t="shared" si="3"/>
        <v>43646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Jun19</v>
      </c>
      <c r="B88" s="308">
        <f t="shared" si="3"/>
        <v>43647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Jun19</v>
      </c>
      <c r="B89" s="308">
        <f t="shared" si="3"/>
        <v>43648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Jun19</v>
      </c>
      <c r="B90" s="308">
        <f t="shared" si="3"/>
        <v>43649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Jun19</v>
      </c>
      <c r="B91" s="308">
        <f t="shared" si="3"/>
        <v>43650</v>
      </c>
      <c r="C91" s="309">
        <v>13</v>
      </c>
      <c r="D91" s="309">
        <v>3</v>
      </c>
      <c r="E91" s="311"/>
      <c r="F91" s="312">
        <v>5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Jun19</v>
      </c>
      <c r="B92" s="308">
        <f t="shared" si="3"/>
        <v>43651</v>
      </c>
      <c r="C92" s="309">
        <v>13</v>
      </c>
      <c r="D92" s="309">
        <v>3</v>
      </c>
      <c r="E92" s="311"/>
      <c r="F92" s="312">
        <v>5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Jul19</v>
      </c>
      <c r="B93" s="308">
        <f t="shared" si="3"/>
        <v>43652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Jul19</v>
      </c>
      <c r="B94" s="308">
        <f t="shared" si="3"/>
        <v>43653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Jul19</v>
      </c>
      <c r="B95" s="308">
        <f t="shared" si="3"/>
        <v>43654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Jul19</v>
      </c>
      <c r="B96" s="308">
        <f t="shared" si="3"/>
        <v>43655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Jul19</v>
      </c>
      <c r="B97" s="308">
        <f t="shared" si="3"/>
        <v>43656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Jul19</v>
      </c>
      <c r="B98" s="308">
        <f t="shared" si="3"/>
        <v>43657</v>
      </c>
      <c r="C98" s="309">
        <v>14</v>
      </c>
      <c r="D98" s="309">
        <v>4</v>
      </c>
      <c r="E98" s="311"/>
      <c r="F98" s="312">
        <v>1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Jul19</v>
      </c>
      <c r="B99" s="308">
        <f t="shared" si="3"/>
        <v>43658</v>
      </c>
      <c r="C99" s="309">
        <v>14</v>
      </c>
      <c r="D99" s="309">
        <v>4</v>
      </c>
      <c r="E99" s="311"/>
      <c r="F99" s="312">
        <v>1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Jul19</v>
      </c>
      <c r="B100" s="308">
        <f t="shared" si="3"/>
        <v>43659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Jul19</v>
      </c>
      <c r="B101" s="308">
        <f t="shared" si="3"/>
        <v>43660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Jul19</v>
      </c>
      <c r="B102" s="308">
        <f t="shared" si="3"/>
        <v>43661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Jul19</v>
      </c>
      <c r="B103" s="308">
        <f t="shared" si="3"/>
        <v>43662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Jul19</v>
      </c>
      <c r="B104" s="308">
        <f t="shared" si="3"/>
        <v>43663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Jul19</v>
      </c>
      <c r="B105" s="308">
        <f t="shared" si="3"/>
        <v>43664</v>
      </c>
      <c r="C105" s="309">
        <v>15</v>
      </c>
      <c r="D105" s="309">
        <v>4</v>
      </c>
      <c r="E105" s="311"/>
      <c r="F105" s="312">
        <v>2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Jul19</v>
      </c>
      <c r="B106" s="308">
        <f t="shared" si="3"/>
        <v>43665</v>
      </c>
      <c r="C106" s="309">
        <v>15</v>
      </c>
      <c r="D106" s="309">
        <v>4</v>
      </c>
      <c r="E106" s="311"/>
      <c r="F106" s="312">
        <v>2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Jul19</v>
      </c>
      <c r="B107" s="308">
        <f t="shared" si="3"/>
        <v>43666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Jul19</v>
      </c>
      <c r="B108" s="308">
        <f t="shared" si="3"/>
        <v>43667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Jul19</v>
      </c>
      <c r="B109" s="308">
        <f t="shared" si="3"/>
        <v>43668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Jul19</v>
      </c>
      <c r="B110" s="308">
        <f t="shared" si="3"/>
        <v>43669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Jul19</v>
      </c>
      <c r="B111" s="308">
        <f t="shared" si="3"/>
        <v>43670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Jul19</v>
      </c>
      <c r="B112" s="308">
        <f t="shared" si="3"/>
        <v>43671</v>
      </c>
      <c r="C112" s="309">
        <v>16</v>
      </c>
      <c r="D112" s="309">
        <v>4</v>
      </c>
      <c r="E112" s="311"/>
      <c r="F112" s="312">
        <v>3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Jul19</v>
      </c>
      <c r="B113" s="308">
        <f t="shared" si="3"/>
        <v>43672</v>
      </c>
      <c r="C113" s="309">
        <v>16</v>
      </c>
      <c r="D113" s="309">
        <v>4</v>
      </c>
      <c r="E113" s="311"/>
      <c r="F113" s="312">
        <v>3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Jul19</v>
      </c>
      <c r="B114" s="308">
        <f t="shared" si="3"/>
        <v>43673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Jul19</v>
      </c>
      <c r="B115" s="308">
        <f t="shared" si="3"/>
        <v>43674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Jul19</v>
      </c>
      <c r="B116" s="308">
        <f t="shared" si="3"/>
        <v>43675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Jul19</v>
      </c>
      <c r="B117" s="308">
        <f t="shared" si="3"/>
        <v>43676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Jul19</v>
      </c>
      <c r="B118" s="308">
        <f t="shared" si="3"/>
        <v>43677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Jul19</v>
      </c>
      <c r="B119" s="308">
        <f t="shared" si="3"/>
        <v>43678</v>
      </c>
      <c r="C119" s="309">
        <v>17</v>
      </c>
      <c r="D119" s="309">
        <v>4</v>
      </c>
      <c r="E119" s="311"/>
      <c r="F119" s="312">
        <v>4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Jul19</v>
      </c>
      <c r="B120" s="308">
        <f t="shared" si="3"/>
        <v>43679</v>
      </c>
      <c r="C120" s="309">
        <v>17</v>
      </c>
      <c r="D120" s="309">
        <v>4</v>
      </c>
      <c r="E120" s="311"/>
      <c r="F120" s="312">
        <v>4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Aug19</v>
      </c>
      <c r="B121" s="308">
        <f t="shared" si="3"/>
        <v>43680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Aug19</v>
      </c>
      <c r="B122" s="308">
        <f t="shared" si="3"/>
        <v>43681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Aug19</v>
      </c>
      <c r="B123" s="308">
        <f t="shared" si="3"/>
        <v>43682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Aug19</v>
      </c>
      <c r="B124" s="308">
        <f t="shared" si="3"/>
        <v>43683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Aug19</v>
      </c>
      <c r="B125" s="308">
        <f t="shared" si="3"/>
        <v>43684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Aug19</v>
      </c>
      <c r="B126" s="308">
        <f t="shared" si="3"/>
        <v>43685</v>
      </c>
      <c r="C126" s="309">
        <v>18</v>
      </c>
      <c r="D126" s="309">
        <v>5</v>
      </c>
      <c r="E126" s="311"/>
      <c r="F126" s="312">
        <v>1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Aug19</v>
      </c>
      <c r="B127" s="308">
        <f t="shared" si="3"/>
        <v>43686</v>
      </c>
      <c r="C127" s="309">
        <v>18</v>
      </c>
      <c r="D127" s="309">
        <v>5</v>
      </c>
      <c r="E127" s="311"/>
      <c r="F127" s="312">
        <v>1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Aug19</v>
      </c>
      <c r="B128" s="308">
        <f t="shared" si="3"/>
        <v>43687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Aug19</v>
      </c>
      <c r="B129" s="308">
        <f t="shared" si="3"/>
        <v>43688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Aug19</v>
      </c>
      <c r="B130" s="308">
        <f t="shared" si="3"/>
        <v>43689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Aug19</v>
      </c>
      <c r="B131" s="308">
        <f t="shared" si="3"/>
        <v>43690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Aug19</v>
      </c>
      <c r="B132" s="308">
        <f t="shared" ref="B132:B195" si="5">B131+1</f>
        <v>43691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Aug19</v>
      </c>
      <c r="B133" s="308">
        <f t="shared" si="5"/>
        <v>43692</v>
      </c>
      <c r="C133" s="309">
        <v>19</v>
      </c>
      <c r="D133" s="309">
        <v>5</v>
      </c>
      <c r="E133" s="311"/>
      <c r="F133" s="312">
        <v>2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Aug19</v>
      </c>
      <c r="B134" s="308">
        <f t="shared" si="5"/>
        <v>43693</v>
      </c>
      <c r="C134" s="309">
        <v>19</v>
      </c>
      <c r="D134" s="309">
        <v>5</v>
      </c>
      <c r="E134" s="311"/>
      <c r="F134" s="312">
        <v>2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Aug19</v>
      </c>
      <c r="B135" s="308">
        <f t="shared" si="5"/>
        <v>43694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Aug19</v>
      </c>
      <c r="B136" s="308">
        <f t="shared" si="5"/>
        <v>43695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Aug19</v>
      </c>
      <c r="B137" s="308">
        <f t="shared" si="5"/>
        <v>43696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Aug19</v>
      </c>
      <c r="B138" s="308">
        <f t="shared" si="5"/>
        <v>43697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Aug19</v>
      </c>
      <c r="B139" s="308">
        <f t="shared" si="5"/>
        <v>43698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Aug19</v>
      </c>
      <c r="B140" s="308">
        <f t="shared" si="5"/>
        <v>43699</v>
      </c>
      <c r="C140" s="309">
        <v>20</v>
      </c>
      <c r="D140" s="309">
        <v>5</v>
      </c>
      <c r="E140" s="311"/>
      <c r="F140" s="312">
        <v>3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Aug19</v>
      </c>
      <c r="B141" s="308">
        <f t="shared" si="5"/>
        <v>43700</v>
      </c>
      <c r="C141" s="309">
        <v>20</v>
      </c>
      <c r="D141" s="309">
        <v>5</v>
      </c>
      <c r="E141" s="311"/>
      <c r="F141" s="312">
        <v>3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Aug19</v>
      </c>
      <c r="B142" s="308">
        <f t="shared" si="5"/>
        <v>43701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Aug19</v>
      </c>
      <c r="B143" s="308">
        <f t="shared" si="5"/>
        <v>43702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Aug19</v>
      </c>
      <c r="B144" s="308">
        <f t="shared" si="5"/>
        <v>43703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Aug19</v>
      </c>
      <c r="B145" s="308">
        <f t="shared" si="5"/>
        <v>43704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Aug19</v>
      </c>
      <c r="B146" s="308">
        <f t="shared" si="5"/>
        <v>43705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Aug19</v>
      </c>
      <c r="B147" s="308">
        <f t="shared" si="5"/>
        <v>43706</v>
      </c>
      <c r="C147" s="309">
        <v>21</v>
      </c>
      <c r="D147" s="309">
        <v>5</v>
      </c>
      <c r="E147" s="311"/>
      <c r="F147" s="312">
        <v>4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Aug19</v>
      </c>
      <c r="B148" s="308">
        <f t="shared" si="5"/>
        <v>43707</v>
      </c>
      <c r="C148" s="309">
        <v>21</v>
      </c>
      <c r="D148" s="309">
        <v>5</v>
      </c>
      <c r="E148" s="311"/>
      <c r="F148" s="312">
        <v>4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Sep19</v>
      </c>
      <c r="B149" s="308">
        <f t="shared" si="5"/>
        <v>43708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Sep19</v>
      </c>
      <c r="B150" s="308">
        <f t="shared" si="5"/>
        <v>43709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Sep19</v>
      </c>
      <c r="B151" s="308">
        <f t="shared" si="5"/>
        <v>43710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Sep19</v>
      </c>
      <c r="B152" s="308">
        <f t="shared" si="5"/>
        <v>43711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Sep19</v>
      </c>
      <c r="B153" s="308">
        <f t="shared" si="5"/>
        <v>43712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Sep19</v>
      </c>
      <c r="B154" s="308">
        <f t="shared" si="5"/>
        <v>43713</v>
      </c>
      <c r="C154" s="309">
        <v>22</v>
      </c>
      <c r="D154" s="309">
        <v>6</v>
      </c>
      <c r="E154" s="311"/>
      <c r="F154" s="312">
        <v>1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Sep19</v>
      </c>
      <c r="B155" s="322">
        <f t="shared" si="5"/>
        <v>43714</v>
      </c>
      <c r="C155" s="317">
        <v>22</v>
      </c>
      <c r="D155" s="317">
        <v>6</v>
      </c>
      <c r="E155" s="315"/>
      <c r="F155" s="312">
        <v>1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Sep19</v>
      </c>
      <c r="B156" s="308">
        <f t="shared" si="5"/>
        <v>43715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Sep19</v>
      </c>
      <c r="B157" s="308">
        <f t="shared" si="5"/>
        <v>43716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Sep19</v>
      </c>
      <c r="B158" s="308">
        <f t="shared" si="5"/>
        <v>43717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Sep19</v>
      </c>
      <c r="B159" s="308">
        <f t="shared" si="5"/>
        <v>43718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Sep19</v>
      </c>
      <c r="B160" s="308">
        <f t="shared" si="5"/>
        <v>43719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Sep19</v>
      </c>
      <c r="B161" s="308">
        <f t="shared" si="5"/>
        <v>43720</v>
      </c>
      <c r="C161" s="309">
        <v>23</v>
      </c>
      <c r="D161" s="309">
        <v>6</v>
      </c>
      <c r="E161" s="311"/>
      <c r="F161" s="312">
        <v>2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Sep19</v>
      </c>
      <c r="B162" s="308">
        <f t="shared" si="5"/>
        <v>43721</v>
      </c>
      <c r="C162" s="309">
        <v>23</v>
      </c>
      <c r="D162" s="309">
        <v>6</v>
      </c>
      <c r="E162" s="311"/>
      <c r="F162" s="312">
        <v>2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Sep19</v>
      </c>
      <c r="B163" s="308">
        <f t="shared" si="5"/>
        <v>43722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Sep19</v>
      </c>
      <c r="B164" s="308">
        <f t="shared" si="5"/>
        <v>43723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Sep19</v>
      </c>
      <c r="B165" s="308">
        <f t="shared" si="5"/>
        <v>43724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Sep19</v>
      </c>
      <c r="B166" s="308">
        <f t="shared" si="5"/>
        <v>43725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Sep19</v>
      </c>
      <c r="B167" s="308">
        <f t="shared" si="5"/>
        <v>43726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Sep19</v>
      </c>
      <c r="B168" s="308">
        <f t="shared" si="5"/>
        <v>43727</v>
      </c>
      <c r="C168" s="309">
        <v>24</v>
      </c>
      <c r="D168" s="309">
        <v>6</v>
      </c>
      <c r="E168" s="311"/>
      <c r="F168" s="312">
        <v>3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Sep19</v>
      </c>
      <c r="B169" s="308">
        <f t="shared" si="5"/>
        <v>43728</v>
      </c>
      <c r="C169" s="309">
        <v>24</v>
      </c>
      <c r="D169" s="309">
        <v>6</v>
      </c>
      <c r="E169" s="311"/>
      <c r="F169" s="312">
        <v>3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Sep19</v>
      </c>
      <c r="B170" s="308">
        <f t="shared" si="5"/>
        <v>43729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Sep19</v>
      </c>
      <c r="B171" s="308">
        <f t="shared" si="5"/>
        <v>43730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Sep19</v>
      </c>
      <c r="B172" s="308">
        <f t="shared" si="5"/>
        <v>43731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Sep19</v>
      </c>
      <c r="B173" s="308">
        <f t="shared" si="5"/>
        <v>43732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Sep19</v>
      </c>
      <c r="B174" s="308">
        <f t="shared" si="5"/>
        <v>43733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Sep19</v>
      </c>
      <c r="B175" s="308">
        <f t="shared" si="5"/>
        <v>43734</v>
      </c>
      <c r="C175" s="309">
        <v>25</v>
      </c>
      <c r="D175" s="309">
        <v>6</v>
      </c>
      <c r="E175" s="311"/>
      <c r="F175" s="312">
        <v>4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Sep19</v>
      </c>
      <c r="B176" s="308">
        <f t="shared" si="5"/>
        <v>43735</v>
      </c>
      <c r="C176" s="309">
        <v>25</v>
      </c>
      <c r="D176" s="309">
        <v>6</v>
      </c>
      <c r="E176" s="311"/>
      <c r="F176" s="312">
        <v>4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Sep19</v>
      </c>
      <c r="B177" s="308">
        <f t="shared" si="5"/>
        <v>43736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Sep19</v>
      </c>
      <c r="B178" s="308">
        <f t="shared" si="5"/>
        <v>43737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Sep19</v>
      </c>
      <c r="B179" s="308">
        <f t="shared" si="5"/>
        <v>43738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Sep19</v>
      </c>
      <c r="B180" s="308">
        <f t="shared" si="5"/>
        <v>43739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Sep19</v>
      </c>
      <c r="B181" s="308">
        <f t="shared" si="5"/>
        <v>43740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Sep19</v>
      </c>
      <c r="B182" s="308">
        <f t="shared" si="5"/>
        <v>43741</v>
      </c>
      <c r="C182" s="309">
        <v>26</v>
      </c>
      <c r="D182" s="309">
        <v>6</v>
      </c>
      <c r="E182" s="311"/>
      <c r="F182" s="312">
        <v>5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Sep19</v>
      </c>
      <c r="B183" s="308">
        <f t="shared" si="5"/>
        <v>43742</v>
      </c>
      <c r="C183" s="309">
        <v>26</v>
      </c>
      <c r="D183" s="309">
        <v>6</v>
      </c>
      <c r="E183" s="311"/>
      <c r="F183" s="312">
        <v>5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Oct19</v>
      </c>
      <c r="B184" s="308">
        <f t="shared" si="5"/>
        <v>43743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Oct19</v>
      </c>
      <c r="B185" s="322">
        <f t="shared" si="5"/>
        <v>43744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Oct19</v>
      </c>
      <c r="B186" s="308">
        <f t="shared" si="5"/>
        <v>43745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Oct19</v>
      </c>
      <c r="B187" s="308">
        <f t="shared" si="5"/>
        <v>43746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Oct19</v>
      </c>
      <c r="B188" s="308">
        <f t="shared" si="5"/>
        <v>43747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Oct19</v>
      </c>
      <c r="B189" s="308">
        <f t="shared" si="5"/>
        <v>43748</v>
      </c>
      <c r="C189" s="309">
        <v>27</v>
      </c>
      <c r="D189" s="309">
        <v>7</v>
      </c>
      <c r="E189" s="311"/>
      <c r="F189" s="312">
        <v>1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Oct19</v>
      </c>
      <c r="B190" s="308">
        <f t="shared" si="5"/>
        <v>43749</v>
      </c>
      <c r="C190" s="309">
        <v>27</v>
      </c>
      <c r="D190" s="309">
        <v>7</v>
      </c>
      <c r="E190" s="311"/>
      <c r="F190" s="312">
        <v>1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Oct19</v>
      </c>
      <c r="B191" s="308">
        <f t="shared" si="5"/>
        <v>43750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Oct19</v>
      </c>
      <c r="B192" s="308">
        <f t="shared" si="5"/>
        <v>43751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Oct19</v>
      </c>
      <c r="B193" s="308">
        <f t="shared" si="5"/>
        <v>43752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Oct19</v>
      </c>
      <c r="B194" s="308">
        <f t="shared" si="5"/>
        <v>43753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Oct19</v>
      </c>
      <c r="B195" s="308">
        <f t="shared" si="5"/>
        <v>43754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Oct19</v>
      </c>
      <c r="B196" s="308">
        <f t="shared" ref="B196:B259" si="7">B195+1</f>
        <v>43755</v>
      </c>
      <c r="C196" s="309">
        <v>28</v>
      </c>
      <c r="D196" s="309">
        <v>7</v>
      </c>
      <c r="E196" s="311"/>
      <c r="F196" s="312">
        <v>2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Oct19</v>
      </c>
      <c r="B197" s="308">
        <f t="shared" si="7"/>
        <v>43756</v>
      </c>
      <c r="C197" s="309">
        <v>28</v>
      </c>
      <c r="D197" s="309">
        <v>7</v>
      </c>
      <c r="E197" s="311"/>
      <c r="F197" s="312">
        <v>2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Oct19</v>
      </c>
      <c r="B198" s="308">
        <f t="shared" si="7"/>
        <v>43757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Oct19</v>
      </c>
      <c r="B199" s="308">
        <f t="shared" si="7"/>
        <v>43758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Oct19</v>
      </c>
      <c r="B200" s="308">
        <f t="shared" si="7"/>
        <v>43759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Oct19</v>
      </c>
      <c r="B201" s="308">
        <f t="shared" si="7"/>
        <v>43760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Oct19</v>
      </c>
      <c r="B202" s="308">
        <f t="shared" si="7"/>
        <v>43761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Oct19</v>
      </c>
      <c r="B203" s="308">
        <f t="shared" si="7"/>
        <v>43762</v>
      </c>
      <c r="C203" s="309">
        <v>29</v>
      </c>
      <c r="D203" s="309">
        <v>7</v>
      </c>
      <c r="E203" s="311"/>
      <c r="F203" s="312">
        <v>3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Oct19</v>
      </c>
      <c r="B204" s="308">
        <f t="shared" si="7"/>
        <v>43763</v>
      </c>
      <c r="C204" s="309">
        <v>29</v>
      </c>
      <c r="D204" s="309">
        <v>7</v>
      </c>
      <c r="E204" s="311"/>
      <c r="F204" s="312">
        <v>3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Oct19</v>
      </c>
      <c r="B205" s="308">
        <f t="shared" si="7"/>
        <v>43764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Oct19</v>
      </c>
      <c r="B206" s="308">
        <f t="shared" si="7"/>
        <v>43765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Oct19</v>
      </c>
      <c r="B207" s="308">
        <f t="shared" si="7"/>
        <v>43766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Oct19</v>
      </c>
      <c r="B208" s="308">
        <f t="shared" si="7"/>
        <v>43767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Oct19</v>
      </c>
      <c r="B209" s="308">
        <f t="shared" si="7"/>
        <v>43768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Oct19</v>
      </c>
      <c r="B210" s="308">
        <f t="shared" si="7"/>
        <v>43769</v>
      </c>
      <c r="C210" s="309">
        <v>30</v>
      </c>
      <c r="D210" s="309">
        <v>7</v>
      </c>
      <c r="E210" s="311"/>
      <c r="F210" s="312">
        <v>4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Oct19</v>
      </c>
      <c r="B211" s="308">
        <f t="shared" si="7"/>
        <v>43770</v>
      </c>
      <c r="C211" s="309">
        <v>30</v>
      </c>
      <c r="D211" s="309">
        <v>7</v>
      </c>
      <c r="E211" s="311"/>
      <c r="F211" s="312">
        <v>4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Nov19</v>
      </c>
      <c r="B212" s="308">
        <f t="shared" si="7"/>
        <v>43771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Nov19</v>
      </c>
      <c r="B213" s="308">
        <f t="shared" si="7"/>
        <v>43772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Nov19</v>
      </c>
      <c r="B214" s="308">
        <f t="shared" si="7"/>
        <v>43773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Nov19</v>
      </c>
      <c r="B215" s="308">
        <f t="shared" si="7"/>
        <v>43774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Nov19</v>
      </c>
      <c r="B216" s="322">
        <f t="shared" si="7"/>
        <v>43775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Nov19</v>
      </c>
      <c r="B217" s="308">
        <f t="shared" si="7"/>
        <v>43776</v>
      </c>
      <c r="C217" s="309">
        <v>31</v>
      </c>
      <c r="D217" s="309">
        <v>8</v>
      </c>
      <c r="E217" s="311"/>
      <c r="F217" s="312">
        <v>1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Nov19</v>
      </c>
      <c r="B218" s="308">
        <f t="shared" si="7"/>
        <v>43777</v>
      </c>
      <c r="C218" s="309">
        <v>31</v>
      </c>
      <c r="D218" s="309">
        <v>8</v>
      </c>
      <c r="E218" s="311"/>
      <c r="F218" s="312">
        <v>1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Nov19</v>
      </c>
      <c r="B219" s="308">
        <f t="shared" si="7"/>
        <v>43778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Nov19</v>
      </c>
      <c r="B220" s="308">
        <f t="shared" si="7"/>
        <v>43779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Nov19</v>
      </c>
      <c r="B221" s="308">
        <f t="shared" si="7"/>
        <v>43780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Nov19</v>
      </c>
      <c r="B222" s="308">
        <f t="shared" si="7"/>
        <v>43781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Nov19</v>
      </c>
      <c r="B223" s="308">
        <f t="shared" si="7"/>
        <v>43782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Nov19</v>
      </c>
      <c r="B224" s="308">
        <f t="shared" si="7"/>
        <v>43783</v>
      </c>
      <c r="C224" s="309">
        <v>32</v>
      </c>
      <c r="D224" s="309">
        <v>8</v>
      </c>
      <c r="E224" s="311"/>
      <c r="F224" s="312">
        <v>2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Nov19</v>
      </c>
      <c r="B225" s="308">
        <f t="shared" si="7"/>
        <v>43784</v>
      </c>
      <c r="C225" s="309">
        <v>32</v>
      </c>
      <c r="D225" s="309">
        <v>8</v>
      </c>
      <c r="E225" s="311"/>
      <c r="F225" s="312">
        <v>2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Nov19</v>
      </c>
      <c r="B226" s="308">
        <f t="shared" si="7"/>
        <v>43785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Nov19</v>
      </c>
      <c r="B227" s="308">
        <f t="shared" si="7"/>
        <v>43786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Nov19</v>
      </c>
      <c r="B228" s="308">
        <f t="shared" si="7"/>
        <v>43787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Nov19</v>
      </c>
      <c r="B229" s="308">
        <f t="shared" si="7"/>
        <v>43788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Nov19</v>
      </c>
      <c r="B230" s="308">
        <f t="shared" si="7"/>
        <v>43789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Nov19</v>
      </c>
      <c r="B231" s="308">
        <f t="shared" si="7"/>
        <v>43790</v>
      </c>
      <c r="C231" s="309">
        <v>33</v>
      </c>
      <c r="D231" s="309">
        <v>8</v>
      </c>
      <c r="E231" s="311"/>
      <c r="F231" s="312">
        <v>3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Nov19</v>
      </c>
      <c r="B232" s="308">
        <f t="shared" si="7"/>
        <v>43791</v>
      </c>
      <c r="C232" s="309">
        <v>33</v>
      </c>
      <c r="D232" s="309">
        <v>8</v>
      </c>
      <c r="E232" s="311"/>
      <c r="F232" s="312">
        <v>3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Nov19</v>
      </c>
      <c r="B233" s="308">
        <f t="shared" si="7"/>
        <v>43792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Nov19</v>
      </c>
      <c r="B234" s="308">
        <f t="shared" si="7"/>
        <v>43793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Nov19</v>
      </c>
      <c r="B235" s="308">
        <f t="shared" si="7"/>
        <v>43794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Nov19</v>
      </c>
      <c r="B236" s="308">
        <f t="shared" si="7"/>
        <v>43795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Nov19</v>
      </c>
      <c r="B237" s="308">
        <f t="shared" si="7"/>
        <v>43796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Nov19</v>
      </c>
      <c r="B238" s="308">
        <f t="shared" si="7"/>
        <v>43797</v>
      </c>
      <c r="C238" s="309">
        <v>34</v>
      </c>
      <c r="D238" s="309">
        <v>8</v>
      </c>
      <c r="E238" s="311"/>
      <c r="F238" s="312">
        <v>4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Nov19</v>
      </c>
      <c r="B239" s="308">
        <f t="shared" si="7"/>
        <v>43798</v>
      </c>
      <c r="C239" s="309">
        <v>34</v>
      </c>
      <c r="D239" s="309">
        <v>8</v>
      </c>
      <c r="E239" s="311"/>
      <c r="F239" s="312">
        <v>4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Dec19</v>
      </c>
      <c r="B240" s="308">
        <f t="shared" si="7"/>
        <v>43799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Dec19</v>
      </c>
      <c r="B241" s="308">
        <f t="shared" si="7"/>
        <v>43800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Dec19</v>
      </c>
      <c r="B242" s="308">
        <f t="shared" si="7"/>
        <v>43801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Dec19</v>
      </c>
      <c r="B243" s="308">
        <f t="shared" si="7"/>
        <v>43802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Dec19</v>
      </c>
      <c r="B244" s="308">
        <f t="shared" si="7"/>
        <v>43803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Dec19</v>
      </c>
      <c r="B245" s="308">
        <f t="shared" si="7"/>
        <v>43804</v>
      </c>
      <c r="C245" s="309">
        <v>35</v>
      </c>
      <c r="D245" s="309">
        <v>9</v>
      </c>
      <c r="E245" s="311"/>
      <c r="F245" s="312">
        <v>1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Dec19</v>
      </c>
      <c r="B246" s="322">
        <f t="shared" si="7"/>
        <v>43805</v>
      </c>
      <c r="C246" s="317">
        <v>35</v>
      </c>
      <c r="D246" s="317">
        <v>9</v>
      </c>
      <c r="E246" s="315"/>
      <c r="F246" s="312">
        <v>1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Dec19</v>
      </c>
      <c r="B247" s="308">
        <f t="shared" si="7"/>
        <v>43806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Dec19</v>
      </c>
      <c r="B248" s="308">
        <f t="shared" si="7"/>
        <v>43807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Dec19</v>
      </c>
      <c r="B249" s="308">
        <f t="shared" si="7"/>
        <v>43808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Dec19</v>
      </c>
      <c r="B250" s="308">
        <f t="shared" si="7"/>
        <v>43809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Dec19</v>
      </c>
      <c r="B251" s="308">
        <f t="shared" si="7"/>
        <v>43810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Dec19</v>
      </c>
      <c r="B252" s="308">
        <f t="shared" si="7"/>
        <v>43811</v>
      </c>
      <c r="C252" s="309">
        <v>36</v>
      </c>
      <c r="D252" s="309">
        <v>9</v>
      </c>
      <c r="E252" s="311"/>
      <c r="F252" s="312">
        <v>2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Dec19</v>
      </c>
      <c r="B253" s="308">
        <f t="shared" si="7"/>
        <v>43812</v>
      </c>
      <c r="C253" s="309">
        <v>36</v>
      </c>
      <c r="D253" s="309">
        <v>9</v>
      </c>
      <c r="E253" s="311"/>
      <c r="F253" s="312">
        <v>2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Dec19</v>
      </c>
      <c r="B254" s="308">
        <f t="shared" si="7"/>
        <v>43813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Dec19</v>
      </c>
      <c r="B255" s="308">
        <f t="shared" si="7"/>
        <v>43814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Dec19</v>
      </c>
      <c r="B256" s="308">
        <f t="shared" si="7"/>
        <v>43815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Dec19</v>
      </c>
      <c r="B257" s="308">
        <f t="shared" si="7"/>
        <v>43816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Dec19</v>
      </c>
      <c r="B258" s="308">
        <f t="shared" si="7"/>
        <v>43817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Dec19</v>
      </c>
      <c r="B259" s="308">
        <f t="shared" si="7"/>
        <v>43818</v>
      </c>
      <c r="C259" s="309">
        <v>37</v>
      </c>
      <c r="D259" s="309">
        <v>9</v>
      </c>
      <c r="E259" s="311"/>
      <c r="F259" s="312">
        <v>3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Dec19</v>
      </c>
      <c r="B260" s="308">
        <f t="shared" ref="B260:B323" si="9">B259+1</f>
        <v>43819</v>
      </c>
      <c r="C260" s="309">
        <v>37</v>
      </c>
      <c r="D260" s="309">
        <v>9</v>
      </c>
      <c r="E260" s="311"/>
      <c r="F260" s="312">
        <v>3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Dec19</v>
      </c>
      <c r="B261" s="308">
        <f t="shared" si="9"/>
        <v>43820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Dec19</v>
      </c>
      <c r="B262" s="308">
        <f t="shared" si="9"/>
        <v>43821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Dec19</v>
      </c>
      <c r="B263" s="308">
        <f t="shared" si="9"/>
        <v>43822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Dec19</v>
      </c>
      <c r="B264" s="308">
        <f t="shared" si="9"/>
        <v>43823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Dec19</v>
      </c>
      <c r="B265" s="308">
        <f t="shared" si="9"/>
        <v>43824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Dec19</v>
      </c>
      <c r="B266" s="308">
        <f t="shared" si="9"/>
        <v>43825</v>
      </c>
      <c r="C266" s="309">
        <v>38</v>
      </c>
      <c r="D266" s="309">
        <v>9</v>
      </c>
      <c r="E266" s="311"/>
      <c r="F266" s="312">
        <v>4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Dec19</v>
      </c>
      <c r="B267" s="308">
        <f t="shared" si="9"/>
        <v>43826</v>
      </c>
      <c r="C267" s="309">
        <v>38</v>
      </c>
      <c r="D267" s="309">
        <v>9</v>
      </c>
      <c r="E267" s="311"/>
      <c r="F267" s="312">
        <v>4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Dec19</v>
      </c>
      <c r="B268" s="308">
        <f t="shared" si="9"/>
        <v>43827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Dec19</v>
      </c>
      <c r="B269" s="308">
        <f t="shared" si="9"/>
        <v>43828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Dec19</v>
      </c>
      <c r="B270" s="308">
        <f t="shared" si="9"/>
        <v>43829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Dec19</v>
      </c>
      <c r="B271" s="308">
        <f t="shared" si="9"/>
        <v>43830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Dec19</v>
      </c>
      <c r="B272" s="308">
        <f t="shared" si="9"/>
        <v>43831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Dec19</v>
      </c>
      <c r="B273" s="308">
        <f t="shared" si="9"/>
        <v>43832</v>
      </c>
      <c r="C273" s="309">
        <v>39</v>
      </c>
      <c r="D273" s="309">
        <v>9</v>
      </c>
      <c r="E273" s="311"/>
      <c r="F273" s="312">
        <v>5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Dec19</v>
      </c>
      <c r="B274" s="308">
        <f t="shared" si="9"/>
        <v>43833</v>
      </c>
      <c r="C274" s="309">
        <v>39</v>
      </c>
      <c r="D274" s="309">
        <v>9</v>
      </c>
      <c r="E274" s="311"/>
      <c r="F274" s="312">
        <v>5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Jan20</v>
      </c>
      <c r="B275" s="308">
        <f t="shared" si="9"/>
        <v>43834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Jan20</v>
      </c>
      <c r="B276" s="322">
        <f t="shared" si="9"/>
        <v>43835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Jan20</v>
      </c>
      <c r="B277" s="322">
        <f t="shared" si="9"/>
        <v>43836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Jan20</v>
      </c>
      <c r="B278" s="308">
        <f t="shared" si="9"/>
        <v>43837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Jan20</v>
      </c>
      <c r="B279" s="308">
        <f t="shared" si="9"/>
        <v>43838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Jan20</v>
      </c>
      <c r="B280" s="308">
        <f t="shared" si="9"/>
        <v>43839</v>
      </c>
      <c r="C280" s="309">
        <v>40</v>
      </c>
      <c r="D280" s="309">
        <v>10</v>
      </c>
      <c r="E280" s="311"/>
      <c r="F280" s="312">
        <v>1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Jan20</v>
      </c>
      <c r="B281" s="308">
        <f t="shared" si="9"/>
        <v>43840</v>
      </c>
      <c r="C281" s="309">
        <v>40</v>
      </c>
      <c r="D281" s="309">
        <v>10</v>
      </c>
      <c r="E281" s="311"/>
      <c r="F281" s="312">
        <v>1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Jan20</v>
      </c>
      <c r="B282" s="308">
        <f t="shared" si="9"/>
        <v>43841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Jan20</v>
      </c>
      <c r="B283" s="308">
        <f t="shared" si="9"/>
        <v>43842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Jan20</v>
      </c>
      <c r="B284" s="308">
        <f t="shared" si="9"/>
        <v>43843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Jan20</v>
      </c>
      <c r="B285" s="308">
        <f t="shared" si="9"/>
        <v>43844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Jan20</v>
      </c>
      <c r="B286" s="308">
        <f t="shared" si="9"/>
        <v>43845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Jan20</v>
      </c>
      <c r="B287" s="308">
        <f t="shared" si="9"/>
        <v>43846</v>
      </c>
      <c r="C287" s="309">
        <v>41</v>
      </c>
      <c r="D287" s="309">
        <v>10</v>
      </c>
      <c r="E287" s="311"/>
      <c r="F287" s="312">
        <v>2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Jan20</v>
      </c>
      <c r="B288" s="308">
        <f t="shared" si="9"/>
        <v>43847</v>
      </c>
      <c r="C288" s="309">
        <v>41</v>
      </c>
      <c r="D288" s="309">
        <v>10</v>
      </c>
      <c r="E288" s="311"/>
      <c r="F288" s="312">
        <v>2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Jan20</v>
      </c>
      <c r="B289" s="308">
        <f t="shared" si="9"/>
        <v>43848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Jan20</v>
      </c>
      <c r="B290" s="308">
        <f t="shared" si="9"/>
        <v>43849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Jan20</v>
      </c>
      <c r="B291" s="308">
        <f t="shared" si="9"/>
        <v>43850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Jan20</v>
      </c>
      <c r="B292" s="308">
        <f t="shared" si="9"/>
        <v>43851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Jan20</v>
      </c>
      <c r="B293" s="308">
        <f t="shared" si="9"/>
        <v>43852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Jan20</v>
      </c>
      <c r="B294" s="308">
        <f t="shared" si="9"/>
        <v>43853</v>
      </c>
      <c r="C294" s="309">
        <v>42</v>
      </c>
      <c r="D294" s="309">
        <v>10</v>
      </c>
      <c r="E294" s="311"/>
      <c r="F294" s="312">
        <v>3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Jan20</v>
      </c>
      <c r="B295" s="308">
        <f t="shared" si="9"/>
        <v>43854</v>
      </c>
      <c r="C295" s="309">
        <v>42</v>
      </c>
      <c r="D295" s="309">
        <v>10</v>
      </c>
      <c r="E295" s="311"/>
      <c r="F295" s="312">
        <v>3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Jan20</v>
      </c>
      <c r="B296" s="308">
        <f t="shared" si="9"/>
        <v>43855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Jan20</v>
      </c>
      <c r="B297" s="308">
        <f t="shared" si="9"/>
        <v>43856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Jan20</v>
      </c>
      <c r="B298" s="308">
        <f t="shared" si="9"/>
        <v>43857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Jan20</v>
      </c>
      <c r="B299" s="308">
        <f t="shared" si="9"/>
        <v>43858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Jan20</v>
      </c>
      <c r="B300" s="308">
        <f t="shared" si="9"/>
        <v>43859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Jan20</v>
      </c>
      <c r="B301" s="308">
        <f t="shared" si="9"/>
        <v>43860</v>
      </c>
      <c r="C301" s="309">
        <v>43</v>
      </c>
      <c r="D301" s="309">
        <v>10</v>
      </c>
      <c r="E301" s="311"/>
      <c r="F301" s="312">
        <v>4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Jan20</v>
      </c>
      <c r="B302" s="308">
        <f t="shared" si="9"/>
        <v>43861</v>
      </c>
      <c r="C302" s="309">
        <v>43</v>
      </c>
      <c r="D302" s="309">
        <v>10</v>
      </c>
      <c r="E302" s="311"/>
      <c r="F302" s="312">
        <v>4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Feb20</v>
      </c>
      <c r="B303" s="308">
        <f t="shared" si="9"/>
        <v>43862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Feb20</v>
      </c>
      <c r="B304" s="308">
        <f t="shared" si="9"/>
        <v>43863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Feb20</v>
      </c>
      <c r="B305" s="308">
        <f t="shared" si="9"/>
        <v>43864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Feb20</v>
      </c>
      <c r="B306" s="308">
        <f t="shared" si="9"/>
        <v>43865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Feb20</v>
      </c>
      <c r="B307" s="308">
        <f t="shared" si="9"/>
        <v>43866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Feb20</v>
      </c>
      <c r="B308" s="322">
        <f t="shared" si="9"/>
        <v>43867</v>
      </c>
      <c r="C308" s="317">
        <v>44</v>
      </c>
      <c r="D308" s="317">
        <v>11</v>
      </c>
      <c r="E308" s="315"/>
      <c r="F308" s="312">
        <v>1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Feb20</v>
      </c>
      <c r="B309" s="308">
        <f t="shared" si="9"/>
        <v>43868</v>
      </c>
      <c r="C309" s="309">
        <v>44</v>
      </c>
      <c r="D309" s="309">
        <v>11</v>
      </c>
      <c r="E309" s="311"/>
      <c r="F309" s="312">
        <v>1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Feb20</v>
      </c>
      <c r="B310" s="308">
        <f t="shared" si="9"/>
        <v>43869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Feb20</v>
      </c>
      <c r="B311" s="308">
        <f t="shared" si="9"/>
        <v>43870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Feb20</v>
      </c>
      <c r="B312" s="308">
        <f t="shared" si="9"/>
        <v>43871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Feb20</v>
      </c>
      <c r="B313" s="308">
        <f t="shared" si="9"/>
        <v>43872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Feb20</v>
      </c>
      <c r="B314" s="308">
        <f t="shared" si="9"/>
        <v>43873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Feb20</v>
      </c>
      <c r="B315" s="308">
        <f t="shared" si="9"/>
        <v>43874</v>
      </c>
      <c r="C315" s="309">
        <v>45</v>
      </c>
      <c r="D315" s="309">
        <v>11</v>
      </c>
      <c r="E315" s="311"/>
      <c r="F315" s="312">
        <v>2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Feb20</v>
      </c>
      <c r="B316" s="308">
        <f t="shared" si="9"/>
        <v>43875</v>
      </c>
      <c r="C316" s="309">
        <v>45</v>
      </c>
      <c r="D316" s="309">
        <v>11</v>
      </c>
      <c r="E316" s="311"/>
      <c r="F316" s="312">
        <v>2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Feb20</v>
      </c>
      <c r="B317" s="308">
        <f t="shared" si="9"/>
        <v>43876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Feb20</v>
      </c>
      <c r="B318" s="308">
        <f t="shared" si="9"/>
        <v>43877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Feb20</v>
      </c>
      <c r="B319" s="308">
        <f t="shared" si="9"/>
        <v>43878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Feb20</v>
      </c>
      <c r="B320" s="308">
        <f t="shared" si="9"/>
        <v>43879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Feb20</v>
      </c>
      <c r="B321" s="308">
        <f t="shared" si="9"/>
        <v>43880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Feb20</v>
      </c>
      <c r="B322" s="308">
        <f t="shared" si="9"/>
        <v>43881</v>
      </c>
      <c r="C322" s="309">
        <v>46</v>
      </c>
      <c r="D322" s="309">
        <v>11</v>
      </c>
      <c r="E322" s="311"/>
      <c r="F322" s="312">
        <v>3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Feb20</v>
      </c>
      <c r="B323" s="308">
        <f t="shared" si="9"/>
        <v>43882</v>
      </c>
      <c r="C323" s="309">
        <v>46</v>
      </c>
      <c r="D323" s="309">
        <v>11</v>
      </c>
      <c r="E323" s="311"/>
      <c r="F323" s="312">
        <v>3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Feb20</v>
      </c>
      <c r="B324" s="308">
        <f t="shared" ref="B324:B381" si="11">B323+1</f>
        <v>43883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Feb20</v>
      </c>
      <c r="B325" s="308">
        <f t="shared" si="11"/>
        <v>43884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Feb20</v>
      </c>
      <c r="B326" s="308">
        <f t="shared" si="11"/>
        <v>43885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Feb20</v>
      </c>
      <c r="B327" s="308">
        <f t="shared" si="11"/>
        <v>43886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Feb20</v>
      </c>
      <c r="B328" s="308">
        <f t="shared" si="11"/>
        <v>43887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Feb20</v>
      </c>
      <c r="B329" s="308">
        <f t="shared" si="11"/>
        <v>43888</v>
      </c>
      <c r="C329" s="309">
        <v>47</v>
      </c>
      <c r="D329" s="309">
        <v>11</v>
      </c>
      <c r="E329" s="311"/>
      <c r="F329" s="312">
        <v>4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Feb20</v>
      </c>
      <c r="B330" s="308">
        <f t="shared" si="11"/>
        <v>43889</v>
      </c>
      <c r="C330" s="309">
        <v>47</v>
      </c>
      <c r="D330" s="309">
        <v>11</v>
      </c>
      <c r="E330" s="311"/>
      <c r="F330" s="312">
        <v>4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Mar20</v>
      </c>
      <c r="B331" s="308">
        <f t="shared" si="11"/>
        <v>43890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Mar20</v>
      </c>
      <c r="B332" s="308">
        <f t="shared" si="11"/>
        <v>43891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Mar20</v>
      </c>
      <c r="B333" s="308">
        <f t="shared" si="11"/>
        <v>43892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Mar20</v>
      </c>
      <c r="B334" s="308">
        <f t="shared" si="11"/>
        <v>43893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Mar20</v>
      </c>
      <c r="B335" s="308">
        <f t="shared" si="11"/>
        <v>43894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Mar20</v>
      </c>
      <c r="B336" s="322">
        <f t="shared" si="11"/>
        <v>43895</v>
      </c>
      <c r="C336" s="317">
        <v>48</v>
      </c>
      <c r="D336" s="317">
        <v>12</v>
      </c>
      <c r="E336" s="315"/>
      <c r="F336" s="312">
        <v>1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Mar20</v>
      </c>
      <c r="B337" s="308">
        <f t="shared" si="11"/>
        <v>43896</v>
      </c>
      <c r="C337" s="309">
        <v>48</v>
      </c>
      <c r="D337" s="309">
        <v>12</v>
      </c>
      <c r="E337" s="311"/>
      <c r="F337" s="312">
        <v>1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Mar20</v>
      </c>
      <c r="B338" s="308">
        <f t="shared" si="11"/>
        <v>43897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Mar20</v>
      </c>
      <c r="B339" s="308">
        <f t="shared" si="11"/>
        <v>43898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Mar20</v>
      </c>
      <c r="B340" s="308">
        <f t="shared" si="11"/>
        <v>43899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Mar20</v>
      </c>
      <c r="B341" s="308">
        <f t="shared" si="11"/>
        <v>43900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Mar20</v>
      </c>
      <c r="B342" s="308">
        <f t="shared" si="11"/>
        <v>43901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Mar20</v>
      </c>
      <c r="B343" s="308">
        <f t="shared" si="11"/>
        <v>43902</v>
      </c>
      <c r="C343" s="309">
        <v>49</v>
      </c>
      <c r="D343" s="309">
        <v>12</v>
      </c>
      <c r="E343" s="311"/>
      <c r="F343" s="312">
        <v>2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Mar20</v>
      </c>
      <c r="B344" s="308">
        <f t="shared" si="11"/>
        <v>43903</v>
      </c>
      <c r="C344" s="309">
        <v>49</v>
      </c>
      <c r="D344" s="309">
        <v>12</v>
      </c>
      <c r="E344" s="311"/>
      <c r="F344" s="312">
        <v>2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Mar20</v>
      </c>
      <c r="B345" s="308">
        <f t="shared" si="11"/>
        <v>43904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Mar20</v>
      </c>
      <c r="B346" s="308">
        <f t="shared" si="11"/>
        <v>43905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Mar20</v>
      </c>
      <c r="B347" s="308">
        <f t="shared" si="11"/>
        <v>43906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Mar20</v>
      </c>
      <c r="B348" s="308">
        <f t="shared" si="11"/>
        <v>43907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Mar20</v>
      </c>
      <c r="B349" s="308">
        <f t="shared" si="11"/>
        <v>43908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Mar20</v>
      </c>
      <c r="B350" s="308">
        <f t="shared" si="11"/>
        <v>43909</v>
      </c>
      <c r="C350" s="309">
        <v>50</v>
      </c>
      <c r="D350" s="309">
        <v>12</v>
      </c>
      <c r="E350" s="311"/>
      <c r="F350" s="312">
        <v>3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Mar20</v>
      </c>
      <c r="B351" s="308">
        <f t="shared" si="11"/>
        <v>43910</v>
      </c>
      <c r="C351" s="309">
        <v>50</v>
      </c>
      <c r="D351" s="309">
        <v>12</v>
      </c>
      <c r="E351" s="311"/>
      <c r="F351" s="312">
        <v>3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Mar20</v>
      </c>
      <c r="B352" s="308">
        <f t="shared" si="11"/>
        <v>43911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Mar20</v>
      </c>
      <c r="B353" s="308">
        <f t="shared" si="11"/>
        <v>43912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Mar20</v>
      </c>
      <c r="B354" s="308">
        <f t="shared" si="11"/>
        <v>43913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Mar20</v>
      </c>
      <c r="B355" s="308">
        <f t="shared" si="11"/>
        <v>43914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Mar20</v>
      </c>
      <c r="B356" s="308">
        <f t="shared" si="11"/>
        <v>43915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Mar20</v>
      </c>
      <c r="B357" s="308">
        <f t="shared" si="11"/>
        <v>43916</v>
      </c>
      <c r="C357" s="309">
        <v>51</v>
      </c>
      <c r="D357" s="309">
        <v>12</v>
      </c>
      <c r="E357" s="311"/>
      <c r="F357" s="312">
        <v>4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Mar20</v>
      </c>
      <c r="B358" s="308">
        <f t="shared" si="11"/>
        <v>43917</v>
      </c>
      <c r="C358" s="309">
        <v>51</v>
      </c>
      <c r="D358" s="309">
        <v>12</v>
      </c>
      <c r="E358" s="311"/>
      <c r="F358" s="312">
        <v>4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Mar20</v>
      </c>
      <c r="B359" s="308">
        <f t="shared" si="11"/>
        <v>43918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Mar20</v>
      </c>
      <c r="B360" s="308">
        <f t="shared" si="11"/>
        <v>43919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Mar20</v>
      </c>
      <c r="B361" s="308">
        <f t="shared" si="11"/>
        <v>43920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Mar20</v>
      </c>
      <c r="B362" s="308">
        <f t="shared" si="11"/>
        <v>43921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Mar20</v>
      </c>
      <c r="B363" s="308">
        <f t="shared" si="11"/>
        <v>43922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Mar20</v>
      </c>
      <c r="B364" s="308">
        <f t="shared" si="11"/>
        <v>43923</v>
      </c>
      <c r="C364" s="309">
        <v>52</v>
      </c>
      <c r="D364" s="309">
        <v>12</v>
      </c>
      <c r="E364" s="311"/>
      <c r="F364" s="312">
        <v>5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Mar20</v>
      </c>
      <c r="B365" s="308">
        <f t="shared" si="11"/>
        <v>43924</v>
      </c>
      <c r="C365" s="309">
        <v>52</v>
      </c>
      <c r="D365" s="309">
        <v>12</v>
      </c>
      <c r="E365" s="311"/>
      <c r="F365" s="312">
        <v>5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Mar20</v>
      </c>
      <c r="B366" s="308">
        <f t="shared" si="11"/>
        <v>43925</v>
      </c>
      <c r="C366" s="309">
        <v>53</v>
      </c>
      <c r="D366" s="309">
        <v>12</v>
      </c>
      <c r="E366" s="310">
        <f>B366</f>
        <v>43925</v>
      </c>
      <c r="F366" s="312">
        <v>5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Mar20</v>
      </c>
      <c r="B367" s="308">
        <f t="shared" si="11"/>
        <v>43926</v>
      </c>
      <c r="C367" s="309">
        <v>53</v>
      </c>
      <c r="D367" s="309">
        <v>12</v>
      </c>
      <c r="E367" s="311"/>
      <c r="F367" s="312">
        <v>5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Mar20</v>
      </c>
      <c r="B368" s="308">
        <f t="shared" si="11"/>
        <v>43927</v>
      </c>
      <c r="C368" s="309">
        <v>53</v>
      </c>
      <c r="D368" s="309">
        <v>12</v>
      </c>
      <c r="E368" s="311"/>
      <c r="F368" s="312">
        <v>5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Mar20</v>
      </c>
      <c r="B369" s="308">
        <f t="shared" si="11"/>
        <v>43928</v>
      </c>
      <c r="C369" s="309">
        <v>53</v>
      </c>
      <c r="D369" s="309">
        <v>12</v>
      </c>
      <c r="E369" s="311"/>
      <c r="F369" s="312">
        <v>5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Mar20</v>
      </c>
      <c r="B370" s="308">
        <f t="shared" si="11"/>
        <v>43929</v>
      </c>
      <c r="C370" s="309">
        <v>53</v>
      </c>
      <c r="D370" s="309">
        <v>12</v>
      </c>
      <c r="E370" s="311"/>
      <c r="F370" s="312">
        <v>5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Mar20</v>
      </c>
      <c r="B371" s="308">
        <f t="shared" si="11"/>
        <v>43930</v>
      </c>
      <c r="C371" s="309">
        <v>53</v>
      </c>
      <c r="D371" s="309">
        <v>12</v>
      </c>
      <c r="E371" s="311"/>
      <c r="F371" s="312">
        <v>5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Mar20</v>
      </c>
      <c r="B372" s="308">
        <f t="shared" si="11"/>
        <v>43931</v>
      </c>
      <c r="C372" s="309">
        <v>53</v>
      </c>
      <c r="D372" s="309">
        <v>12</v>
      </c>
      <c r="E372" s="311"/>
      <c r="F372" s="312">
        <v>5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Mar20</v>
      </c>
      <c r="B373" s="308">
        <f t="shared" si="11"/>
        <v>43932</v>
      </c>
      <c r="C373" s="309">
        <v>53</v>
      </c>
      <c r="D373" s="309">
        <v>12</v>
      </c>
      <c r="E373" s="311"/>
      <c r="F373" s="312">
        <v>5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Mar20</v>
      </c>
      <c r="B374" s="308">
        <f t="shared" si="11"/>
        <v>43933</v>
      </c>
      <c r="C374" s="309">
        <v>53</v>
      </c>
      <c r="D374" s="309">
        <v>12</v>
      </c>
      <c r="E374" s="311"/>
      <c r="F374" s="312">
        <v>5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Mar20</v>
      </c>
      <c r="B375" s="308">
        <f t="shared" si="11"/>
        <v>43934</v>
      </c>
      <c r="C375" s="309">
        <v>53</v>
      </c>
      <c r="D375" s="309">
        <v>12</v>
      </c>
      <c r="E375" s="311"/>
      <c r="F375" s="312">
        <v>5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Mar20</v>
      </c>
      <c r="B376" s="308">
        <f t="shared" si="11"/>
        <v>43935</v>
      </c>
      <c r="C376" s="309">
        <v>53</v>
      </c>
      <c r="D376" s="309">
        <v>12</v>
      </c>
      <c r="E376" s="311"/>
      <c r="F376" s="312">
        <v>5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Mar20</v>
      </c>
      <c r="B377" s="308">
        <f t="shared" si="11"/>
        <v>43936</v>
      </c>
      <c r="C377" s="309">
        <v>53</v>
      </c>
      <c r="D377" s="309">
        <v>12</v>
      </c>
      <c r="E377" s="311"/>
      <c r="F377" s="312">
        <v>5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Mar20</v>
      </c>
      <c r="B378" s="308">
        <f t="shared" si="11"/>
        <v>43937</v>
      </c>
      <c r="C378" s="309">
        <v>53</v>
      </c>
      <c r="D378" s="309">
        <v>12</v>
      </c>
      <c r="E378" s="311"/>
      <c r="F378" s="312">
        <v>5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Mar20</v>
      </c>
      <c r="B379" s="308">
        <f t="shared" si="11"/>
        <v>43938</v>
      </c>
      <c r="C379" s="309">
        <v>53</v>
      </c>
      <c r="D379" s="309">
        <v>12</v>
      </c>
      <c r="E379" s="311"/>
      <c r="F379" s="312">
        <v>5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Mar20</v>
      </c>
      <c r="B380" s="308">
        <f t="shared" si="11"/>
        <v>43939</v>
      </c>
      <c r="C380" s="309">
        <v>53</v>
      </c>
      <c r="D380" s="309">
        <v>12</v>
      </c>
      <c r="E380" s="311"/>
      <c r="F380" s="312">
        <v>5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Mar20</v>
      </c>
      <c r="B381" s="308">
        <f t="shared" si="11"/>
        <v>43940</v>
      </c>
      <c r="C381" s="309">
        <v>53</v>
      </c>
      <c r="D381" s="309">
        <v>12</v>
      </c>
      <c r="E381" s="311"/>
      <c r="F381" s="312">
        <v>5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opLeftCell="B39" zoomScaleNormal="100" workbookViewId="0">
      <selection activeCell="I56" sqref="I56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373"/>
      <c r="B1" s="415" t="s">
        <v>66</v>
      </c>
      <c r="C1" s="416"/>
      <c r="D1" s="416"/>
      <c r="E1" s="416"/>
      <c r="F1" s="417"/>
      <c r="G1" s="381">
        <f>SUM(AD60:AG60)+SUM(AE62:AG62)</f>
        <v>0</v>
      </c>
      <c r="H1" s="382"/>
      <c r="I1" s="378" t="s">
        <v>4</v>
      </c>
      <c r="J1" s="379"/>
      <c r="K1" s="379"/>
      <c r="L1" s="38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373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8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">
        <v>105</v>
      </c>
      <c r="I3" s="358" t="s">
        <v>43</v>
      </c>
      <c r="J3" s="358" t="s">
        <v>44</v>
      </c>
      <c r="K3" s="375" t="s">
        <v>48</v>
      </c>
      <c r="L3" s="375" t="s">
        <v>31</v>
      </c>
      <c r="M3" s="364" t="s">
        <v>46</v>
      </c>
      <c r="N3" s="358" t="s">
        <v>1</v>
      </c>
      <c r="O3" s="366" t="s">
        <v>26</v>
      </c>
      <c r="P3" s="358" t="s">
        <v>106</v>
      </c>
      <c r="Q3" s="366" t="s">
        <v>2</v>
      </c>
      <c r="R3" s="364" t="s">
        <v>47</v>
      </c>
      <c r="S3" s="42"/>
      <c r="T3" s="366" t="s">
        <v>27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59"/>
      <c r="J4" s="359"/>
      <c r="K4" s="376"/>
      <c r="L4" s="376"/>
      <c r="M4" s="365"/>
      <c r="N4" s="361"/>
      <c r="O4" s="367"/>
      <c r="P4" s="361"/>
      <c r="Q4" s="367"/>
      <c r="R4" s="365"/>
      <c r="S4" s="42"/>
      <c r="T4" s="367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59"/>
      <c r="J5" s="359"/>
      <c r="K5" s="376"/>
      <c r="L5" s="376"/>
      <c r="M5" s="365"/>
      <c r="N5" s="361"/>
      <c r="O5" s="367"/>
      <c r="P5" s="361"/>
      <c r="Q5" s="367"/>
      <c r="R5" s="365"/>
      <c r="S5" s="42"/>
      <c r="T5" s="367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0"/>
      <c r="J6" s="360"/>
      <c r="K6" s="377"/>
      <c r="L6" s="377"/>
      <c r="M6" s="365"/>
      <c r="N6" s="362"/>
      <c r="O6" s="367"/>
      <c r="P6" s="362"/>
      <c r="Q6" s="367"/>
      <c r="R6" s="365"/>
      <c r="S6" s="41"/>
      <c r="T6" s="367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69"/>
      <c r="S8" s="370"/>
      <c r="T8" s="370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1</v>
      </c>
      <c r="F9" s="35"/>
      <c r="G9" s="35"/>
      <c r="H9" s="353" t="s">
        <v>57</v>
      </c>
      <c r="I9" s="354"/>
      <c r="J9" s="352"/>
      <c r="K9" s="201">
        <f>Admin!B2</f>
        <v>43561</v>
      </c>
      <c r="L9" s="200" t="s">
        <v>76</v>
      </c>
      <c r="M9" s="202">
        <f>K9+2</f>
        <v>43563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71" t="s">
        <v>7</v>
      </c>
      <c r="G16" s="372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2</v>
      </c>
      <c r="F19" s="35"/>
      <c r="G19" s="35"/>
      <c r="H19" s="353" t="s">
        <v>28</v>
      </c>
      <c r="I19" s="354"/>
      <c r="J19" s="352"/>
      <c r="K19" s="201">
        <f>M9+1</f>
        <v>43564</v>
      </c>
      <c r="L19" s="200" t="s">
        <v>76</v>
      </c>
      <c r="M19" s="202">
        <f>K19+6</f>
        <v>43570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3</v>
      </c>
      <c r="F29" s="35"/>
      <c r="G29" s="35"/>
      <c r="H29" s="353" t="s">
        <v>28</v>
      </c>
      <c r="I29" s="354"/>
      <c r="J29" s="352"/>
      <c r="K29" s="201">
        <f>M19+1</f>
        <v>43571</v>
      </c>
      <c r="L29" s="200" t="s">
        <v>76</v>
      </c>
      <c r="M29" s="202">
        <f>K29+6</f>
        <v>43577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354"/>
      <c r="D38" s="354"/>
      <c r="E38" s="352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354"/>
      <c r="D39" s="352"/>
      <c r="E39" s="156">
        <v>4</v>
      </c>
      <c r="F39" s="35"/>
      <c r="G39" s="35"/>
      <c r="H39" s="353" t="s">
        <v>28</v>
      </c>
      <c r="I39" s="354"/>
      <c r="J39" s="352"/>
      <c r="K39" s="201">
        <f>M29+1</f>
        <v>43578</v>
      </c>
      <c r="L39" s="200" t="s">
        <v>76</v>
      </c>
      <c r="M39" s="202">
        <f>K39+6</f>
        <v>43584</v>
      </c>
      <c r="N39" s="20"/>
      <c r="O39" s="394" t="s">
        <v>63</v>
      </c>
      <c r="P39" s="395"/>
      <c r="Q39" s="395"/>
      <c r="R39" s="396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352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24</v>
      </c>
      <c r="C48" s="354"/>
      <c r="D48" s="354"/>
      <c r="E48" s="352"/>
      <c r="F48" s="32"/>
      <c r="G48" s="32"/>
      <c r="H48" s="43"/>
      <c r="I48" s="43"/>
      <c r="J48" s="43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10</v>
      </c>
      <c r="C49" s="354"/>
      <c r="D49" s="352"/>
      <c r="E49" s="156">
        <v>1</v>
      </c>
      <c r="F49" s="35"/>
      <c r="G49" s="35"/>
      <c r="H49" s="353" t="s">
        <v>28</v>
      </c>
      <c r="I49" s="354"/>
      <c r="J49" s="352"/>
      <c r="K49" s="204">
        <f>Admin!B2</f>
        <v>43561</v>
      </c>
      <c r="L49" s="203" t="s">
        <v>76</v>
      </c>
      <c r="M49" s="205">
        <f>Admin!B26</f>
        <v>43585</v>
      </c>
      <c r="N49" s="20"/>
      <c r="O49" s="394" t="s">
        <v>49</v>
      </c>
      <c r="P49" s="395"/>
      <c r="Q49" s="395"/>
      <c r="R49" s="396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352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408" t="s">
        <v>74</v>
      </c>
      <c r="N59" s="409"/>
      <c r="O59" s="409"/>
      <c r="P59" s="409"/>
      <c r="Q59" s="409"/>
      <c r="R59" s="409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34" activePane="bottomLeft" state="frozen"/>
      <selection pane="bottomLeft" activeCell="J34" sqref="J34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24"/>
      <c r="B1" s="415" t="s">
        <v>66</v>
      </c>
      <c r="C1" s="416"/>
      <c r="D1" s="416"/>
      <c r="E1" s="416"/>
      <c r="F1" s="417"/>
      <c r="G1" s="381">
        <f>SUM(AD60:AG60)+SUM(AE62:AG62)</f>
        <v>0</v>
      </c>
      <c r="H1" s="382"/>
      <c r="I1" s="378" t="s">
        <v>4</v>
      </c>
      <c r="J1" s="379"/>
      <c r="K1" s="379"/>
      <c r="L1" s="38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24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8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tr">
        <f>'Apr19'!H3:H6</f>
        <v>Statutory Pay</v>
      </c>
      <c r="I3" s="358" t="str">
        <f>'Apr19'!I3:I6</f>
        <v>Basic hours</v>
      </c>
      <c r="J3" s="358" t="str">
        <f>'Apr19'!J3:J6</f>
        <v>Hourly rate</v>
      </c>
      <c r="K3" s="358" t="str">
        <f>'Apr19'!K3:K6</f>
        <v>Basic    wages</v>
      </c>
      <c r="L3" s="358" t="str">
        <f>'Apr19'!L3:L6</f>
        <v>Overtime Bonus Gratuities</v>
      </c>
      <c r="M3" s="421" t="str">
        <f>'Apr19'!M3:M6</f>
        <v>GROSS WAGES</v>
      </c>
      <c r="N3" s="358" t="str">
        <f>'Apr19'!N3:N6</f>
        <v>Income Tax</v>
      </c>
      <c r="O3" s="358" t="str">
        <f>'Apr19'!O3:O6</f>
        <v>Employees National Insurance</v>
      </c>
      <c r="P3" s="358" t="str">
        <f>'Apr19'!P3:P6</f>
        <v>Student Loans</v>
      </c>
      <c r="Q3" s="358" t="str">
        <f>'Apr19'!Q3:Q6</f>
        <v>Other Deductions</v>
      </c>
      <c r="R3" s="421" t="str">
        <f>'Apr19'!R3:R6</f>
        <v>NET      PAY</v>
      </c>
      <c r="S3" s="42"/>
      <c r="T3" s="358" t="str">
        <f>'Apr19'!T3:T6</f>
        <v>Employers National Insurance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61"/>
      <c r="J4" s="361"/>
      <c r="K4" s="361"/>
      <c r="L4" s="361"/>
      <c r="M4" s="422"/>
      <c r="N4" s="361"/>
      <c r="O4" s="361"/>
      <c r="P4" s="361"/>
      <c r="Q4" s="361"/>
      <c r="R4" s="422"/>
      <c r="S4" s="42"/>
      <c r="T4" s="361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61"/>
      <c r="J5" s="361"/>
      <c r="K5" s="361"/>
      <c r="L5" s="361"/>
      <c r="M5" s="422"/>
      <c r="N5" s="361"/>
      <c r="O5" s="361"/>
      <c r="P5" s="361"/>
      <c r="Q5" s="361"/>
      <c r="R5" s="422"/>
      <c r="S5" s="42"/>
      <c r="T5" s="361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2"/>
      <c r="J6" s="362"/>
      <c r="K6" s="362"/>
      <c r="L6" s="362"/>
      <c r="M6" s="423"/>
      <c r="N6" s="362"/>
      <c r="O6" s="362"/>
      <c r="P6" s="362"/>
      <c r="Q6" s="362"/>
      <c r="R6" s="423"/>
      <c r="S6" s="41"/>
      <c r="T6" s="362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92"/>
      <c r="S8" s="393"/>
      <c r="T8" s="393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5</v>
      </c>
      <c r="F9" s="35"/>
      <c r="G9" s="35"/>
      <c r="H9" s="353" t="s">
        <v>28</v>
      </c>
      <c r="I9" s="354"/>
      <c r="J9" s="352"/>
      <c r="K9" s="204">
        <f>'Apr19'!M39+1</f>
        <v>43585</v>
      </c>
      <c r="L9" s="203" t="s">
        <v>76</v>
      </c>
      <c r="M9" s="205">
        <f>K9+6</f>
        <v>43591</v>
      </c>
      <c r="N9" s="20"/>
      <c r="O9" s="394" t="s">
        <v>63</v>
      </c>
      <c r="P9" s="395"/>
      <c r="Q9" s="395"/>
      <c r="R9" s="396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IF(T$9="Y",'Apr19'!H41,0)</f>
        <v>0</v>
      </c>
      <c r="I11" s="89">
        <f>IF(T$9="Y",'Apr19'!I41,0)</f>
        <v>0</v>
      </c>
      <c r="J11" s="89">
        <f>IF(T$9="Y",'Apr19'!J41,0)</f>
        <v>0</v>
      </c>
      <c r="K11" s="89">
        <f>IF(T$9="Y",'Apr19'!K41,I11*J11)</f>
        <v>0</v>
      </c>
      <c r="L11" s="110">
        <f>IF(T$9="Y",'Apr19'!L41,0)</f>
        <v>0</v>
      </c>
      <c r="M11" s="110" t="str">
        <f>IF(E11=" "," ",IF(T$9="Y",'Apr19'!M41,IF((H11+K11+L11)&gt;0,H11+K11+L11,"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IF(Employee!H$34=E$9,Employee!D$34+SUM(M11)+'Apr19'!V41,SUM(M11)+'Apr19'!V41)</f>
        <v>0</v>
      </c>
      <c r="W11" s="49">
        <f>IF(Employee!H$34=E$9,Employee!D$35+SUM(N11)+'Apr19'!W41,SUM(N11)+'Apr19'!W41)</f>
        <v>0</v>
      </c>
      <c r="X11" s="49">
        <f>IF(O11=" ",'Apr19'!X41,O11+'Apr19'!X41)</f>
        <v>0</v>
      </c>
      <c r="Y11" s="49">
        <f>IF(P11=" ",'Apr19'!Y41,P11+'Apr19'!Y41)</f>
        <v>0</v>
      </c>
      <c r="Z11" s="49">
        <f>IF(Q11=" ",'Apr19'!Z41,Q11+'Apr19'!Z41)</f>
        <v>0</v>
      </c>
      <c r="AA11" s="49">
        <f>IF(R11=" ",'Apr19'!AA41,R11+'Apr19'!AA41)</f>
        <v>0</v>
      </c>
      <c r="AC11" s="49">
        <f>IF(T11=" ",'Apr19'!AC41,T11+'Apr19'!AC41)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IF(T$9="Y",'Apr19'!H42,0)</f>
        <v>0</v>
      </c>
      <c r="I12" s="92">
        <f>IF(T$9="Y",'Apr19'!I42,0)</f>
        <v>0</v>
      </c>
      <c r="J12" s="92">
        <f>IF(T$9="Y",'Apr19'!J42,0)</f>
        <v>0</v>
      </c>
      <c r="K12" s="92">
        <f>IF(T$9="Y",'Apr19'!K42,I12*J12)</f>
        <v>0</v>
      </c>
      <c r="L12" s="111">
        <f>IF(T$9="Y",'Apr19'!L42,0)</f>
        <v>0</v>
      </c>
      <c r="M12" s="111" t="str">
        <f>IF(E12=" "," ",IF(T$9="Y",'Apr19'!M42,IF((H12+K12+L12)&gt;0,H12+K12+L12,"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IF(Employee!H$60=E$9,Employee!D$60+SUM(M12)+'Apr19'!V42,SUM(M12)+'Apr19'!V42)</f>
        <v>0</v>
      </c>
      <c r="W12" s="49">
        <f>IF(Employee!H$60=E$9,Employee!D$61+SUM(N12)+'Apr19'!W42,SUM(N12)+'Apr19'!W42)</f>
        <v>0</v>
      </c>
      <c r="X12" s="49">
        <f>IF(O12=" ",'Apr19'!X42,O12+'Apr19'!X42)</f>
        <v>0</v>
      </c>
      <c r="Y12" s="49">
        <f>IF(P12=" ",'Apr19'!Y42,P12+'Apr19'!Y42)</f>
        <v>0</v>
      </c>
      <c r="Z12" s="49">
        <f>IF(Q12=" ",'Apr19'!Z42,Q12+'Apr19'!Z42)</f>
        <v>0</v>
      </c>
      <c r="AA12" s="49">
        <f>IF(R12=" ",'Apr19'!AA42,R12+'Apr19'!AA42)</f>
        <v>0</v>
      </c>
      <c r="AC12" s="49">
        <f>IF(T12=" ",'Apr19'!AC42,T12+'Apr19'!AC42)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IF(T$9="Y",'Apr19'!H43,0)</f>
        <v>0</v>
      </c>
      <c r="I13" s="92">
        <f>IF(T$9="Y",'Apr19'!I43,0)</f>
        <v>0</v>
      </c>
      <c r="J13" s="92">
        <f>IF(T$9="Y",'Apr19'!J43,0)</f>
        <v>0</v>
      </c>
      <c r="K13" s="92">
        <f>IF(T$9="Y",'Apr19'!K43,I13*J13)</f>
        <v>0</v>
      </c>
      <c r="L13" s="111">
        <f>IF(T$9="Y",'Apr19'!L43,0)</f>
        <v>0</v>
      </c>
      <c r="M13" s="111" t="str">
        <f>IF(E13=" "," ",IF(T$9="Y",'Apr19'!M43,IF((H13+K13+L13)&gt;0,H13+K13+L13,"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IF(Employee!H$86=E$9,Employee!D$86+SUM(M13)+'Apr19'!V43,SUM(M13)+'Apr19'!V43)</f>
        <v>0</v>
      </c>
      <c r="W13" s="49">
        <f>IF(Employee!H$86=E$9,Employee!D$87+SUM(N13)+'Apr19'!W43,SUM(N13)+'Apr19'!W43)</f>
        <v>0</v>
      </c>
      <c r="X13" s="49">
        <f>IF(O13=" ",'Apr19'!X43,O13+'Apr19'!X43)</f>
        <v>0</v>
      </c>
      <c r="Y13" s="49">
        <f>IF(P13=" ",'Apr19'!Y43,P13+'Apr19'!Y43)</f>
        <v>0</v>
      </c>
      <c r="Z13" s="49">
        <f>IF(Q13=" ",'Apr19'!Z43,Q13+'Apr19'!Z43)</f>
        <v>0</v>
      </c>
      <c r="AA13" s="49">
        <f>IF(R13=" ",'Apr19'!AA43,R13+'Apr19'!AA43)</f>
        <v>0</v>
      </c>
      <c r="AC13" s="49">
        <f>IF(T13=" ",'Apr19'!AC43,T13+'Apr19'!AC43)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IF(T$9="Y",'Apr19'!H44,0)</f>
        <v>0</v>
      </c>
      <c r="I14" s="92">
        <f>IF(T$9="Y",'Apr19'!I44,0)</f>
        <v>0</v>
      </c>
      <c r="J14" s="92">
        <f>IF(T$9="Y",'Apr19'!J44,0)</f>
        <v>0</v>
      </c>
      <c r="K14" s="92">
        <f>IF(T$9="Y",'Apr19'!K44,I14*J14)</f>
        <v>0</v>
      </c>
      <c r="L14" s="111">
        <f>IF(T$9="Y",'Apr19'!L44,0)</f>
        <v>0</v>
      </c>
      <c r="M14" s="111" t="str">
        <f>IF(E14=" "," ",IF(T$9="Y",'Apr19'!M44,IF((H14+K14+L14)&gt;0,H14+K14+L14,"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IF(Employee!H$112=E$9,Employee!D$112+SUM(M14)+'Apr19'!V44,SUM(M14)+'Apr19'!V44)</f>
        <v>0</v>
      </c>
      <c r="W14" s="49">
        <f>IF(Employee!H$112=E$9,Employee!D$113+SUM(N14)+'Apr19'!W44,SUM(N14)+'Apr19'!W44)</f>
        <v>0</v>
      </c>
      <c r="X14" s="49">
        <f>IF(O14=" ",'Apr19'!X44,O14+'Apr19'!X44)</f>
        <v>0</v>
      </c>
      <c r="Y14" s="49">
        <f>IF(P14=" ",'Apr19'!Y44,P14+'Apr19'!Y44)</f>
        <v>0</v>
      </c>
      <c r="Z14" s="49">
        <f>IF(Q14=" ",'Apr19'!Z44,Q14+'Apr19'!Z44)</f>
        <v>0</v>
      </c>
      <c r="AA14" s="49">
        <f>IF(R14=" ",'Apr19'!AA44,R14+'Apr19'!AA44)</f>
        <v>0</v>
      </c>
      <c r="AC14" s="49">
        <f>IF(T14=" ",'Apr19'!AC44,T14+'Apr19'!AC44)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IF(T$9="Y",'Apr19'!H45,0)</f>
        <v>0</v>
      </c>
      <c r="I15" s="245">
        <f>IF(T$9="Y",'Apr19'!I45,0)</f>
        <v>0</v>
      </c>
      <c r="J15" s="245">
        <f>IF(T$9="Y",'Apr19'!J45,0)</f>
        <v>0</v>
      </c>
      <c r="K15" s="245">
        <f>IF(T$9="Y",'Apr19'!K45,I15*J15)</f>
        <v>0</v>
      </c>
      <c r="L15" s="246">
        <f>IF(T$9="Y",'Apr19'!L45,0)</f>
        <v>0</v>
      </c>
      <c r="M15" s="111" t="str">
        <f>IF(E15=" "," ",IF(T$9="Y",'Apr19'!M45,IF((H15+K15+L15)&gt;0,H15+K15+L15,"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IF(Employee!H$138=E$9,Employee!D$138+SUM(M15)+'Apr19'!V45,SUM(M15)+'Apr19'!V45)</f>
        <v>0</v>
      </c>
      <c r="W15" s="49">
        <f>IF(Employee!H$138=E$9,Employee!D$139+SUM(N15)+'Apr19'!W45,SUM(N15)+'Apr19'!W45)</f>
        <v>0</v>
      </c>
      <c r="X15" s="49">
        <f>IF(O15=" ",'Apr19'!X45,O15+'Apr19'!X45)</f>
        <v>0</v>
      </c>
      <c r="Y15" s="49">
        <f>IF(P15=" ",'Apr19'!Y45,P15+'Apr19'!Y45)</f>
        <v>0</v>
      </c>
      <c r="Z15" s="49">
        <f>IF(Q15=" ",'Apr19'!Z45,Q15+'Apr19'!Z45)</f>
        <v>0</v>
      </c>
      <c r="AA15" s="49">
        <f>IF(R15=" ",'Apr19'!AA45,R15+'Apr19'!AA45)</f>
        <v>0</v>
      </c>
      <c r="AC15" s="49">
        <f>IF(T15=" ",'Apr19'!AC45,T15+'Apr19'!AC45)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1" t="s">
        <v>7</v>
      </c>
      <c r="G16" s="35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6</v>
      </c>
      <c r="F19" s="35"/>
      <c r="G19" s="35"/>
      <c r="H19" s="353" t="s">
        <v>28</v>
      </c>
      <c r="I19" s="354"/>
      <c r="J19" s="352"/>
      <c r="K19" s="204">
        <f>M9+1</f>
        <v>43592</v>
      </c>
      <c r="L19" s="203" t="s">
        <v>76</v>
      </c>
      <c r="M19" s="205">
        <f>K19+6</f>
        <v>43598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7</v>
      </c>
      <c r="F29" s="35"/>
      <c r="G29" s="35"/>
      <c r="H29" s="353" t="s">
        <v>28</v>
      </c>
      <c r="I29" s="354"/>
      <c r="J29" s="352"/>
      <c r="K29" s="204">
        <f>M19+1</f>
        <v>43599</v>
      </c>
      <c r="L29" s="203" t="s">
        <v>76</v>
      </c>
      <c r="M29" s="205">
        <f>K29+6</f>
        <v>43605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354"/>
      <c r="D38" s="354"/>
      <c r="E38" s="352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354"/>
      <c r="D39" s="352"/>
      <c r="E39" s="156">
        <v>8</v>
      </c>
      <c r="F39" s="35"/>
      <c r="G39" s="35"/>
      <c r="H39" s="353" t="s">
        <v>28</v>
      </c>
      <c r="I39" s="354"/>
      <c r="J39" s="352"/>
      <c r="K39" s="204">
        <f>M29+1</f>
        <v>43606</v>
      </c>
      <c r="L39" s="203" t="s">
        <v>76</v>
      </c>
      <c r="M39" s="205">
        <f>K39+6</f>
        <v>43612</v>
      </c>
      <c r="N39" s="20"/>
      <c r="O39" s="394" t="s">
        <v>63</v>
      </c>
      <c r="P39" s="395"/>
      <c r="Q39" s="395"/>
      <c r="R39" s="396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35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24</v>
      </c>
      <c r="C48" s="354"/>
      <c r="D48" s="354"/>
      <c r="E48" s="352"/>
      <c r="F48" s="32"/>
      <c r="G48" s="32"/>
      <c r="H48" s="43"/>
      <c r="I48" s="43"/>
      <c r="J48" s="43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10</v>
      </c>
      <c r="C49" s="354"/>
      <c r="D49" s="352"/>
      <c r="E49" s="156">
        <v>2</v>
      </c>
      <c r="F49" s="35"/>
      <c r="G49" s="35"/>
      <c r="H49" s="353" t="s">
        <v>28</v>
      </c>
      <c r="I49" s="354"/>
      <c r="J49" s="352"/>
      <c r="K49" s="204">
        <f>Admin!B32</f>
        <v>43591</v>
      </c>
      <c r="L49" s="203" t="s">
        <v>76</v>
      </c>
      <c r="M49" s="205">
        <f>Admin!B62</f>
        <v>43621</v>
      </c>
      <c r="N49" s="20"/>
      <c r="O49" s="394" t="s">
        <v>64</v>
      </c>
      <c r="P49" s="395"/>
      <c r="Q49" s="395"/>
      <c r="R49" s="396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IF(T$49="Y",'Apr19'!H51,0)</f>
        <v>0</v>
      </c>
      <c r="I51" s="89">
        <f>IF(T$49="Y",'Apr19'!I51,0)</f>
        <v>0</v>
      </c>
      <c r="J51" s="89">
        <f>IF(T$49="Y",'Apr19'!J51,0)</f>
        <v>0</v>
      </c>
      <c r="K51" s="89">
        <f>IF(T$49="Y",'Apr19'!K51,I51*J51)</f>
        <v>0</v>
      </c>
      <c r="L51" s="110">
        <f>IF(T$49="Y",'Apr19'!L51,0)</f>
        <v>0</v>
      </c>
      <c r="M51" s="99" t="str">
        <f>IF(E51=" "," ",IF(T$49="Y",'Apr19'!M51,IF((H51+K51+L51)&gt;0,H51+K51+L51,"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IF(Employee!H$35=E$49,Employee!D$34+SUM(M51)+'Apr19'!V51,SUM(M51)+'Apr19'!V51)</f>
        <v>0</v>
      </c>
      <c r="W51" s="49">
        <f>IF(Employee!H$35=E$49,Employee!D$35+SUM(N51)+'Apr19'!W51,SUM(N51)+'Apr19'!W51)</f>
        <v>0</v>
      </c>
      <c r="X51" s="49">
        <f>IF(O51=" ",'Apr19'!X51,O51+'Apr19'!X51)</f>
        <v>0</v>
      </c>
      <c r="Y51" s="49">
        <f>IF(P51=" ",'Apr19'!Y51,P51+'Apr19'!Y51)</f>
        <v>0</v>
      </c>
      <c r="Z51" s="49">
        <f>IF(Q51=" ",'Apr19'!Z51,Q51+'Apr19'!Z51)</f>
        <v>0</v>
      </c>
      <c r="AA51" s="49">
        <f>IF(R51=" ",'Apr19'!AA51,R51+'Apr19'!AA51)</f>
        <v>0</v>
      </c>
      <c r="AC51" s="49">
        <f>IF(T51=" ",'Apr19'!AC51,T51+'Apr19'!AC51)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IF(T$49="Y",'Apr19'!H52,0)</f>
        <v>0</v>
      </c>
      <c r="I52" s="92">
        <f>IF(T$49="Y",'Apr19'!I52,0)</f>
        <v>0</v>
      </c>
      <c r="J52" s="92">
        <f>IF(T$49="Y",'Apr19'!J52,0)</f>
        <v>0</v>
      </c>
      <c r="K52" s="92">
        <f>IF(T$49="Y",'Apr19'!K52,I52*J52)</f>
        <v>0</v>
      </c>
      <c r="L52" s="111">
        <f>IF(T$49="Y",'Apr19'!L52,0)</f>
        <v>0</v>
      </c>
      <c r="M52" s="100" t="str">
        <f>IF(E52=" "," ",IF(T$49="Y",'Apr19'!M52,IF((H52+K52+L52)&gt;0,H52+K52+L52,"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IF(Employee!H$61=E$49,Employee!D$60+SUM(M52)+'Apr19'!V52,SUM(M52)+'Apr19'!V52)</f>
        <v>0</v>
      </c>
      <c r="W52" s="49">
        <f>IF(Employee!H$61=E$49,Employee!D$61+SUM(N52)+'Apr19'!W52,SUM(N52)+'Apr19'!W52)</f>
        <v>0</v>
      </c>
      <c r="X52" s="49">
        <f>IF(O52=" ",'Apr19'!X52,O52+'Apr19'!X52)</f>
        <v>0</v>
      </c>
      <c r="Y52" s="49">
        <f>IF(P52=" ",'Apr19'!Y52,P52+'Apr19'!Y52)</f>
        <v>0</v>
      </c>
      <c r="Z52" s="49">
        <f>IF(Q52=" ",'Apr19'!Z52,Q52+'Apr19'!Z52)</f>
        <v>0</v>
      </c>
      <c r="AA52" s="49">
        <f>IF(R52=" ",'Apr19'!AA52,R52+'Apr19'!AA52)</f>
        <v>0</v>
      </c>
      <c r="AC52" s="49">
        <f>IF(T52=" ",'Apr19'!AC52,T52+'Apr19'!AC52)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IF(T$49="Y",'Apr19'!H53,0)</f>
        <v>0</v>
      </c>
      <c r="I53" s="92">
        <f>IF(T$49="Y",'Apr19'!I53,0)</f>
        <v>0</v>
      </c>
      <c r="J53" s="92">
        <f>IF(T$49="Y",'Apr19'!J53,0)</f>
        <v>0</v>
      </c>
      <c r="K53" s="92">
        <f>IF(T$49="Y",'Apr19'!K53,I53*J53)</f>
        <v>0</v>
      </c>
      <c r="L53" s="111">
        <f>IF(T$49="Y",'Apr19'!L53,0)</f>
        <v>0</v>
      </c>
      <c r="M53" s="100" t="str">
        <f>IF(E53=" "," ",IF(T$49="Y",'Apr19'!M53,IF((H53+K53+L53)&gt;0,H53+K53+L53,"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IF(Employee!H$87=E$49,Employee!D$86+SUM(M53)+'Apr19'!V53,SUM(M53)+'Apr19'!V53)</f>
        <v>0</v>
      </c>
      <c r="W53" s="49">
        <f>IF(Employee!H$87=E$49,Employee!D$7+SUM(N53)+'Apr19'!W53,SUM(N53)+'Apr19'!W53)</f>
        <v>0</v>
      </c>
      <c r="X53" s="49">
        <f>IF(O53=" ",'Apr19'!X53,O53+'Apr19'!X53)</f>
        <v>0</v>
      </c>
      <c r="Y53" s="49">
        <f>IF(P53=" ",'Apr19'!Y53,P53+'Apr19'!Y53)</f>
        <v>0</v>
      </c>
      <c r="Z53" s="49">
        <f>IF(Q53=" ",'Apr19'!Z53,Q53+'Apr19'!Z53)</f>
        <v>0</v>
      </c>
      <c r="AA53" s="49">
        <f>IF(R53=" ",'Apr19'!AA53,R53+'Apr19'!AA53)</f>
        <v>0</v>
      </c>
      <c r="AC53" s="49">
        <f>IF(T53=" ",'Apr19'!AC53,T53+'Apr19'!AC53)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IF(T$49="Y",'Apr19'!H54,0)</f>
        <v>0</v>
      </c>
      <c r="I54" s="92">
        <f>IF(T$49="Y",'Apr19'!I54,0)</f>
        <v>0</v>
      </c>
      <c r="J54" s="92">
        <f>IF(T$49="Y",'Apr19'!J54,0)</f>
        <v>0</v>
      </c>
      <c r="K54" s="92">
        <f>IF(T$49="Y",'Apr19'!K54,I54*J54)</f>
        <v>0</v>
      </c>
      <c r="L54" s="111">
        <f>IF(T$49="Y",'Apr19'!L54,0)</f>
        <v>0</v>
      </c>
      <c r="M54" s="100" t="str">
        <f>IF(E54=" "," ",IF(T$49="Y",'Apr19'!M54,IF((H54+K54+L54)&gt;0,H54+K54+L54,"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IF(Employee!H$113=E$49,Employee!D$112+SUM(M54)+'Apr19'!V54,SUM(M54)+'Apr19'!V54)</f>
        <v>0</v>
      </c>
      <c r="W54" s="49">
        <f>IF(Employee!H$113=E$49,Employee!D$113+SUM(N54)+'Apr19'!W54,SUM(N54)+'Apr19'!W54)</f>
        <v>0</v>
      </c>
      <c r="X54" s="49">
        <f>IF(O54=" ",'Apr19'!X54,O54+'Apr19'!X54)</f>
        <v>0</v>
      </c>
      <c r="Y54" s="49">
        <f>IF(P54=" ",'Apr19'!Y54,P54+'Apr19'!Y54)</f>
        <v>0</v>
      </c>
      <c r="Z54" s="49">
        <f>IF(Q54=" ",'Apr19'!Z54,Q54+'Apr19'!Z54)</f>
        <v>0</v>
      </c>
      <c r="AA54" s="49">
        <f>IF(R54=" ",'Apr19'!AA54,R54+'Apr19'!AA54)</f>
        <v>0</v>
      </c>
      <c r="AC54" s="49">
        <f>IF(T54=" ",'Apr19'!AC54,T54+'Apr19'!AC54)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IF(T$49="Y",'Apr19'!H55,0)</f>
        <v>0</v>
      </c>
      <c r="I55" s="245">
        <f>IF(T$49="Y",'Apr19'!I55,0)</f>
        <v>0</v>
      </c>
      <c r="J55" s="245">
        <f>IF(T$49="Y",'Apr19'!J55,0)</f>
        <v>0</v>
      </c>
      <c r="K55" s="245">
        <f>IF(T$49="Y",'Apr19'!K55,I55*J55)</f>
        <v>0</v>
      </c>
      <c r="L55" s="246">
        <f>IF(T$49="Y",'Apr19'!L55,0)</f>
        <v>0</v>
      </c>
      <c r="M55" s="100" t="str">
        <f>IF(E55=" "," ",IF(T$49="Y",'Apr19'!M55,IF((H55+K55+L55)&gt;0,H55+K55+L55,"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IF(Employee!H$139=E$49,Employee!D$138+SUM(M55)+'Apr19'!V55,SUM(M55)+'Apr19'!V55)</f>
        <v>0</v>
      </c>
      <c r="W55" s="49">
        <f>IF(Employee!H$139=E$49,Employee!D$139+SUM(N55)+'Apr19'!W55,SUM(N55)+'Apr19'!W55)</f>
        <v>0</v>
      </c>
      <c r="X55" s="49">
        <f>IF(O55=" ",'Apr19'!X55,O55+'Apr19'!X55)</f>
        <v>0</v>
      </c>
      <c r="Y55" s="49">
        <f>IF(P55=" ",'Apr19'!Y55,P55+'Apr19'!Y55)</f>
        <v>0</v>
      </c>
      <c r="Z55" s="49">
        <f>IF(Q55=" ",'Apr19'!Z55,Q55+'Apr19'!Z55)</f>
        <v>0</v>
      </c>
      <c r="AA55" s="49">
        <f>IF(R55=" ",'Apr19'!AA55,R55+'Apr19'!AA55)</f>
        <v>0</v>
      </c>
      <c r="AC55" s="49">
        <f>IF(T55=" ",'Apr19'!AC55,T55+'Apr19'!AC55)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35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08" t="s">
        <v>74</v>
      </c>
      <c r="N59" s="409"/>
      <c r="O59" s="409"/>
      <c r="P59" s="409"/>
      <c r="Q59" s="409"/>
      <c r="R59" s="409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AD60+'Apr19'!AD65</f>
        <v>0</v>
      </c>
      <c r="AE65" s="158">
        <f>AE60+'Apr19'!AE65</f>
        <v>0</v>
      </c>
      <c r="AF65" s="158">
        <f>AF60+'Apr19'!AF65</f>
        <v>0</v>
      </c>
      <c r="AG65" s="158">
        <f>AG60+'Apr19'!AG65</f>
        <v>0</v>
      </c>
    </row>
    <row r="66" spans="6:33" ht="13.5" thickTop="1" x14ac:dyDescent="0.2"/>
    <row r="67" spans="6:33" x14ac:dyDescent="0.2">
      <c r="AD67" s="162"/>
      <c r="AE67" s="158">
        <f>AE62+'Apr19'!AE67</f>
        <v>0</v>
      </c>
      <c r="AF67" s="158">
        <f>AF62+'Apr19'!AF67</f>
        <v>0</v>
      </c>
      <c r="AG67" s="158">
        <f>AG62+'Apr19'!AG67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F19" sqref="F19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24"/>
      <c r="B1" s="415" t="s">
        <v>66</v>
      </c>
      <c r="C1" s="416"/>
      <c r="D1" s="416"/>
      <c r="E1" s="416"/>
      <c r="F1" s="417"/>
      <c r="G1" s="428">
        <f>SUM(AD70:AG70)+SUM(AE72:AG72)</f>
        <v>0</v>
      </c>
      <c r="H1" s="429"/>
      <c r="I1" s="425" t="s">
        <v>4</v>
      </c>
      <c r="J1" s="426"/>
      <c r="K1" s="426"/>
      <c r="L1" s="427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4"/>
    </row>
    <row r="2" spans="1:34" s="4" customFormat="1" ht="15" customHeight="1" thickBot="1" x14ac:dyDescent="0.25">
      <c r="A2" s="424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tr">
        <f>'Apr19'!H3:H6</f>
        <v>Statutory Pay</v>
      </c>
      <c r="I3" s="358" t="str">
        <f>'Apr19'!I3:I6</f>
        <v>Basic hours</v>
      </c>
      <c r="J3" s="358" t="str">
        <f>'Apr19'!J3:J6</f>
        <v>Hourly rate</v>
      </c>
      <c r="K3" s="358" t="str">
        <f>'Apr19'!K3:K6</f>
        <v>Basic    wages</v>
      </c>
      <c r="L3" s="358" t="str">
        <f>'Apr19'!L3:L6</f>
        <v>Overtime Bonus Gratuities</v>
      </c>
      <c r="M3" s="421" t="str">
        <f>'Apr19'!M3:M6</f>
        <v>GROSS WAGES</v>
      </c>
      <c r="N3" s="358" t="str">
        <f>'Apr19'!N3:N6</f>
        <v>Income Tax</v>
      </c>
      <c r="O3" s="358" t="str">
        <f>'Apr19'!O3:O6</f>
        <v>Employees National Insurance</v>
      </c>
      <c r="P3" s="358" t="str">
        <f>'Apr19'!P3:P6</f>
        <v>Student Loans</v>
      </c>
      <c r="Q3" s="358" t="str">
        <f>'Apr19'!Q3:Q6</f>
        <v>Other Deductions</v>
      </c>
      <c r="R3" s="421" t="str">
        <f>'Apr19'!R3:R6</f>
        <v>NET      PAY</v>
      </c>
      <c r="S3" s="42"/>
      <c r="T3" s="358" t="str">
        <f>'Apr19'!T3:T6</f>
        <v>Employers National Insurance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61"/>
      <c r="J4" s="361"/>
      <c r="K4" s="361"/>
      <c r="L4" s="361"/>
      <c r="M4" s="422"/>
      <c r="N4" s="361"/>
      <c r="O4" s="361"/>
      <c r="P4" s="361"/>
      <c r="Q4" s="361"/>
      <c r="R4" s="422"/>
      <c r="S4" s="42"/>
      <c r="T4" s="361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61"/>
      <c r="J5" s="361"/>
      <c r="K5" s="361"/>
      <c r="L5" s="361"/>
      <c r="M5" s="422"/>
      <c r="N5" s="361"/>
      <c r="O5" s="361"/>
      <c r="P5" s="361"/>
      <c r="Q5" s="361"/>
      <c r="R5" s="422"/>
      <c r="S5" s="42"/>
      <c r="T5" s="361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2"/>
      <c r="J6" s="362"/>
      <c r="K6" s="362"/>
      <c r="L6" s="362"/>
      <c r="M6" s="423"/>
      <c r="N6" s="362"/>
      <c r="O6" s="362"/>
      <c r="P6" s="362"/>
      <c r="Q6" s="362"/>
      <c r="R6" s="423"/>
      <c r="S6" s="41"/>
      <c r="T6" s="362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92"/>
      <c r="S8" s="393"/>
      <c r="T8" s="393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9</v>
      </c>
      <c r="F9" s="35"/>
      <c r="G9" s="35"/>
      <c r="H9" s="353" t="s">
        <v>28</v>
      </c>
      <c r="I9" s="354"/>
      <c r="J9" s="352"/>
      <c r="K9" s="204">
        <f>'May19'!M39+1</f>
        <v>43613</v>
      </c>
      <c r="L9" s="203" t="s">
        <v>76</v>
      </c>
      <c r="M9" s="205">
        <f>K9+6</f>
        <v>43619</v>
      </c>
      <c r="N9" s="20"/>
      <c r="O9" s="394" t="s">
        <v>63</v>
      </c>
      <c r="P9" s="395"/>
      <c r="Q9" s="395"/>
      <c r="R9" s="396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IF(T$9="Y",'May19'!H41,0)</f>
        <v>0</v>
      </c>
      <c r="I11" s="89">
        <f>IF(T$9="Y",'May19'!I41,0)</f>
        <v>0</v>
      </c>
      <c r="J11" s="89">
        <f>IF(T$9="Y",'May19'!J41,0)</f>
        <v>0</v>
      </c>
      <c r="K11" s="89">
        <f>IF(T$9="Y",'May19'!K41,I11*J11)</f>
        <v>0</v>
      </c>
      <c r="L11" s="110">
        <f>IF(T$9="Y",'May19'!L41,0)</f>
        <v>0</v>
      </c>
      <c r="M11" s="110" t="str">
        <f>IF(E11=" "," ",IF(T$9="Y",'May19'!M41,IF((H11+K11+L11)&gt;0,H11+K11+L11,"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IF(Employee!H$34=E$9,Employee!D$34+SUM(M11)+'May19'!V41,SUM(M11)+'May19'!V41)</f>
        <v>0</v>
      </c>
      <c r="W11" s="49">
        <f>IF(Employee!H$34=E$9,Employee!D$35+SUM(N11)+'May19'!W41,SUM(N11)+'May19'!W41)</f>
        <v>0</v>
      </c>
      <c r="X11" s="49">
        <f>IF(O11=" ",'May19'!X41,O11+'May19'!X41)</f>
        <v>0</v>
      </c>
      <c r="Y11" s="49">
        <f>IF(P11=" ",'May19'!Y41,P11+'May19'!Y41)</f>
        <v>0</v>
      </c>
      <c r="Z11" s="49">
        <f>IF(Q11=" ",'May19'!Z41,Q11+'May19'!Z41)</f>
        <v>0</v>
      </c>
      <c r="AA11" s="49">
        <f>IF(R11=" ",'May19'!AA41,R11+'May19'!AA41)</f>
        <v>0</v>
      </c>
      <c r="AC11" s="49">
        <f>IF(T11=" ",'May19'!AC41,T11+'May19'!AC41)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IF(T$9="Y",'May19'!H42,0)</f>
        <v>0</v>
      </c>
      <c r="I12" s="92">
        <f>IF(T$9="Y",'May19'!I42,0)</f>
        <v>0</v>
      </c>
      <c r="J12" s="92">
        <f>IF(T$9="Y",'May19'!J42,0)</f>
        <v>0</v>
      </c>
      <c r="K12" s="92">
        <f>IF(T$9="Y",'May19'!K42,I12*J12)</f>
        <v>0</v>
      </c>
      <c r="L12" s="111">
        <f>IF(T$9="Y",'May19'!L42,0)</f>
        <v>0</v>
      </c>
      <c r="M12" s="111" t="str">
        <f>IF(E12=" "," ",IF(T$9="Y",'May19'!M42,IF((H12+K12+L12)&gt;0,H12+K12+L12,"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IF(Employee!H$60=E$9,Employee!D$60+SUM(M12)+'May19'!V42,SUM(M12)+'May19'!V42)</f>
        <v>0</v>
      </c>
      <c r="W12" s="49">
        <f>IF(Employee!H$60=E$9,Employee!D$61+SUM(N12)+'May19'!W42,SUM(N12)+'May19'!W42)</f>
        <v>0</v>
      </c>
      <c r="X12" s="49">
        <f>IF(O12=" ",'May19'!X42,O12+'May19'!X42)</f>
        <v>0</v>
      </c>
      <c r="Y12" s="49">
        <f>IF(P12=" ",'May19'!Y42,P12+'May19'!Y42)</f>
        <v>0</v>
      </c>
      <c r="Z12" s="49">
        <f>IF(Q12=" ",'May19'!Z42,Q12+'May19'!Z42)</f>
        <v>0</v>
      </c>
      <c r="AA12" s="49">
        <f>IF(R12=" ",'May19'!AA42,R12+'May19'!AA42)</f>
        <v>0</v>
      </c>
      <c r="AC12" s="49">
        <f>IF(T12=" ",'May19'!AC42,T12+'May19'!AC42)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IF(T$9="Y",'May19'!H43,0)</f>
        <v>0</v>
      </c>
      <c r="I13" s="92">
        <f>IF(T$9="Y",'May19'!I43,0)</f>
        <v>0</v>
      </c>
      <c r="J13" s="92">
        <f>IF(T$9="Y",'May19'!J43,0)</f>
        <v>0</v>
      </c>
      <c r="K13" s="92">
        <f>IF(T$9="Y",'May19'!K43,I13*J13)</f>
        <v>0</v>
      </c>
      <c r="L13" s="111">
        <f>IF(T$9="Y",'May19'!L43,0)</f>
        <v>0</v>
      </c>
      <c r="M13" s="111" t="str">
        <f>IF(E13=" "," ",IF(T$9="Y",'May19'!M43,IF((H13+K13+L13)&gt;0,H13+K13+L13,"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IF(Employee!H$86=E$9,Employee!D$86+SUM(M13)+'May19'!V43,SUM(M13)+'May19'!V43)</f>
        <v>0</v>
      </c>
      <c r="W13" s="49">
        <f>IF(Employee!H$86=E$9,Employee!D$87+SUM(N13)+'May19'!W43,SUM(N13)+'May19'!W43)</f>
        <v>0</v>
      </c>
      <c r="X13" s="49">
        <f>IF(O13=" ",'May19'!X43,O13+'May19'!X43)</f>
        <v>0</v>
      </c>
      <c r="Y13" s="49">
        <f>IF(P13=" ",'May19'!Y43,P13+'May19'!Y43)</f>
        <v>0</v>
      </c>
      <c r="Z13" s="49">
        <f>IF(Q13=" ",'May19'!Z43,Q13+'May19'!Z43)</f>
        <v>0</v>
      </c>
      <c r="AA13" s="49">
        <f>IF(R13=" ",'May19'!AA43,R13+'May19'!AA43)</f>
        <v>0</v>
      </c>
      <c r="AC13" s="49">
        <f>IF(T13=" ",'May19'!AC43,T13+'May19'!AC43)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IF(T$9="Y",'May19'!H44,0)</f>
        <v>0</v>
      </c>
      <c r="I14" s="92">
        <f>IF(T$9="Y",'May19'!I44,0)</f>
        <v>0</v>
      </c>
      <c r="J14" s="92">
        <f>IF(T$9="Y",'May19'!J44,0)</f>
        <v>0</v>
      </c>
      <c r="K14" s="92">
        <f>IF(T$9="Y",'May19'!K44,I14*J14)</f>
        <v>0</v>
      </c>
      <c r="L14" s="111">
        <f>IF(T$9="Y",'May19'!L44,0)</f>
        <v>0</v>
      </c>
      <c r="M14" s="111" t="str">
        <f>IF(E14=" "," ",IF(T$9="Y",'May19'!M44,IF((H14+K14+L14)&gt;0,H14+K14+L14,"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IF(Employee!H$112=E$9,Employee!D$112+SUM(M14)+'May19'!V44,SUM(M14)+'May19'!V44)</f>
        <v>0</v>
      </c>
      <c r="W14" s="49">
        <f>IF(Employee!H$112=E$9,Employee!D$113+SUM(N14)+'May19'!W44,SUM(N14)+'May19'!W44)</f>
        <v>0</v>
      </c>
      <c r="X14" s="49">
        <f>IF(O14=" ",'May19'!X44,O14+'May19'!X44)</f>
        <v>0</v>
      </c>
      <c r="Y14" s="49">
        <f>IF(P14=" ",'May19'!Y44,P14+'May19'!Y44)</f>
        <v>0</v>
      </c>
      <c r="Z14" s="49">
        <f>IF(Q14=" ",'May19'!Z44,Q14+'May19'!Z44)</f>
        <v>0</v>
      </c>
      <c r="AA14" s="49">
        <f>IF(R14=" ",'May19'!AA44,R14+'May19'!AA44)</f>
        <v>0</v>
      </c>
      <c r="AC14" s="49">
        <f>IF(T14=" ",'May19'!AC44,T14+'May19'!AC44)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IF(T$9="Y",'May19'!H45,0)</f>
        <v>0</v>
      </c>
      <c r="I15" s="245">
        <f>IF(T$9="Y",'May19'!I45,0)</f>
        <v>0</v>
      </c>
      <c r="J15" s="245">
        <f>IF(T$9="Y",'May19'!J45,0)</f>
        <v>0</v>
      </c>
      <c r="K15" s="245">
        <f>IF(T$9="Y",'May19'!K45,I15*J15)</f>
        <v>0</v>
      </c>
      <c r="L15" s="246">
        <f>IF(T$9="Y",'May19'!L45,0)</f>
        <v>0</v>
      </c>
      <c r="M15" s="111" t="str">
        <f>IF(E15=" "," ",IF(T$9="Y",'May19'!M45,IF((H15+K15+L15)&gt;0,H15+K15+L15,"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IF(Employee!H$138=E$9,Employee!D$138+SUM(M15)+'May19'!V45,SUM(M15)+'May19'!V45)</f>
        <v>0</v>
      </c>
      <c r="W15" s="49">
        <f>IF(Employee!H$138=E$9,Employee!D$139+SUM(N15)+'May19'!W45,SUM(N15)+'May19'!W45)</f>
        <v>0</v>
      </c>
      <c r="X15" s="49">
        <f>IF(O15=" ",'May19'!X45,O15+'May19'!X45)</f>
        <v>0</v>
      </c>
      <c r="Y15" s="49">
        <f>IF(P15=" ",'May19'!Y45,P15+'May19'!Y45)</f>
        <v>0</v>
      </c>
      <c r="Z15" s="49">
        <f>IF(Q15=" ",'May19'!Z45,Q15+'May19'!Z45)</f>
        <v>0</v>
      </c>
      <c r="AA15" s="49">
        <f>IF(R15=" ",'May19'!AA45,R15+'May19'!AA45)</f>
        <v>0</v>
      </c>
      <c r="AC15" s="49">
        <f>IF(T15=" ",'May19'!AC45,T15+'May19'!AC45)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1" t="s">
        <v>7</v>
      </c>
      <c r="G16" s="35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10</v>
      </c>
      <c r="F19" s="35"/>
      <c r="G19" s="35"/>
      <c r="H19" s="353" t="s">
        <v>28</v>
      </c>
      <c r="I19" s="354"/>
      <c r="J19" s="352"/>
      <c r="K19" s="204">
        <f>M9+1</f>
        <v>43620</v>
      </c>
      <c r="L19" s="203" t="s">
        <v>76</v>
      </c>
      <c r="M19" s="205">
        <f>K19+6</f>
        <v>43626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11</v>
      </c>
      <c r="F29" s="35"/>
      <c r="G29" s="35"/>
      <c r="H29" s="353" t="s">
        <v>28</v>
      </c>
      <c r="I29" s="354"/>
      <c r="J29" s="352"/>
      <c r="K29" s="204">
        <f>M19+1</f>
        <v>43627</v>
      </c>
      <c r="L29" s="203" t="s">
        <v>76</v>
      </c>
      <c r="M29" s="205">
        <f>K29+6</f>
        <v>43633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433"/>
      <c r="D38" s="433"/>
      <c r="E38" s="434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435"/>
      <c r="D39" s="436"/>
      <c r="E39" s="156">
        <v>12</v>
      </c>
      <c r="F39" s="35"/>
      <c r="G39" s="35"/>
      <c r="H39" s="353" t="s">
        <v>28</v>
      </c>
      <c r="I39" s="435"/>
      <c r="J39" s="436"/>
      <c r="K39" s="204">
        <f>M29+1</f>
        <v>43634</v>
      </c>
      <c r="L39" s="203" t="s">
        <v>76</v>
      </c>
      <c r="M39" s="205">
        <f>K39+6</f>
        <v>43640</v>
      </c>
      <c r="N39" s="20"/>
      <c r="O39" s="394" t="s">
        <v>63</v>
      </c>
      <c r="P39" s="430"/>
      <c r="Q39" s="430"/>
      <c r="R39" s="43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43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23</v>
      </c>
      <c r="C48" s="433"/>
      <c r="D48" s="433"/>
      <c r="E48" s="434"/>
      <c r="F48" s="32"/>
      <c r="G48" s="32"/>
      <c r="H48" s="32"/>
      <c r="I48" s="32"/>
      <c r="J48" s="32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9</v>
      </c>
      <c r="C49" s="435"/>
      <c r="D49" s="436"/>
      <c r="E49" s="156">
        <v>13</v>
      </c>
      <c r="F49" s="35"/>
      <c r="G49" s="35"/>
      <c r="H49" s="353" t="s">
        <v>28</v>
      </c>
      <c r="I49" s="435"/>
      <c r="J49" s="436"/>
      <c r="K49" s="204">
        <f>M39+1</f>
        <v>43641</v>
      </c>
      <c r="L49" s="203" t="s">
        <v>76</v>
      </c>
      <c r="M49" s="205">
        <f>K49+6</f>
        <v>43647</v>
      </c>
      <c r="N49" s="20"/>
      <c r="O49" s="394" t="s">
        <v>63</v>
      </c>
      <c r="P49" s="430"/>
      <c r="Q49" s="430"/>
      <c r="R49" s="431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432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68" t="s">
        <v>24</v>
      </c>
      <c r="C58" s="354"/>
      <c r="D58" s="354"/>
      <c r="E58" s="352"/>
      <c r="F58" s="32"/>
      <c r="G58" s="32"/>
      <c r="H58" s="43"/>
      <c r="I58" s="43"/>
      <c r="J58" s="43"/>
      <c r="K58" s="46"/>
      <c r="L58" s="46"/>
      <c r="M58" s="43"/>
      <c r="N58" s="32"/>
      <c r="O58" s="355" t="s">
        <v>28</v>
      </c>
      <c r="P58" s="356"/>
      <c r="Q58" s="357"/>
      <c r="R58" s="392"/>
      <c r="S58" s="393"/>
      <c r="T58" s="393"/>
      <c r="U58" s="33"/>
      <c r="AH58" s="35"/>
    </row>
    <row r="59" spans="1:34" ht="18" customHeight="1" thickTop="1" thickBot="1" x14ac:dyDescent="0.25">
      <c r="A59" s="34"/>
      <c r="B59" s="353" t="s">
        <v>10</v>
      </c>
      <c r="C59" s="354"/>
      <c r="D59" s="352"/>
      <c r="E59" s="156">
        <v>3</v>
      </c>
      <c r="F59" s="35"/>
      <c r="G59" s="35"/>
      <c r="H59" s="353" t="s">
        <v>28</v>
      </c>
      <c r="I59" s="354"/>
      <c r="J59" s="352"/>
      <c r="K59" s="204">
        <f>Admin!B63</f>
        <v>43622</v>
      </c>
      <c r="L59" s="203" t="s">
        <v>76</v>
      </c>
      <c r="M59" s="205">
        <f>Admin!B92</f>
        <v>43651</v>
      </c>
      <c r="N59" s="20"/>
      <c r="O59" s="394" t="s">
        <v>64</v>
      </c>
      <c r="P59" s="395"/>
      <c r="Q59" s="395"/>
      <c r="R59" s="396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IF(T$59="Y",'May19'!H51,0)</f>
        <v>0</v>
      </c>
      <c r="I61" s="89">
        <f>IF(T$59="Y",'May19'!I51,0)</f>
        <v>0</v>
      </c>
      <c r="J61" s="89">
        <f>IF(T$59="Y",'May19'!J51,0)</f>
        <v>0</v>
      </c>
      <c r="K61" s="89">
        <f>IF(T$59="Y",'May19'!K51,I61*J61)</f>
        <v>0</v>
      </c>
      <c r="L61" s="110">
        <f>IF(T$59="Y",'May19'!L51,0)</f>
        <v>0</v>
      </c>
      <c r="M61" s="99" t="str">
        <f>IF(E61=" "," ",IF(T$59="Y",'May19'!M51,IF((H61+K61+L61)&gt;0,H61+K61+L61,"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IF(Employee!H$35=E$59,Employee!D$34+SUM(M61)+'May19'!V51,SUM(M61)+'May19'!V51)</f>
        <v>0</v>
      </c>
      <c r="W61" s="49">
        <f>IF(Employee!H$35=E$59,Employee!D$35+SUM(N61)+'May19'!W51,SUM(N61)+'May19'!W51)</f>
        <v>0</v>
      </c>
      <c r="X61" s="49">
        <f>IF(O61=" ",'May19'!X51,O61+'May19'!X51)</f>
        <v>0</v>
      </c>
      <c r="Y61" s="49">
        <f>IF(P61=" ",'May19'!Y51,P61+'May19'!Y51)</f>
        <v>0</v>
      </c>
      <c r="Z61" s="49">
        <f>IF(Q61=" ",'May19'!Z51,Q61+'May19'!Z51)</f>
        <v>0</v>
      </c>
      <c r="AA61" s="49">
        <f>IF(R61=" ",'May19'!AA51,R61+'May19'!AA51)</f>
        <v>0</v>
      </c>
      <c r="AC61" s="49">
        <f>IF(T61=" ",'May19'!AC51,T61+'May19'!AC51)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IF(T$59="Y",'May19'!H52,0)</f>
        <v>0</v>
      </c>
      <c r="I62" s="92">
        <f>IF(T$59="Y",'May19'!I52,0)</f>
        <v>0</v>
      </c>
      <c r="J62" s="92">
        <f>IF(T$59="Y",'May19'!J52,0)</f>
        <v>0</v>
      </c>
      <c r="K62" s="92">
        <f>IF(T$59="Y",'May19'!K52,I62*J62)</f>
        <v>0</v>
      </c>
      <c r="L62" s="111">
        <f>IF(T$59="Y",'May19'!L52,0)</f>
        <v>0</v>
      </c>
      <c r="M62" s="100" t="str">
        <f>IF(E62=" "," ",IF(T$59="Y",'May19'!M52,IF((H62+K62+L62)&gt;0,H62+K62+L62,"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IF(Employee!H$61=E$59,Employee!D$60+SUM(M62)+'May19'!V52,SUM(M62)+'May19'!V52)</f>
        <v>0</v>
      </c>
      <c r="W62" s="49">
        <f>IF(Employee!H$61=E$59,Employee!D$61+SUM(N62)+'May19'!W52,SUM(N62)+'May19'!W52)</f>
        <v>0</v>
      </c>
      <c r="X62" s="49">
        <f>IF(O62=" ",'May19'!X52,O62+'May19'!X52)</f>
        <v>0</v>
      </c>
      <c r="Y62" s="49">
        <f>IF(P62=" ",'May19'!Y52,P62+'May19'!Y52)</f>
        <v>0</v>
      </c>
      <c r="Z62" s="49">
        <f>IF(Q62=" ",'May19'!Z52,Q62+'May19'!Z52)</f>
        <v>0</v>
      </c>
      <c r="AA62" s="49">
        <f>IF(R62=" ",'May19'!AA52,R62+'May19'!AA52)</f>
        <v>0</v>
      </c>
      <c r="AC62" s="49">
        <f>IF(T62=" ",'May19'!AC52,T62+'May19'!AC52)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IF(T$59="Y",'May19'!H53,0)</f>
        <v>0</v>
      </c>
      <c r="I63" s="92">
        <f>IF(T$59="Y",'May19'!I53,0)</f>
        <v>0</v>
      </c>
      <c r="J63" s="92">
        <f>IF(T$59="Y",'May19'!J53,0)</f>
        <v>0</v>
      </c>
      <c r="K63" s="92">
        <f>IF(T$59="Y",'May19'!K53,I63*J63)</f>
        <v>0</v>
      </c>
      <c r="L63" s="111">
        <f>IF(T$59="Y",'May19'!L53,0)</f>
        <v>0</v>
      </c>
      <c r="M63" s="100" t="str">
        <f>IF(E63=" "," ",IF(T$59="Y",'May19'!M53,IF((H63+K63+L63)&gt;0,H63+K63+L63,"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IF(Employee!H$87=E$59,Employee!D$86+SUM(M63)+'May19'!V53,SUM(M63)+'May19'!V53)</f>
        <v>0</v>
      </c>
      <c r="W63" s="49">
        <f>IF(Employee!H$87=E$59,Employee!D$87+SUM(N63)+'May19'!W53,SUM(N63)+'May19'!W53)</f>
        <v>0</v>
      </c>
      <c r="X63" s="49">
        <f>IF(O63=" ",'May19'!X53,O63+'May19'!X53)</f>
        <v>0</v>
      </c>
      <c r="Y63" s="49">
        <f>IF(P63=" ",'May19'!Y53,P63+'May19'!Y53)</f>
        <v>0</v>
      </c>
      <c r="Z63" s="49">
        <f>IF(Q63=" ",'May19'!Z53,Q63+'May19'!Z53)</f>
        <v>0</v>
      </c>
      <c r="AA63" s="49">
        <f>IF(R63=" ",'May19'!AA53,R63+'May19'!AA53)</f>
        <v>0</v>
      </c>
      <c r="AC63" s="49">
        <f>IF(T63=" ",'May19'!AC53,T63+'May19'!AC53)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IF(T$59="Y",'May19'!H54,0)</f>
        <v>0</v>
      </c>
      <c r="I64" s="92">
        <f>IF(T$59="Y",'May19'!I54,0)</f>
        <v>0</v>
      </c>
      <c r="J64" s="92">
        <f>IF(T$59="Y",'May19'!J54,0)</f>
        <v>0</v>
      </c>
      <c r="K64" s="92">
        <f>IF(T$59="Y",'May19'!K54,I64*J64)</f>
        <v>0</v>
      </c>
      <c r="L64" s="111">
        <f>IF(T$59="Y",'May19'!L54,0)</f>
        <v>0</v>
      </c>
      <c r="M64" s="100" t="str">
        <f>IF(E64=" "," ",IF(T$59="Y",'May19'!M54,IF((H64+K64+L64)&gt;0,H64+K64+L64,"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IF(Employee!H$113=E$59,Employee!D$112+SUM(M64)+'May19'!V54,SUM(M64)+'May19'!V54)</f>
        <v>0</v>
      </c>
      <c r="W64" s="49">
        <f>IF(Employee!H$113=E$59,Employee!D$113+SUM(N64)+'May19'!W54,SUM(N64)+'May19'!W54)</f>
        <v>0</v>
      </c>
      <c r="X64" s="49">
        <f>IF(O64=" ",'May19'!X54,O64+'May19'!X54)</f>
        <v>0</v>
      </c>
      <c r="Y64" s="49">
        <f>IF(P64=" ",'May19'!Y54,P64+'May19'!Y54)</f>
        <v>0</v>
      </c>
      <c r="Z64" s="49">
        <f>IF(Q64=" ",'May19'!Z54,Q64+'May19'!Z54)</f>
        <v>0</v>
      </c>
      <c r="AA64" s="49">
        <f>IF(R64=" ",'May19'!AA54,R64+'May19'!AA54)</f>
        <v>0</v>
      </c>
      <c r="AC64" s="49">
        <f>IF(T64=" ",'May19'!AC54,T64+'May19'!AC54)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IF(T$59="Y",'May19'!H55,0)</f>
        <v>0</v>
      </c>
      <c r="I65" s="245">
        <f>IF(T$59="Y",'May19'!I55,0)</f>
        <v>0</v>
      </c>
      <c r="J65" s="245">
        <f>IF(T$59="Y",'May19'!J55,0)</f>
        <v>0</v>
      </c>
      <c r="K65" s="245">
        <f>IF(T$59="Y",'May19'!K55,I65*J65)</f>
        <v>0</v>
      </c>
      <c r="L65" s="246">
        <f>IF(T$59="Y",'May19'!L55,0)</f>
        <v>0</v>
      </c>
      <c r="M65" s="100" t="str">
        <f>IF(E65=" "," ",IF(T$59="Y",'May19'!M55,IF((H65+K65+L65)&gt;0,H65+K65+L65,"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IF(Employee!H$139=E$59,Employee!D$138+SUM(M65)+'May19'!V55,SUM(M65)+'May19'!V55)</f>
        <v>0</v>
      </c>
      <c r="W65" s="49">
        <f>IF(Employee!H$139=E$59,Employee!D$139+SUM(N65)+'May19'!W55,SUM(N65)+'May19'!W55)</f>
        <v>0</v>
      </c>
      <c r="X65" s="49">
        <f>IF(O65=" ",'May19'!X55,O65+'May19'!X55)</f>
        <v>0</v>
      </c>
      <c r="Y65" s="49">
        <f>IF(P65=" ",'May19'!Y55,P65+'May19'!Y55)</f>
        <v>0</v>
      </c>
      <c r="Z65" s="49">
        <f>IF(Q65=" ",'May19'!Z55,Q65+'May19'!Z55)</f>
        <v>0</v>
      </c>
      <c r="AA65" s="49">
        <f>IF(R65=" ",'May19'!AA55,R65+'May19'!AA55)</f>
        <v>0</v>
      </c>
      <c r="AC65" s="49">
        <f>IF(T65=" ",'May19'!AC55,T65+'May19'!AC55)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1" t="s">
        <v>7</v>
      </c>
      <c r="G66" s="352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63"/>
      <c r="C67" s="363"/>
      <c r="D67" s="363"/>
      <c r="E67" s="363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08" t="s">
        <v>74</v>
      </c>
      <c r="N69" s="409"/>
      <c r="O69" s="409"/>
      <c r="P69" s="409"/>
      <c r="Q69" s="409"/>
      <c r="R69" s="409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AD70+'May19'!AD65</f>
        <v>0</v>
      </c>
      <c r="AE75" s="158">
        <f>AE70+'May19'!AE65</f>
        <v>0</v>
      </c>
      <c r="AF75" s="158">
        <f>AF70+'May19'!AF65</f>
        <v>0</v>
      </c>
      <c r="AG75" s="158">
        <f>AG70+'May19'!AG65</f>
        <v>0</v>
      </c>
    </row>
    <row r="76" spans="1:34" ht="13.5" thickTop="1" x14ac:dyDescent="0.2"/>
    <row r="77" spans="1:34" x14ac:dyDescent="0.2">
      <c r="AD77" s="162"/>
      <c r="AE77" s="158">
        <f>AE72+'May19'!AE67</f>
        <v>0</v>
      </c>
      <c r="AF77" s="158">
        <f>AF72+'May19'!AF67</f>
        <v>0</v>
      </c>
      <c r="AG77" s="158">
        <f>AG72+'May19'!AG67</f>
        <v>0</v>
      </c>
    </row>
  </sheetData>
  <mergeCells count="87"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B9:D9"/>
    <mergeCell ref="H9:J9"/>
    <mergeCell ref="O9:R9"/>
    <mergeCell ref="F16:G16"/>
    <mergeCell ref="B17:T17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M20" sqref="M20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24"/>
      <c r="B1" s="415" t="s">
        <v>66</v>
      </c>
      <c r="C1" s="416"/>
      <c r="D1" s="416"/>
      <c r="E1" s="416"/>
      <c r="F1" s="417"/>
      <c r="G1" s="381">
        <f>SUM(AD60:AG60)+SUM(AE62:AG62)</f>
        <v>0</v>
      </c>
      <c r="H1" s="382"/>
      <c r="I1" s="378" t="s">
        <v>4</v>
      </c>
      <c r="J1" s="379"/>
      <c r="K1" s="379"/>
      <c r="L1" s="38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24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8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tr">
        <f>'Apr19'!H3:H6</f>
        <v>Statutory Pay</v>
      </c>
      <c r="I3" s="358" t="str">
        <f>'Apr19'!I3:I6</f>
        <v>Basic hours</v>
      </c>
      <c r="J3" s="358" t="str">
        <f>'Apr19'!J3:J6</f>
        <v>Hourly rate</v>
      </c>
      <c r="K3" s="358" t="str">
        <f>'Apr19'!K3:K6</f>
        <v>Basic    wages</v>
      </c>
      <c r="L3" s="358" t="str">
        <f>'Apr19'!L3:L6</f>
        <v>Overtime Bonus Gratuities</v>
      </c>
      <c r="M3" s="421" t="str">
        <f>'Apr19'!M3:M6</f>
        <v>GROSS WAGES</v>
      </c>
      <c r="N3" s="358" t="str">
        <f>'Apr19'!N3:N6</f>
        <v>Income Tax</v>
      </c>
      <c r="O3" s="358" t="str">
        <f>'Apr19'!O3:O6</f>
        <v>Employees National Insurance</v>
      </c>
      <c r="P3" s="358" t="str">
        <f>'Apr19'!P3:P6</f>
        <v>Student Loans</v>
      </c>
      <c r="Q3" s="358" t="str">
        <f>'Apr19'!Q3:Q6</f>
        <v>Other Deductions</v>
      </c>
      <c r="R3" s="421" t="str">
        <f>'Apr19'!R3:R6</f>
        <v>NET      PAY</v>
      </c>
      <c r="S3" s="42"/>
      <c r="T3" s="358" t="str">
        <f>'Apr19'!T3:T6</f>
        <v>Employers National Insurance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61"/>
      <c r="J4" s="361"/>
      <c r="K4" s="361"/>
      <c r="L4" s="361"/>
      <c r="M4" s="422"/>
      <c r="N4" s="361"/>
      <c r="O4" s="361"/>
      <c r="P4" s="361"/>
      <c r="Q4" s="361"/>
      <c r="R4" s="422"/>
      <c r="S4" s="42"/>
      <c r="T4" s="361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61"/>
      <c r="J5" s="361"/>
      <c r="K5" s="361"/>
      <c r="L5" s="361"/>
      <c r="M5" s="422"/>
      <c r="N5" s="361"/>
      <c r="O5" s="361"/>
      <c r="P5" s="361"/>
      <c r="Q5" s="361"/>
      <c r="R5" s="422"/>
      <c r="S5" s="42"/>
      <c r="T5" s="361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2"/>
      <c r="J6" s="362"/>
      <c r="K6" s="362"/>
      <c r="L6" s="362"/>
      <c r="M6" s="423"/>
      <c r="N6" s="362"/>
      <c r="O6" s="362"/>
      <c r="P6" s="362"/>
      <c r="Q6" s="362"/>
      <c r="R6" s="423"/>
      <c r="S6" s="41"/>
      <c r="T6" s="362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92"/>
      <c r="S8" s="393"/>
      <c r="T8" s="393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14</v>
      </c>
      <c r="F9" s="35"/>
      <c r="G9" s="35"/>
      <c r="H9" s="353" t="s">
        <v>28</v>
      </c>
      <c r="I9" s="354"/>
      <c r="J9" s="352"/>
      <c r="K9" s="204">
        <f>'Jun19'!M49+1</f>
        <v>43648</v>
      </c>
      <c r="L9" s="203" t="s">
        <v>76</v>
      </c>
      <c r="M9" s="205">
        <f>K9+6</f>
        <v>43654</v>
      </c>
      <c r="N9" s="20"/>
      <c r="O9" s="394" t="s">
        <v>63</v>
      </c>
      <c r="P9" s="395"/>
      <c r="Q9" s="395"/>
      <c r="R9" s="396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IF(T$9="Y",'Jun19'!H51,0)</f>
        <v>0</v>
      </c>
      <c r="I11" s="89">
        <f>IF(T$9="Y",'Jun19'!I51,0)</f>
        <v>0</v>
      </c>
      <c r="J11" s="89">
        <f>IF(T$9="Y",'Jun19'!J51,0)</f>
        <v>0</v>
      </c>
      <c r="K11" s="89">
        <f>IF(T$9="Y",'Jun19'!K51,I11*J11)</f>
        <v>0</v>
      </c>
      <c r="L11" s="110">
        <f>IF(T$9="Y",'Jun19'!L51,0)</f>
        <v>0</v>
      </c>
      <c r="M11" s="110" t="str">
        <f>IF(E11=" "," ",IF(T$9="Y",'Jun19'!M51,IF((H11+K11+L11)&gt;0,H11+K11+L11,"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IF(Employee!H$34=E$9,Employee!D$34+SUM(M11)+'Jun19'!V51,SUM(M11)+'Jun19'!V51)</f>
        <v>0</v>
      </c>
      <c r="W11" s="49">
        <f>IF(Employee!H$34=E$9,Employee!D$35+SUM(N11)+'Jun19'!W51,SUM(N11)+'Jun19'!W51)</f>
        <v>0</v>
      </c>
      <c r="X11" s="49">
        <f>IF(O11=" ",'Jun19'!X51,O11+'Jun19'!X51)</f>
        <v>0</v>
      </c>
      <c r="Y11" s="49">
        <f>IF(P11=" ",'Jun19'!Y51,P11+'Jun19'!Y51)</f>
        <v>0</v>
      </c>
      <c r="Z11" s="49">
        <f>IF(Q11=" ",'Jun19'!Z51,Q11+'Jun19'!Z51)</f>
        <v>0</v>
      </c>
      <c r="AA11" s="49">
        <f>IF(R11=" ",'Jun19'!AA51,R11+'Jun19'!AA51)</f>
        <v>0</v>
      </c>
      <c r="AC11" s="49">
        <f>IF(T11=" ",'Jun19'!AC51,T11+'Jun19'!AC51)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IF(T$9="Y",'Jun19'!H52,0)</f>
        <v>0</v>
      </c>
      <c r="I12" s="92">
        <f>IF(T$9="Y",'Jun19'!I52,0)</f>
        <v>0</v>
      </c>
      <c r="J12" s="92">
        <f>IF(T$9="Y",'Jun19'!J52,0)</f>
        <v>0</v>
      </c>
      <c r="K12" s="92">
        <f>IF(T$9="Y",'Jun19'!K52,I12*J12)</f>
        <v>0</v>
      </c>
      <c r="L12" s="111">
        <f>IF(T$9="Y",'Jun19'!L52,0)</f>
        <v>0</v>
      </c>
      <c r="M12" s="111" t="str">
        <f>IF(E12=" "," ",IF(T$9="Y",'Jun19'!M52,IF((H12+K12+L12)&gt;0,H12+K12+L12,"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IF(Employee!H$60=E$9,Employee!D$60+SUM(M12)+'Jun19'!V52,SUM(M12)+'Jun19'!V52)</f>
        <v>0</v>
      </c>
      <c r="W12" s="49">
        <f>IF(Employee!H$60=E$9,Employee!D$61+SUM(N12)+'Jun19'!W52,SUM(N12)+'Jun19'!W52)</f>
        <v>0</v>
      </c>
      <c r="X12" s="49">
        <f>IF(O12=" ",'Jun19'!X52,O12+'Jun19'!X52)</f>
        <v>0</v>
      </c>
      <c r="Y12" s="49">
        <f>IF(P12=" ",'Jun19'!Y52,P12+'Jun19'!Y52)</f>
        <v>0</v>
      </c>
      <c r="Z12" s="49">
        <f>IF(Q12=" ",'Jun19'!Z52,Q12+'Jun19'!Z52)</f>
        <v>0</v>
      </c>
      <c r="AA12" s="49">
        <f>IF(R12=" ",'Jun19'!AA52,R12+'Jun19'!AA52)</f>
        <v>0</v>
      </c>
      <c r="AC12" s="49">
        <f>IF(T12=" ",'Jun19'!AC52,T12+'Jun19'!AC52)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IF(T$9="Y",'Jun19'!H53,0)</f>
        <v>0</v>
      </c>
      <c r="I13" s="92">
        <f>IF(T$9="Y",'Jun19'!I53,0)</f>
        <v>0</v>
      </c>
      <c r="J13" s="92">
        <f>IF(T$9="Y",'Jun19'!J53,0)</f>
        <v>0</v>
      </c>
      <c r="K13" s="92">
        <f>IF(T$9="Y",'Jun19'!K53,I13*J13)</f>
        <v>0</v>
      </c>
      <c r="L13" s="111">
        <f>IF(T$9="Y",'Jun19'!L53,0)</f>
        <v>0</v>
      </c>
      <c r="M13" s="111" t="str">
        <f>IF(E13=" "," ",IF(T$9="Y",'Jun19'!M53,IF((H13+K13+L13)&gt;0,H13+K13+L13,"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IF(Employee!H$86=E$9,Employee!D$86+SUM(M13)+'Jun19'!V53,SUM(M13)+'Jun19'!V53)</f>
        <v>0</v>
      </c>
      <c r="W13" s="49">
        <f>IF(Employee!H$86=E$9,Employee!D$87+SUM(N13)+'Jun19'!W53,SUM(N13)+'Jun19'!W53)</f>
        <v>0</v>
      </c>
      <c r="X13" s="49">
        <f>IF(O13=" ",'Jun19'!X53,O13+'Jun19'!X53)</f>
        <v>0</v>
      </c>
      <c r="Y13" s="49">
        <f>IF(P13=" ",'Jun19'!Y53,P13+'Jun19'!Y53)</f>
        <v>0</v>
      </c>
      <c r="Z13" s="49">
        <f>IF(Q13=" ",'Jun19'!Z53,Q13+'Jun19'!Z53)</f>
        <v>0</v>
      </c>
      <c r="AA13" s="49">
        <f>IF(R13=" ",'Jun19'!AA53,R13+'Jun19'!AA53)</f>
        <v>0</v>
      </c>
      <c r="AC13" s="49">
        <f>IF(T13=" ",'Jun19'!AC53,T13+'Jun19'!AC53)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IF(T$9="Y",'Jun19'!H54,0)</f>
        <v>0</v>
      </c>
      <c r="I14" s="92">
        <f>IF(T$9="Y",'Jun19'!I54,0)</f>
        <v>0</v>
      </c>
      <c r="J14" s="92">
        <f>IF(T$9="Y",'Jun19'!J54,0)</f>
        <v>0</v>
      </c>
      <c r="K14" s="92">
        <f>IF(T$9="Y",'Jun19'!K54,I14*J14)</f>
        <v>0</v>
      </c>
      <c r="L14" s="111">
        <f>IF(T$9="Y",'Jun19'!L54,0)</f>
        <v>0</v>
      </c>
      <c r="M14" s="111" t="str">
        <f>IF(E14=" "," ",IF(T$9="Y",'Jun19'!M54,IF((H14+K14+L14)&gt;0,H14+K14+L14,"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IF(Employee!H$112=E$9,Employee!D$112+SUM(M14)+'Jun19'!V54,SUM(M14)+'Jun19'!V54)</f>
        <v>0</v>
      </c>
      <c r="W14" s="49">
        <f>IF(Employee!H$112=E$9,Employee!D$113+SUM(N14)+'Jun19'!W54,SUM(N14)+'Jun19'!W54)</f>
        <v>0</v>
      </c>
      <c r="X14" s="49">
        <f>IF(O14=" ",'Jun19'!X54,O14+'Jun19'!X54)</f>
        <v>0</v>
      </c>
      <c r="Y14" s="49">
        <f>IF(P14=" ",'Jun19'!Y54,P14+'Jun19'!Y54)</f>
        <v>0</v>
      </c>
      <c r="Z14" s="49">
        <f>IF(Q14=" ",'Jun19'!Z54,Q14+'Jun19'!Z54)</f>
        <v>0</v>
      </c>
      <c r="AA14" s="49">
        <f>IF(R14=" ",'Jun19'!AA54,R14+'Jun19'!AA54)</f>
        <v>0</v>
      </c>
      <c r="AC14" s="49">
        <f>IF(T14=" ",'Jun19'!AC54,T14+'Jun19'!AC54)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IF(T$9="Y",'Jun19'!H55,0)</f>
        <v>0</v>
      </c>
      <c r="I15" s="245">
        <f>IF(T$9="Y",'Jun19'!I55,0)</f>
        <v>0</v>
      </c>
      <c r="J15" s="245">
        <f>IF(T$9="Y",'Jun19'!J55,0)</f>
        <v>0</v>
      </c>
      <c r="K15" s="245">
        <f>IF(T$9="Y",'Jun19'!K55,I15*J15)</f>
        <v>0</v>
      </c>
      <c r="L15" s="246">
        <f>IF(T$9="Y",'Jun19'!L55,0)</f>
        <v>0</v>
      </c>
      <c r="M15" s="111" t="str">
        <f>IF(E15=" "," ",IF(T$9="Y",'Jun19'!M55,IF((H15+K15+L15)&gt;0,H15+K15+L15,"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IF(Employee!H$138=E$9,Employee!D$138+SUM(M15)+'Jun19'!V55,SUM(M15)+'Jun19'!V55)</f>
        <v>0</v>
      </c>
      <c r="W15" s="49">
        <f>IF(Employee!H$138=E$9,Employee!D$139+SUM(N15)+'Jun19'!W55,SUM(N15)+'Jun19'!W55)</f>
        <v>0</v>
      </c>
      <c r="X15" s="49">
        <f>IF(O15=" ",'Jun19'!X55,O15+'Jun19'!X55)</f>
        <v>0</v>
      </c>
      <c r="Y15" s="49">
        <f>IF(P15=" ",'Jun19'!Y55,P15+'Jun19'!Y55)</f>
        <v>0</v>
      </c>
      <c r="Z15" s="49">
        <f>IF(Q15=" ",'Jun19'!Z55,Q15+'Jun19'!Z55)</f>
        <v>0</v>
      </c>
      <c r="AA15" s="49">
        <f>IF(R15=" ",'Jun19'!AA55,R15+'Jun19'!AA55)</f>
        <v>0</v>
      </c>
      <c r="AC15" s="49">
        <f>IF(T15=" ",'Jun19'!AC55,T15+'Jun19'!AC55)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1" t="s">
        <v>7</v>
      </c>
      <c r="G16" s="35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15</v>
      </c>
      <c r="F19" s="35"/>
      <c r="G19" s="35"/>
      <c r="H19" s="353" t="s">
        <v>28</v>
      </c>
      <c r="I19" s="354"/>
      <c r="J19" s="352"/>
      <c r="K19" s="204">
        <f>M9+1</f>
        <v>43655</v>
      </c>
      <c r="L19" s="203" t="s">
        <v>76</v>
      </c>
      <c r="M19" s="205">
        <f>K19+6</f>
        <v>43661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16</v>
      </c>
      <c r="F29" s="35"/>
      <c r="G29" s="35"/>
      <c r="H29" s="353" t="s">
        <v>28</v>
      </c>
      <c r="I29" s="354"/>
      <c r="J29" s="352"/>
      <c r="K29" s="204">
        <f>M19+1</f>
        <v>43662</v>
      </c>
      <c r="L29" s="203" t="s">
        <v>76</v>
      </c>
      <c r="M29" s="205">
        <f>K29+6</f>
        <v>43668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1" t="str">
        <f>IF(M31=" "," ",IF(M31=0," ",#REF!))</f>
        <v xml:space="preserve"> 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99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100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247"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433"/>
      <c r="D38" s="433"/>
      <c r="E38" s="434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435"/>
      <c r="D39" s="436"/>
      <c r="E39" s="156">
        <v>17</v>
      </c>
      <c r="F39" s="35"/>
      <c r="G39" s="35"/>
      <c r="H39" s="353" t="s">
        <v>28</v>
      </c>
      <c r="I39" s="435"/>
      <c r="J39" s="436"/>
      <c r="K39" s="204">
        <f>M29+1</f>
        <v>43669</v>
      </c>
      <c r="L39" s="203" t="s">
        <v>76</v>
      </c>
      <c r="M39" s="205">
        <f>K39+6</f>
        <v>43675</v>
      </c>
      <c r="N39" s="20"/>
      <c r="O39" s="394" t="s">
        <v>63</v>
      </c>
      <c r="P39" s="430"/>
      <c r="Q39" s="430"/>
      <c r="R39" s="43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43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24</v>
      </c>
      <c r="C48" s="354"/>
      <c r="D48" s="354"/>
      <c r="E48" s="352"/>
      <c r="F48" s="32"/>
      <c r="G48" s="32"/>
      <c r="H48" s="43"/>
      <c r="I48" s="43"/>
      <c r="J48" s="43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10</v>
      </c>
      <c r="C49" s="354"/>
      <c r="D49" s="352"/>
      <c r="E49" s="156">
        <v>4</v>
      </c>
      <c r="F49" s="35"/>
      <c r="G49" s="35"/>
      <c r="H49" s="353" t="s">
        <v>28</v>
      </c>
      <c r="I49" s="354"/>
      <c r="J49" s="352"/>
      <c r="K49" s="204">
        <f>Admin!B93</f>
        <v>43652</v>
      </c>
      <c r="L49" s="203" t="s">
        <v>76</v>
      </c>
      <c r="M49" s="205">
        <f>Admin!B123</f>
        <v>43682</v>
      </c>
      <c r="N49" s="20"/>
      <c r="O49" s="394" t="s">
        <v>64</v>
      </c>
      <c r="P49" s="395"/>
      <c r="Q49" s="395"/>
      <c r="R49" s="396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IF(T$49="Y",'Jun19'!H61,0)</f>
        <v>0</v>
      </c>
      <c r="I51" s="89">
        <f>IF(T$49="Y",'Jun19'!I61,0)</f>
        <v>0</v>
      </c>
      <c r="J51" s="89">
        <f>IF(T$49="Y",'Jun19'!J61,0)</f>
        <v>0</v>
      </c>
      <c r="K51" s="89">
        <f>IF(T$49="Y",'Jun19'!K61,I51*J51)</f>
        <v>0</v>
      </c>
      <c r="L51" s="110">
        <f>IF(T$49="Y",'Jun19'!L61,0)</f>
        <v>0</v>
      </c>
      <c r="M51" s="99" t="str">
        <f>IF(E51=" "," ",IF(T$49="Y",'Jun19'!M61,IF((H51+K51+L51)&gt;0,H51+K51+L51,"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IF(Employee!H$35=E$49,Employee!D$34+SUM(M51)+'Jun19'!V61,SUM(M51)+'Jun19'!V61)</f>
        <v>0</v>
      </c>
      <c r="W51" s="49">
        <f>IF(Employee!H$35=E$49,Employee!D$35+SUM(N51)+'Jun19'!W61,SUM(N51)+'Jun19'!W61)</f>
        <v>0</v>
      </c>
      <c r="X51" s="49">
        <f>IF(O51=" ",'Jun19'!X61,O51+'Jun19'!X61)</f>
        <v>0</v>
      </c>
      <c r="Y51" s="49">
        <f>IF(P51=" ",'Jun19'!Y61,P51+'Jun19'!Y61)</f>
        <v>0</v>
      </c>
      <c r="Z51" s="49">
        <f>IF(Q51=" ",'Jun19'!Z61,Q51+'Jun19'!Z61)</f>
        <v>0</v>
      </c>
      <c r="AA51" s="49">
        <f>IF(R51=" ",'Jun19'!AA61,R51+'Jun19'!AA61)</f>
        <v>0</v>
      </c>
      <c r="AC51" s="49">
        <f>IF(T51=" ",'Jun19'!AC61,T51+'Jun19'!AC61)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IF(T$49="Y",'Jun19'!H62,0)</f>
        <v>0</v>
      </c>
      <c r="I52" s="92">
        <f>IF(T$49="Y",'Jun19'!I62,0)</f>
        <v>0</v>
      </c>
      <c r="J52" s="92">
        <f>IF(T$49="Y",'Jun19'!J62,0)</f>
        <v>0</v>
      </c>
      <c r="K52" s="92">
        <f>IF(T$49="Y",'Jun19'!K62,I52*J52)</f>
        <v>0</v>
      </c>
      <c r="L52" s="111">
        <f>IF(T$49="Y",'Jun19'!L62,0)</f>
        <v>0</v>
      </c>
      <c r="M52" s="100" t="str">
        <f>IF(E52=" "," ",IF(T$49="Y",'Jun19'!M62,IF((H52+K52+L52)&gt;0,H52+K52+L52,"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IF(Employee!H$61=E$49,Employee!D$60+SUM(M52)+'Jun19'!V62,SUM(M52)+'Jun19'!V62)</f>
        <v>0</v>
      </c>
      <c r="W52" s="49">
        <f>IF(Employee!H$61=E$49,Employee!D$61+SUM(N52)+'Jun19'!W62,SUM(N52)+'Jun19'!W62)</f>
        <v>0</v>
      </c>
      <c r="X52" s="49">
        <f>IF(O52=" ",'Jun19'!X62,O52+'Jun19'!X62)</f>
        <v>0</v>
      </c>
      <c r="Y52" s="49">
        <f>IF(P52=" ",'Jun19'!Y62,P52+'Jun19'!Y62)</f>
        <v>0</v>
      </c>
      <c r="Z52" s="49">
        <f>IF(Q52=" ",'Jun19'!Z62,Q52+'Jun19'!Z62)</f>
        <v>0</v>
      </c>
      <c r="AA52" s="49">
        <f>IF(R52=" ",'Jun19'!AA62,R52+'Jun19'!AA62)</f>
        <v>0</v>
      </c>
      <c r="AC52" s="49">
        <f>IF(T52=" ",'Jun19'!AC62,T52+'Jun19'!AC62)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IF(T$49="Y",'Jun19'!H63,0)</f>
        <v>0</v>
      </c>
      <c r="I53" s="92">
        <f>IF(T$49="Y",'Jun19'!I63,0)</f>
        <v>0</v>
      </c>
      <c r="J53" s="92">
        <f>IF(T$49="Y",'Jun19'!J63,0)</f>
        <v>0</v>
      </c>
      <c r="K53" s="92">
        <f>IF(T$49="Y",'Jun19'!K63,I53*J53)</f>
        <v>0</v>
      </c>
      <c r="L53" s="111">
        <f>IF(T$49="Y",'Jun19'!L63,0)</f>
        <v>0</v>
      </c>
      <c r="M53" s="100" t="str">
        <f>IF(E53=" "," ",IF(T$49="Y",'Jun19'!M63,IF((H53+K53+L53)&gt;0,H53+K53+L53,"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IF(Employee!H$87=E$49,Employee!D$86+SUM(M53)+'Jun19'!V63,SUM(M53)+'Jun19'!V63)</f>
        <v>0</v>
      </c>
      <c r="W53" s="49">
        <f>IF(Employee!H$87=E$49,Employee!D$87+SUM(N53)+'Jun19'!W63,SUM(N53)+'Jun19'!W63)</f>
        <v>0</v>
      </c>
      <c r="X53" s="49">
        <f>IF(O53=" ",'Jun19'!X63,O53+'Jun19'!X63)</f>
        <v>0</v>
      </c>
      <c r="Y53" s="49">
        <f>IF(P53=" ",'Jun19'!Y63,P53+'Jun19'!Y63)</f>
        <v>0</v>
      </c>
      <c r="Z53" s="49">
        <f>IF(Q53=" ",'Jun19'!Z63,Q53+'Jun19'!Z63)</f>
        <v>0</v>
      </c>
      <c r="AA53" s="49">
        <f>IF(R53=" ",'Jun19'!AA63,R53+'Jun19'!AA63)</f>
        <v>0</v>
      </c>
      <c r="AC53" s="49">
        <f>IF(T53=" ",'Jun19'!AC63,T53+'Jun19'!AC63)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IF(T$49="Y",'Jun19'!H64,0)</f>
        <v>0</v>
      </c>
      <c r="I54" s="92">
        <f>IF(T$49="Y",'Jun19'!I64,0)</f>
        <v>0</v>
      </c>
      <c r="J54" s="92">
        <f>IF(T$49="Y",'Jun19'!J64,0)</f>
        <v>0</v>
      </c>
      <c r="K54" s="92">
        <f>IF(T$49="Y",'Jun19'!K64,I54*J54)</f>
        <v>0</v>
      </c>
      <c r="L54" s="111">
        <f>IF(T$49="Y",'Jun19'!L64,0)</f>
        <v>0</v>
      </c>
      <c r="M54" s="100" t="str">
        <f>IF(E54=" "," ",IF(T$49="Y",'Jun19'!M64,IF((H54+K54+L54)&gt;0,H54+K54+L54,"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IF(Employee!H$113=E$49,Employee!D$112+SUM(M54)+'Jun19'!V64,SUM(M54)+'Jun19'!V64)</f>
        <v>0</v>
      </c>
      <c r="W54" s="49">
        <f>IF(Employee!H$113=E$49,Employee!D$113+SUM(N54)+'Jun19'!W64,SUM(N54)+'Jun19'!W64)</f>
        <v>0</v>
      </c>
      <c r="X54" s="49">
        <f>IF(O54=" ",'Jun19'!X64,O54+'Jun19'!X64)</f>
        <v>0</v>
      </c>
      <c r="Y54" s="49">
        <f>IF(P54=" ",'Jun19'!Y64,P54+'Jun19'!Y64)</f>
        <v>0</v>
      </c>
      <c r="Z54" s="49">
        <f>IF(Q54=" ",'Jun19'!Z64,Q54+'Jun19'!Z64)</f>
        <v>0</v>
      </c>
      <c r="AA54" s="49">
        <f>IF(R54=" ",'Jun19'!AA64,R54+'Jun19'!AA64)</f>
        <v>0</v>
      </c>
      <c r="AC54" s="49">
        <f>IF(T54=" ",'Jun19'!AC64,T54+'Jun19'!AC64)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IF(T$49="Y",'Jun19'!H65,0)</f>
        <v>0</v>
      </c>
      <c r="I55" s="245">
        <f>IF(T$49="Y",'Jun19'!I65,0)</f>
        <v>0</v>
      </c>
      <c r="J55" s="245">
        <f>IF(T$49="Y",'Jun19'!J65,0)</f>
        <v>0</v>
      </c>
      <c r="K55" s="245">
        <f>IF(T$49="Y",'Jun19'!K65,I55*J55)</f>
        <v>0</v>
      </c>
      <c r="L55" s="246">
        <f>IF(T$49="Y",'Jun19'!L65,0)</f>
        <v>0</v>
      </c>
      <c r="M55" s="100" t="str">
        <f>IF(E55=" "," ",IF(T$49="Y",'Jun19'!M65,IF((H55+K55+L55)&gt;0,H55+K55+L55,"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IF(Employee!H$139=E$49,Employee!D$138+SUM(M55)+'Jun19'!V65,SUM(M55)+'Jun19'!V65)</f>
        <v>0</v>
      </c>
      <c r="W55" s="49">
        <f>IF(Employee!H$139=E$49,Employee!D$139+SUM(N55)+'Jun19'!W65,SUM(N55)+'Jun19'!W65)</f>
        <v>0</v>
      </c>
      <c r="X55" s="49">
        <f>IF(O55=" ",'Jun19'!X65,O55+'Jun19'!X65)</f>
        <v>0</v>
      </c>
      <c r="Y55" s="49">
        <f>IF(P55=" ",'Jun19'!Y65,P55+'Jun19'!Y65)</f>
        <v>0</v>
      </c>
      <c r="Z55" s="49">
        <f>IF(Q55=" ",'Jun19'!Z65,Q55+'Jun19'!Z65)</f>
        <v>0</v>
      </c>
      <c r="AA55" s="49">
        <f>IF(R55=" ",'Jun19'!AA65,R55+'Jun19'!AA65)</f>
        <v>0</v>
      </c>
      <c r="AC55" s="49">
        <f>IF(T55=" ",'Jun19'!AC65,T55+'Jun19'!AC65)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35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08" t="s">
        <v>74</v>
      </c>
      <c r="N59" s="409"/>
      <c r="O59" s="409"/>
      <c r="P59" s="409"/>
      <c r="Q59" s="409"/>
      <c r="R59" s="409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AD60+'Jun19'!AD75</f>
        <v>0</v>
      </c>
      <c r="AE65" s="158">
        <f>AE60+'Jun19'!AE75</f>
        <v>0</v>
      </c>
      <c r="AF65" s="158">
        <f>AF60+'Jun19'!AF75</f>
        <v>0</v>
      </c>
      <c r="AG65" s="158">
        <f>AG60+'Jun19'!AG75</f>
        <v>0</v>
      </c>
    </row>
    <row r="66" spans="6:33" ht="13.5" thickTop="1" x14ac:dyDescent="0.2"/>
    <row r="67" spans="6:33" x14ac:dyDescent="0.2">
      <c r="AD67" s="162"/>
      <c r="AE67" s="158">
        <f>AE62+'Jun19'!AE77</f>
        <v>0</v>
      </c>
      <c r="AF67" s="158">
        <f>AF62+'Jun19'!AF77</f>
        <v>0</v>
      </c>
      <c r="AG67" s="158">
        <f>AG62+'Jun19'!AG77</f>
        <v>0</v>
      </c>
    </row>
  </sheetData>
  <mergeCells count="79"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  <mergeCell ref="AD1:AG2"/>
    <mergeCell ref="AE3:AE6"/>
    <mergeCell ref="AF3:AF6"/>
    <mergeCell ref="AG3:AG6"/>
    <mergeCell ref="AD3:AD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B9:D9"/>
    <mergeCell ref="H9:J9"/>
    <mergeCell ref="O9:R9"/>
    <mergeCell ref="F3:F6"/>
    <mergeCell ref="H3:H6"/>
    <mergeCell ref="L3:L6"/>
    <mergeCell ref="M3:M6"/>
    <mergeCell ref="R3:R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</mergeCells>
  <phoneticPr fontId="6" type="noConversion"/>
  <dataValidations count="1">
    <dataValidation type="list" allowBlank="1" showInputMessage="1" showErrorMessage="1" sqref="G51:G55 G31:G35 G11:G15 G21:G25 G41:G4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7" sqref="B7:T7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24"/>
      <c r="B1" s="415" t="s">
        <v>66</v>
      </c>
      <c r="C1" s="416"/>
      <c r="D1" s="416"/>
      <c r="E1" s="416"/>
      <c r="F1" s="417"/>
      <c r="G1" s="381">
        <f>SUM(AD60:AG60)+SUM(AE62:AG62)</f>
        <v>0</v>
      </c>
      <c r="H1" s="382"/>
      <c r="I1" s="378" t="s">
        <v>4</v>
      </c>
      <c r="J1" s="379"/>
      <c r="K1" s="379"/>
      <c r="L1" s="38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24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8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tr">
        <f>'Apr19'!H3:H6</f>
        <v>Statutory Pay</v>
      </c>
      <c r="I3" s="358" t="str">
        <f>'Apr19'!I3:I6</f>
        <v>Basic hours</v>
      </c>
      <c r="J3" s="358" t="str">
        <f>'Apr19'!J3:J6</f>
        <v>Hourly rate</v>
      </c>
      <c r="K3" s="358" t="str">
        <f>'Apr19'!K3:K6</f>
        <v>Basic    wages</v>
      </c>
      <c r="L3" s="358" t="str">
        <f>'Apr19'!L3:L6</f>
        <v>Overtime Bonus Gratuities</v>
      </c>
      <c r="M3" s="421" t="str">
        <f>'Apr19'!M3:M6</f>
        <v>GROSS WAGES</v>
      </c>
      <c r="N3" s="358" t="str">
        <f>'Apr19'!N3:N6</f>
        <v>Income Tax</v>
      </c>
      <c r="O3" s="358" t="str">
        <f>'Apr19'!O3:O6</f>
        <v>Employees National Insurance</v>
      </c>
      <c r="P3" s="358" t="str">
        <f>'Apr19'!P3:P6</f>
        <v>Student Loans</v>
      </c>
      <c r="Q3" s="358" t="str">
        <f>'Apr19'!Q3:Q6</f>
        <v>Other Deductions</v>
      </c>
      <c r="R3" s="421" t="str">
        <f>'Apr19'!R3:R6</f>
        <v>NET      PAY</v>
      </c>
      <c r="S3" s="42"/>
      <c r="T3" s="358" t="str">
        <f>'Apr19'!T3:T6</f>
        <v>Employers National Insurance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61"/>
      <c r="J4" s="361"/>
      <c r="K4" s="361"/>
      <c r="L4" s="361"/>
      <c r="M4" s="422"/>
      <c r="N4" s="361"/>
      <c r="O4" s="361"/>
      <c r="P4" s="361"/>
      <c r="Q4" s="361"/>
      <c r="R4" s="422"/>
      <c r="S4" s="42"/>
      <c r="T4" s="361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61"/>
      <c r="J5" s="361"/>
      <c r="K5" s="361"/>
      <c r="L5" s="361"/>
      <c r="M5" s="422"/>
      <c r="N5" s="361"/>
      <c r="O5" s="361"/>
      <c r="P5" s="361"/>
      <c r="Q5" s="361"/>
      <c r="R5" s="422"/>
      <c r="S5" s="42"/>
      <c r="T5" s="361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2"/>
      <c r="J6" s="362"/>
      <c r="K6" s="362"/>
      <c r="L6" s="362"/>
      <c r="M6" s="423"/>
      <c r="N6" s="362"/>
      <c r="O6" s="362"/>
      <c r="P6" s="362"/>
      <c r="Q6" s="362"/>
      <c r="R6" s="423"/>
      <c r="S6" s="41"/>
      <c r="T6" s="362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92"/>
      <c r="S8" s="393"/>
      <c r="T8" s="393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18</v>
      </c>
      <c r="F9" s="35"/>
      <c r="G9" s="35"/>
      <c r="H9" s="353" t="s">
        <v>28</v>
      </c>
      <c r="I9" s="354"/>
      <c r="J9" s="352"/>
      <c r="K9" s="204">
        <f>'Jul19'!M39+1</f>
        <v>43676</v>
      </c>
      <c r="L9" s="203" t="s">
        <v>76</v>
      </c>
      <c r="M9" s="205">
        <f>K9+6</f>
        <v>43682</v>
      </c>
      <c r="N9" s="20"/>
      <c r="O9" s="394" t="s">
        <v>63</v>
      </c>
      <c r="P9" s="395"/>
      <c r="Q9" s="395"/>
      <c r="R9" s="396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IF(T$9="Y",'Jul19'!H41,0)</f>
        <v>0</v>
      </c>
      <c r="I11" s="92">
        <f>IF(T$9="Y",'Jul19'!I41,0)</f>
        <v>0</v>
      </c>
      <c r="J11" s="92">
        <f>IF(T$9="Y",'Jul19'!J41,0)</f>
        <v>0</v>
      </c>
      <c r="K11" s="89">
        <v>0</v>
      </c>
      <c r="L11" s="110">
        <f>IF(T$9="Y",'Jul19'!L41,0)</f>
        <v>0</v>
      </c>
      <c r="M11" s="111" t="str">
        <f>IF(E11=" "," ",IF(T$9="Y",'Jul19'!M41,IF((H11+K11+L11)&gt;0,H11+K11+L11,"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IF(Employee!H$34=E$9,Employee!D$34+SUM(M11)+'Jul19'!V41,SUM(M11)+'Jul19'!V41)</f>
        <v>0</v>
      </c>
      <c r="W11" s="49">
        <f>IF(Employee!H$34=E$9,Employee!D$35+SUM(N11)+'Jul19'!W41,SUM(N11)+'Jul19'!W41)</f>
        <v>0</v>
      </c>
      <c r="X11" s="49">
        <f>IF(O11=" ",'Jul19'!X41,O11+'Jul19'!X41)</f>
        <v>0</v>
      </c>
      <c r="Y11" s="49">
        <f>IF(P11=" ",'Jul19'!Y41,P11+'Jul19'!Y41)</f>
        <v>0</v>
      </c>
      <c r="Z11" s="49">
        <f>IF(Q11=" ",'Jul19'!Z41,Q11+'Jul19'!Z41)</f>
        <v>0</v>
      </c>
      <c r="AA11" s="49">
        <f>IF(R11=" ",'Jul19'!AA41,R11+'Jul19'!AA41)</f>
        <v>0</v>
      </c>
      <c r="AC11" s="49">
        <f>IF(T11=" ",'Jul19'!AC41,T11+'Jul19'!AC41)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IF(T$9="Y",'Jul19'!H42,0)</f>
        <v>0</v>
      </c>
      <c r="I12" s="92">
        <f>IF(T$9="Y",'Jul19'!I42,0)</f>
        <v>0</v>
      </c>
      <c r="J12" s="92">
        <f>IF(T$9="Y",'Jul19'!J42,0)</f>
        <v>0</v>
      </c>
      <c r="K12" s="92">
        <f>IF(T$9="Y",'Jul19'!K42,I12*J12)</f>
        <v>0</v>
      </c>
      <c r="L12" s="111">
        <f>IF(T$9="Y",'Jul19'!L42,0)</f>
        <v>0</v>
      </c>
      <c r="M12" s="111" t="str">
        <f>IF(E12=" "," ",IF(T$9="Y",'Jul19'!M42,IF((H12+K12+L12)&gt;0,H12+K12+L12,"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IF(Employee!H$60=E$9,Employee!D$60+SUM(M12)+'Jul19'!V42,SUM(M12)+'Jul19'!V42)</f>
        <v>0</v>
      </c>
      <c r="W12" s="49">
        <f>IF(Employee!H$60=E$9,Employee!D$61+SUM(N12)+'Jul19'!W42,SUM(N12)+'Jul19'!W42)</f>
        <v>0</v>
      </c>
      <c r="X12" s="49">
        <f>IF(O12=" ",'Jul19'!X42,O12+'Jul19'!X42)</f>
        <v>0</v>
      </c>
      <c r="Y12" s="49">
        <f>IF(P12=" ",'Jul19'!Y42,P12+'Jul19'!Y42)</f>
        <v>0</v>
      </c>
      <c r="Z12" s="49">
        <f>IF(Q12=" ",'Jul19'!Z42,Q12+'Jul19'!Z42)</f>
        <v>0</v>
      </c>
      <c r="AA12" s="49">
        <f>IF(R12=" ",'Jul19'!AA42,R12+'Jul19'!AA42)</f>
        <v>0</v>
      </c>
      <c r="AC12" s="49">
        <f>IF(T12=" ",'Jul19'!AC42,T12+'Jul19'!AC42)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IF(T$9="Y",'Jul19'!H43,0)</f>
        <v>0</v>
      </c>
      <c r="I13" s="92">
        <f>IF(T$9="Y",'Jul19'!I43,0)</f>
        <v>0</v>
      </c>
      <c r="J13" s="92">
        <f>IF(T$9="Y",'Jul19'!J43,0)</f>
        <v>0</v>
      </c>
      <c r="K13" s="92">
        <f>IF(T$9="Y",'Jul19'!K43,I13*J13)</f>
        <v>0</v>
      </c>
      <c r="L13" s="111">
        <f>IF(T$9="Y",'Jul19'!L43,0)</f>
        <v>0</v>
      </c>
      <c r="M13" s="111" t="str">
        <f>IF(E13=" "," ",IF(T$9="Y",'Jul19'!M43,IF((H13+K13+L13)&gt;0,H13+K13+L13,"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IF(Employee!H$86=E$9,Employee!D$86+SUM(M13)+'Jul19'!V43,SUM(M13)+'Jul19'!V43)</f>
        <v>0</v>
      </c>
      <c r="W13" s="49">
        <f>IF(Employee!H$86=E$9,Employee!D$87+SUM(N13)+'Jul19'!W43,SUM(N13)+'Jul19'!W43)</f>
        <v>0</v>
      </c>
      <c r="X13" s="49">
        <f>IF(O13=" ",'Jul19'!X43,O13+'Jul19'!X43)</f>
        <v>0</v>
      </c>
      <c r="Y13" s="49">
        <f>IF(P13=" ",'Jul19'!Y43,P13+'Jul19'!Y43)</f>
        <v>0</v>
      </c>
      <c r="Z13" s="49">
        <f>IF(Q13=" ",'Jul19'!Z43,Q13+'Jul19'!Z43)</f>
        <v>0</v>
      </c>
      <c r="AA13" s="49">
        <f>IF(R13=" ",'Jul19'!AA43,R13+'Jul19'!AA43)</f>
        <v>0</v>
      </c>
      <c r="AC13" s="49">
        <f>IF(T13=" ",'Jul19'!AC43,T13+'Jul19'!AC43)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IF(T$9="Y",'Jul19'!H44,0)</f>
        <v>0</v>
      </c>
      <c r="I14" s="92">
        <f>IF(T$9="Y",'Jul19'!I44,0)</f>
        <v>0</v>
      </c>
      <c r="J14" s="92">
        <f>IF(T$9="Y",'Jul19'!J44,0)</f>
        <v>0</v>
      </c>
      <c r="K14" s="92">
        <f>IF(T$9="Y",'Jul19'!K44,I14*J14)</f>
        <v>0</v>
      </c>
      <c r="L14" s="111">
        <f>IF(T$9="Y",'Jul19'!L44,0)</f>
        <v>0</v>
      </c>
      <c r="M14" s="111" t="str">
        <f>IF(E14=" "," ",IF(T$9="Y",'Jul19'!M44,IF((H14+K14+L14)&gt;0,H14+K14+L14,"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IF(Employee!H$112=E$9,Employee!D$112+SUM(M14)+'Jul19'!V44,SUM(M14)+'Jul19'!V44)</f>
        <v>0</v>
      </c>
      <c r="W14" s="49">
        <f>IF(Employee!H$112=E$9,Employee!D$113+SUM(N14)+'Jul19'!W44,SUM(N14)+'Jul19'!W44)</f>
        <v>0</v>
      </c>
      <c r="X14" s="49">
        <f>IF(O14=" ",'Jul19'!X44,O14+'Jul19'!X44)</f>
        <v>0</v>
      </c>
      <c r="Y14" s="49">
        <f>IF(P14=" ",'Jul19'!Y44,P14+'Jul19'!Y44)</f>
        <v>0</v>
      </c>
      <c r="Z14" s="49">
        <f>IF(Q14=" ",'Jul19'!Z44,Q14+'Jul19'!Z44)</f>
        <v>0</v>
      </c>
      <c r="AA14" s="49">
        <f>IF(R14=" ",'Jul19'!AA44,R14+'Jul19'!AA44)</f>
        <v>0</v>
      </c>
      <c r="AC14" s="49">
        <f>IF(T14=" ",'Jul19'!AC44,T14+'Jul19'!AC44)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IF(T$9="Y",'Jul19'!H45,0)</f>
        <v>0</v>
      </c>
      <c r="I15" s="245">
        <f>IF(T$9="Y",'Jul19'!I45,0)</f>
        <v>0</v>
      </c>
      <c r="J15" s="245">
        <f>IF(T$9="Y",'Jul19'!J45,0)</f>
        <v>0</v>
      </c>
      <c r="K15" s="245">
        <f>IF(T$9="Y",'Jul19'!K45,I15*J15)</f>
        <v>0</v>
      </c>
      <c r="L15" s="246">
        <f>IF(T$9="Y",'Jul19'!L45,0)</f>
        <v>0</v>
      </c>
      <c r="M15" s="111" t="str">
        <f>IF(E15=" "," ",IF(T$9="Y",'Jul19'!M45,IF((H15+K15+L15)&gt;0,H15+K15+L15,"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IF(Employee!H$138=E$9,Employee!D$138+SUM(M15)+'Jul19'!V45,SUM(M15)+'Jul19'!V45)</f>
        <v>0</v>
      </c>
      <c r="W15" s="49">
        <f>IF(Employee!H$138=E$9,Employee!D$139+SUM(N15)+'Jul19'!W45,SUM(N15)+'Jul19'!W45)</f>
        <v>0</v>
      </c>
      <c r="X15" s="49">
        <f>IF(O15=" ",'Jul19'!X45,O15+'Jul19'!X45)</f>
        <v>0</v>
      </c>
      <c r="Y15" s="49">
        <f>IF(P15=" ",'Jul19'!Y45,P15+'Jul19'!Y45)</f>
        <v>0</v>
      </c>
      <c r="Z15" s="49">
        <f>IF(Q15=" ",'Jul19'!Z45,Q15+'Jul19'!Z45)</f>
        <v>0</v>
      </c>
      <c r="AA15" s="49">
        <f>IF(R15=" ",'Jul19'!AA45,R15+'Jul19'!AA45)</f>
        <v>0</v>
      </c>
      <c r="AC15" s="49">
        <f>IF(T15=" ",'Jul19'!AC45,T15+'Jul19'!AC45)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1" t="s">
        <v>7</v>
      </c>
      <c r="G16" s="35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19</v>
      </c>
      <c r="F19" s="35"/>
      <c r="G19" s="35"/>
      <c r="H19" s="353" t="s">
        <v>28</v>
      </c>
      <c r="I19" s="354"/>
      <c r="J19" s="352"/>
      <c r="K19" s="204">
        <f>M9+1</f>
        <v>43683</v>
      </c>
      <c r="L19" s="203" t="s">
        <v>76</v>
      </c>
      <c r="M19" s="205">
        <f>K19+6</f>
        <v>43689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20</v>
      </c>
      <c r="F29" s="35"/>
      <c r="G29" s="35"/>
      <c r="H29" s="353" t="s">
        <v>28</v>
      </c>
      <c r="I29" s="354"/>
      <c r="J29" s="352"/>
      <c r="K29" s="204">
        <f>M19+1</f>
        <v>43690</v>
      </c>
      <c r="L29" s="203" t="s">
        <v>76</v>
      </c>
      <c r="M29" s="205">
        <f>K29+6</f>
        <v>43696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433"/>
      <c r="D38" s="433"/>
      <c r="E38" s="434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435"/>
      <c r="D39" s="436"/>
      <c r="E39" s="156">
        <v>21</v>
      </c>
      <c r="F39" s="35"/>
      <c r="G39" s="35"/>
      <c r="H39" s="353" t="s">
        <v>28</v>
      </c>
      <c r="I39" s="435"/>
      <c r="J39" s="436"/>
      <c r="K39" s="204">
        <f>M29+1</f>
        <v>43697</v>
      </c>
      <c r="L39" s="203" t="s">
        <v>76</v>
      </c>
      <c r="M39" s="205">
        <f>K39+6</f>
        <v>43703</v>
      </c>
      <c r="N39" s="20"/>
      <c r="O39" s="394" t="s">
        <v>63</v>
      </c>
      <c r="P39" s="430"/>
      <c r="Q39" s="430"/>
      <c r="R39" s="43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43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24</v>
      </c>
      <c r="C48" s="354"/>
      <c r="D48" s="354"/>
      <c r="E48" s="352"/>
      <c r="F48" s="32"/>
      <c r="G48" s="32"/>
      <c r="H48" s="43"/>
      <c r="I48" s="43"/>
      <c r="J48" s="43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10</v>
      </c>
      <c r="C49" s="354"/>
      <c r="D49" s="352"/>
      <c r="E49" s="156">
        <v>5</v>
      </c>
      <c r="F49" s="35"/>
      <c r="G49" s="35"/>
      <c r="H49" s="353" t="s">
        <v>28</v>
      </c>
      <c r="I49" s="354"/>
      <c r="J49" s="352"/>
      <c r="K49" s="204">
        <f>Admin!B124</f>
        <v>43683</v>
      </c>
      <c r="L49" s="203" t="s">
        <v>76</v>
      </c>
      <c r="M49" s="205">
        <f>Admin!B154</f>
        <v>43713</v>
      </c>
      <c r="N49" s="20"/>
      <c r="O49" s="394" t="s">
        <v>64</v>
      </c>
      <c r="P49" s="395"/>
      <c r="Q49" s="395"/>
      <c r="R49" s="396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IF(T$49="Y",'Jul19'!H51,0)</f>
        <v>0</v>
      </c>
      <c r="I51" s="89">
        <f>IF(T$49="Y",'Jul19'!I51,0)</f>
        <v>0</v>
      </c>
      <c r="J51" s="89">
        <f>IF(T$49="Y",'Jul19'!J51,0)</f>
        <v>0</v>
      </c>
      <c r="K51" s="89">
        <f>IF(T$49="Y",'Jul19'!K51,I51*J51)</f>
        <v>0</v>
      </c>
      <c r="L51" s="89">
        <f>IF(T$49="Y",'Jul19'!L51,0)</f>
        <v>0</v>
      </c>
      <c r="M51" s="99" t="str">
        <f>IF(E51=" "," ",IF(T$49="Y",'Jul19'!M51,IF((H51+K51+L51)&gt;0,H51+K51+L51,"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IF(Employee!H$35=E$49,Employee!D$34+SUM(M51)+'Jul19'!V51,SUM(M51)+'Jul19'!V51)</f>
        <v>0</v>
      </c>
      <c r="W51" s="49">
        <f>IF(Employee!H$35=E$49,Employee!D$35+SUM(N51)+'Jul19'!W51,SUM(N51)+'Jul19'!W51)</f>
        <v>0</v>
      </c>
      <c r="X51" s="49">
        <f>IF(O51=" ",'Jul19'!X51,O51+'Jul19'!X51)</f>
        <v>0</v>
      </c>
      <c r="Y51" s="49">
        <f>IF(P51=" ",'Jul19'!Y51,P51+'Jul19'!Y51)</f>
        <v>0</v>
      </c>
      <c r="Z51" s="49">
        <f>IF(Q51=" ",'Jul19'!Z51,Q51+'Jul19'!Z51)</f>
        <v>0</v>
      </c>
      <c r="AA51" s="49">
        <f>IF(R51=" ",'Jul19'!AA51,R51+'Jul19'!AA51)</f>
        <v>0</v>
      </c>
      <c r="AC51" s="49">
        <f>IF(T51=" ",'Jul19'!AC51,T51+'Jul19'!AC51)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IF(T$49="Y",'Jul19'!H52,0)</f>
        <v>0</v>
      </c>
      <c r="I52" s="92">
        <f>IF(T$49="Y",'Jul19'!I52,0)</f>
        <v>0</v>
      </c>
      <c r="J52" s="92">
        <f>IF(T$49="Y",'Jul19'!J52,0)</f>
        <v>0</v>
      </c>
      <c r="K52" s="92">
        <f>IF(T$49="Y",'Jul19'!K52,I52*J52)</f>
        <v>0</v>
      </c>
      <c r="L52" s="92">
        <f>IF(T$49="Y",'Jul19'!L52,0)</f>
        <v>0</v>
      </c>
      <c r="M52" s="100" t="str">
        <f>IF(E52=" "," ",IF(T$49="Y",'Jul19'!M52,IF((H52+K52+L52)&gt;0,H52+K52+L52,"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IF(Employee!H$61=E$49,Employee!D$60+SUM(M52)+'Jul19'!V52,SUM(M52)+'Jul19'!V52)</f>
        <v>0</v>
      </c>
      <c r="W52" s="49">
        <f>IF(Employee!H$61=E$49,Employee!D$61+SUM(N52)+'Jul19'!W52,SUM(N52)+'Jul19'!W52)</f>
        <v>0</v>
      </c>
      <c r="X52" s="49">
        <f>IF(O52=" ",'Jul19'!X52,O52+'Jul19'!X52)</f>
        <v>0</v>
      </c>
      <c r="Y52" s="49">
        <f>IF(P52=" ",'Jul19'!Y52,P52+'Jul19'!Y52)</f>
        <v>0</v>
      </c>
      <c r="Z52" s="49">
        <f>IF(Q52=" ",'Jul19'!Z52,Q52+'Jul19'!Z52)</f>
        <v>0</v>
      </c>
      <c r="AA52" s="49">
        <f>IF(R52=" ",'Jul19'!AA52,R52+'Jul19'!AA52)</f>
        <v>0</v>
      </c>
      <c r="AC52" s="49">
        <f>IF(T52=" ",'Jul19'!AC52,T52+'Jul19'!AC52)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IF(T$49="Y",'Jul19'!H53,0)</f>
        <v>0</v>
      </c>
      <c r="I53" s="92">
        <f>IF(T$49="Y",'Jul19'!I53,0)</f>
        <v>0</v>
      </c>
      <c r="J53" s="92">
        <f>IF(T$49="Y",'Jul19'!J53,0)</f>
        <v>0</v>
      </c>
      <c r="K53" s="92">
        <f>IF(T$49="Y",'Jul19'!K53,I53*J53)</f>
        <v>0</v>
      </c>
      <c r="L53" s="92">
        <f>IF(T$49="Y",'Jul19'!L53,0)</f>
        <v>0</v>
      </c>
      <c r="M53" s="100" t="str">
        <f>IF(E53=" "," ",IF(T$49="Y",'Jul19'!M53,IF((H53+K53+L53)&gt;0,H53+K53+L53,"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IF(Employee!H$87=E$49,Employee!D$86+SUM(M53)+'Jul19'!V53,SUM(M53)+'Jul19'!V53)</f>
        <v>0</v>
      </c>
      <c r="W53" s="49">
        <f>IF(Employee!H$87=E$49,Employee!D$87+SUM(N53)+'Jul19'!W53,SUM(N53)+'Jul19'!W53)</f>
        <v>0</v>
      </c>
      <c r="X53" s="49">
        <f>IF(O53=" ",'Jul19'!X53,O53+'Jul19'!X53)</f>
        <v>0</v>
      </c>
      <c r="Y53" s="49">
        <f>IF(P53=" ",'Jul19'!Y53,P53+'Jul19'!Y53)</f>
        <v>0</v>
      </c>
      <c r="Z53" s="49">
        <f>IF(Q53=" ",'Jul19'!Z53,Q53+'Jul19'!Z53)</f>
        <v>0</v>
      </c>
      <c r="AA53" s="49">
        <f>IF(R53=" ",'Jul19'!AA53,R53+'Jul19'!AA53)</f>
        <v>0</v>
      </c>
      <c r="AC53" s="49">
        <f>IF(T53=" ",'Jul19'!AC53,T53+'Jul19'!AC53)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IF(T$49="Y",'Jul19'!H54,0)</f>
        <v>0</v>
      </c>
      <c r="I54" s="92">
        <f>IF(T$49="Y",'Jul19'!I54,0)</f>
        <v>0</v>
      </c>
      <c r="J54" s="92">
        <f>IF(T$49="Y",'Jul19'!J54,0)</f>
        <v>0</v>
      </c>
      <c r="K54" s="92">
        <f>IF(T$49="Y",'Jul19'!K54,I54*J54)</f>
        <v>0</v>
      </c>
      <c r="L54" s="92">
        <f>IF(T$49="Y",'Jul19'!L54,0)</f>
        <v>0</v>
      </c>
      <c r="M54" s="100" t="str">
        <f>IF(E54=" "," ",IF(T$49="Y",'Jul19'!M54,IF((H54+K54+L54)&gt;0,H54+K54+L54,"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IF(Employee!H$113=E$49,Employee!D$112+SUM(M54)+'Jul19'!V54,SUM(M54)+'Jul19'!V54)</f>
        <v>0</v>
      </c>
      <c r="W54" s="49">
        <f>IF(Employee!H$113=E$49,Employee!D$113+SUM(N54)+'Jul19'!W54,SUM(N54)+'Jul19'!W54)</f>
        <v>0</v>
      </c>
      <c r="X54" s="49">
        <f>IF(O54=" ",'Jul19'!X54,O54+'Jul19'!X54)</f>
        <v>0</v>
      </c>
      <c r="Y54" s="49">
        <f>IF(P54=" ",'Jul19'!Y54,P54+'Jul19'!Y54)</f>
        <v>0</v>
      </c>
      <c r="Z54" s="49">
        <f>IF(Q54=" ",'Jul19'!Z54,Q54+'Jul19'!Z54)</f>
        <v>0</v>
      </c>
      <c r="AA54" s="49">
        <f>IF(R54=" ",'Jul19'!AA54,R54+'Jul19'!AA54)</f>
        <v>0</v>
      </c>
      <c r="AC54" s="49">
        <f>IF(T54=" ",'Jul19'!AC54,T54+'Jul19'!AC54)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IF(T$49="Y",'Jul19'!H55,0)</f>
        <v>0</v>
      </c>
      <c r="I55" s="92">
        <f>IF(T$49="Y",'Jul19'!I55,0)</f>
        <v>0</v>
      </c>
      <c r="J55" s="92">
        <f>IF(T$49="Y",'Jul19'!J55,0)</f>
        <v>0</v>
      </c>
      <c r="K55" s="92">
        <f>IF(T$49="Y",'Jul19'!K55,I55*J55)</f>
        <v>0</v>
      </c>
      <c r="L55" s="92">
        <f>IF(T$49="Y",'Jul19'!L55,0)</f>
        <v>0</v>
      </c>
      <c r="M55" s="100" t="str">
        <f>IF(E55=" "," ",IF(T$49="Y",'Jul19'!M55,IF((H55+K55+L55)&gt;0,H55+K55+L55,"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IF(Employee!H$139=E$49,Employee!D$138+SUM(M55)+'Jul19'!V55,SUM(M55)+'Jul19'!V55)</f>
        <v>0</v>
      </c>
      <c r="W55" s="49">
        <f>IF(Employee!H$139=E$49,Employee!D$139+SUM(N55)+'Jul19'!W55,SUM(N55)+'Jul19'!W55)</f>
        <v>0</v>
      </c>
      <c r="X55" s="49">
        <f>IF(O55=" ",'Jul19'!X55,O55+'Jul19'!X55)</f>
        <v>0</v>
      </c>
      <c r="Y55" s="49">
        <f>IF(P55=" ",'Jul19'!Y55,P55+'Jul19'!Y55)</f>
        <v>0</v>
      </c>
      <c r="Z55" s="49">
        <f>IF(Q55=" ",'Jul19'!Z55,Q55+'Jul19'!Z55)</f>
        <v>0</v>
      </c>
      <c r="AA55" s="49">
        <f>IF(R55=" ",'Jul19'!AA55,R55+'Jul19'!AA55)</f>
        <v>0</v>
      </c>
      <c r="AC55" s="49">
        <f>IF(T55=" ",'Jul19'!AC55,T55+'Jul19'!AC55)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35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08" t="s">
        <v>74</v>
      </c>
      <c r="N59" s="409"/>
      <c r="O59" s="409"/>
      <c r="P59" s="409"/>
      <c r="Q59" s="409"/>
      <c r="R59" s="409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AD60+'Jul19'!AD65</f>
        <v>0</v>
      </c>
      <c r="AE65" s="158">
        <f>AE60+'Jul19'!AE65</f>
        <v>0</v>
      </c>
      <c r="AF65" s="158">
        <f>AF60+'Jul19'!AF65</f>
        <v>0</v>
      </c>
      <c r="AG65" s="158">
        <f>AG60+'Jul19'!AG65</f>
        <v>0</v>
      </c>
    </row>
    <row r="66" spans="6:33" ht="13.5" thickTop="1" x14ac:dyDescent="0.2"/>
    <row r="67" spans="6:33" x14ac:dyDescent="0.2">
      <c r="AD67" s="162"/>
      <c r="AE67" s="158">
        <f>AE62+'Jul19'!AE67</f>
        <v>0</v>
      </c>
      <c r="AF67" s="158">
        <f>AF62+'Jul19'!AF67</f>
        <v>0</v>
      </c>
      <c r="AG67" s="158">
        <f>AG62+'Jul19'!AG67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O19" sqref="O19:R19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24"/>
      <c r="B1" s="415" t="s">
        <v>66</v>
      </c>
      <c r="C1" s="416"/>
      <c r="D1" s="416"/>
      <c r="E1" s="416"/>
      <c r="F1" s="417"/>
      <c r="G1" s="428">
        <f>SUM(AD70:AG70)+SUM(AE72:AG72)</f>
        <v>0</v>
      </c>
      <c r="H1" s="429"/>
      <c r="I1" s="426" t="s">
        <v>4</v>
      </c>
      <c r="J1" s="437"/>
      <c r="K1" s="437"/>
      <c r="L1" s="438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4"/>
    </row>
    <row r="2" spans="1:34" s="4" customFormat="1" ht="14.25" customHeight="1" thickBot="1" x14ac:dyDescent="0.25">
      <c r="A2" s="424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tr">
        <f>'Apr19'!H3:H6</f>
        <v>Statutory Pay</v>
      </c>
      <c r="I3" s="358" t="str">
        <f>'Apr19'!I3:I6</f>
        <v>Basic hours</v>
      </c>
      <c r="J3" s="358" t="str">
        <f>'Apr19'!J3:J6</f>
        <v>Hourly rate</v>
      </c>
      <c r="K3" s="358" t="str">
        <f>'Apr19'!K3:K6</f>
        <v>Basic    wages</v>
      </c>
      <c r="L3" s="358" t="str">
        <f>'Apr19'!L3:L6</f>
        <v>Overtime Bonus Gratuities</v>
      </c>
      <c r="M3" s="421" t="str">
        <f>'Apr19'!M3:M6</f>
        <v>GROSS WAGES</v>
      </c>
      <c r="N3" s="358" t="str">
        <f>'Apr19'!N3:N6</f>
        <v>Income Tax</v>
      </c>
      <c r="O3" s="358" t="str">
        <f>'Apr19'!O3:O6</f>
        <v>Employees National Insurance</v>
      </c>
      <c r="P3" s="358" t="str">
        <f>'Apr19'!P3:P6</f>
        <v>Student Loans</v>
      </c>
      <c r="Q3" s="358" t="str">
        <f>'Apr19'!Q3:Q6</f>
        <v>Other Deductions</v>
      </c>
      <c r="R3" s="421" t="str">
        <f>'Apr19'!R3:R6</f>
        <v>NET      PAY</v>
      </c>
      <c r="S3" s="42"/>
      <c r="T3" s="358" t="str">
        <f>'Apr19'!T3:T6</f>
        <v>Employers National Insurance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61"/>
      <c r="J4" s="361"/>
      <c r="K4" s="361"/>
      <c r="L4" s="361"/>
      <c r="M4" s="422"/>
      <c r="N4" s="361"/>
      <c r="O4" s="361"/>
      <c r="P4" s="361"/>
      <c r="Q4" s="361"/>
      <c r="R4" s="422"/>
      <c r="S4" s="42"/>
      <c r="T4" s="361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61"/>
      <c r="J5" s="361"/>
      <c r="K5" s="361"/>
      <c r="L5" s="361"/>
      <c r="M5" s="422"/>
      <c r="N5" s="361"/>
      <c r="O5" s="361"/>
      <c r="P5" s="361"/>
      <c r="Q5" s="361"/>
      <c r="R5" s="422"/>
      <c r="S5" s="42"/>
      <c r="T5" s="361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2"/>
      <c r="J6" s="362"/>
      <c r="K6" s="362"/>
      <c r="L6" s="362"/>
      <c r="M6" s="423"/>
      <c r="N6" s="362"/>
      <c r="O6" s="362"/>
      <c r="P6" s="362"/>
      <c r="Q6" s="362"/>
      <c r="R6" s="423"/>
      <c r="S6" s="41"/>
      <c r="T6" s="362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92"/>
      <c r="S8" s="393"/>
      <c r="T8" s="393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22</v>
      </c>
      <c r="F9" s="35"/>
      <c r="G9" s="35"/>
      <c r="H9" s="353" t="s">
        <v>28</v>
      </c>
      <c r="I9" s="354"/>
      <c r="J9" s="352"/>
      <c r="K9" s="204">
        <f>'Aug19'!M39+1</f>
        <v>43704</v>
      </c>
      <c r="L9" s="203" t="s">
        <v>76</v>
      </c>
      <c r="M9" s="205">
        <f>K9+6</f>
        <v>43710</v>
      </c>
      <c r="N9" s="20"/>
      <c r="O9" s="394" t="s">
        <v>63</v>
      </c>
      <c r="P9" s="395"/>
      <c r="Q9" s="395"/>
      <c r="R9" s="396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IF(T$9="Y",'Aug19'!H41,0)</f>
        <v>0</v>
      </c>
      <c r="I11" s="89">
        <f>IF(T$9="Y",'Aug19'!I41,0)</f>
        <v>0</v>
      </c>
      <c r="J11" s="89">
        <f>IF(T$9="Y",'Aug19'!J41,0)</f>
        <v>0</v>
      </c>
      <c r="K11" s="89">
        <f>IF(T$9="Y",'Aug19'!K41,I11*J11)</f>
        <v>0</v>
      </c>
      <c r="L11" s="110">
        <f>IF(T$9="Y",'Aug19'!L41,0)</f>
        <v>0</v>
      </c>
      <c r="M11" s="110" t="str">
        <f>IF(E11=" "," ",IF(T$9="Y",'Aug19'!M41,IF((H11+K11+L11)&gt;0,H11+K11+L11,"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IF(Employee!H$34=E$9,Employee!D$34+SUM(M11)+'Aug19'!V41,SUM(M11)+'Aug19'!V41)</f>
        <v>0</v>
      </c>
      <c r="W11" s="49">
        <f>IF(Employee!H$34=E$9,Employee!D$35+SUM(N11)+'Aug19'!W41,SUM(N11)+'Aug19'!W41)</f>
        <v>0</v>
      </c>
      <c r="X11" s="49">
        <f>IF(O11=" ",'Aug19'!X41,O11+'Aug19'!X41)</f>
        <v>0</v>
      </c>
      <c r="Y11" s="49">
        <f>IF(P11=" ",'Aug19'!Y41,P11+'Aug19'!Y41)</f>
        <v>0</v>
      </c>
      <c r="Z11" s="49">
        <f>IF(Q11=" ",'Aug19'!Z41,Q11+'Aug19'!Z41)</f>
        <v>0</v>
      </c>
      <c r="AA11" s="49">
        <f>IF(R11=" ",'Aug19'!AA41,R11+'Aug19'!AA41)</f>
        <v>0</v>
      </c>
      <c r="AC11" s="49">
        <f>IF(T11=" ",'Aug19'!AC41,T11+'Aug19'!AC41)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IF(T$9="Y",'Aug19'!H42,0)</f>
        <v>0</v>
      </c>
      <c r="I12" s="92">
        <f>IF(T$9="Y",'Aug19'!I42,0)</f>
        <v>0</v>
      </c>
      <c r="J12" s="92">
        <f>IF(T$9="Y",'Aug19'!J42,0)</f>
        <v>0</v>
      </c>
      <c r="K12" s="92">
        <f>IF(T$9="Y",'Aug19'!K42,I12*J12)</f>
        <v>0</v>
      </c>
      <c r="L12" s="111">
        <f>IF(T$9="Y",'Aug19'!L42,0)</f>
        <v>0</v>
      </c>
      <c r="M12" s="111" t="str">
        <f>IF(E12=" "," ",IF(T$9="Y",'Aug19'!M42,IF((H12+K12+L12)&gt;0,H12+K12+L12,"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IF(Employee!H$60=E$9,Employee!D$60+SUM(M12)+'Aug19'!V42,SUM(M12)+'Aug19'!V42)</f>
        <v>0</v>
      </c>
      <c r="W12" s="49">
        <f>IF(Employee!H$60=E$9,Employee!D$61+SUM(N12)+'Aug19'!W42,SUM(N12)+'Aug19'!W42)</f>
        <v>0</v>
      </c>
      <c r="X12" s="49">
        <f>IF(O12=" ",'Aug19'!X42,O12+'Aug19'!X42)</f>
        <v>0</v>
      </c>
      <c r="Y12" s="49">
        <f>IF(P12=" ",'Aug19'!Y42,P12+'Aug19'!Y42)</f>
        <v>0</v>
      </c>
      <c r="Z12" s="49">
        <f>IF(Q12=" ",'Aug19'!Z42,Q12+'Aug19'!Z42)</f>
        <v>0</v>
      </c>
      <c r="AA12" s="49">
        <f>IF(R12=" ",'Aug19'!AA42,R12+'Aug19'!AA42)</f>
        <v>0</v>
      </c>
      <c r="AC12" s="49">
        <f>IF(T12=" ",'Aug19'!AC42,T12+'Aug19'!AC42)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IF(T$9="Y",'Aug19'!H43,0)</f>
        <v>0</v>
      </c>
      <c r="I13" s="92">
        <f>IF(T$9="Y",'Aug19'!I43,0)</f>
        <v>0</v>
      </c>
      <c r="J13" s="92">
        <f>IF(T$9="Y",'Aug19'!J43,0)</f>
        <v>0</v>
      </c>
      <c r="K13" s="92">
        <f>IF(T$9="Y",'Aug19'!K43,I13*J13)</f>
        <v>0</v>
      </c>
      <c r="L13" s="111">
        <f>IF(T$9="Y",'Aug19'!L43,0)</f>
        <v>0</v>
      </c>
      <c r="M13" s="111" t="str">
        <f>IF(E13=" "," ",IF(T$9="Y",'Aug19'!M43,IF((H13+K13+L13)&gt;0,H13+K13+L13,"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IF(Employee!H$86=E$9,Employee!D$86+SUM(M13)+'Aug19'!V43,SUM(M13)+'Aug19'!V43)</f>
        <v>0</v>
      </c>
      <c r="W13" s="49">
        <f>IF(Employee!H$86=E$9,Employee!D$87+SUM(N13)+'Aug19'!W43,SUM(N13)+'Aug19'!W43)</f>
        <v>0</v>
      </c>
      <c r="X13" s="49">
        <f>IF(O13=" ",'Aug19'!X43,O13+'Aug19'!X43)</f>
        <v>0</v>
      </c>
      <c r="Y13" s="49">
        <f>IF(P13=" ",'Aug19'!Y43,P13+'Aug19'!Y43)</f>
        <v>0</v>
      </c>
      <c r="Z13" s="49">
        <f>IF(Q13=" ",'Aug19'!Z43,Q13+'Aug19'!Z43)</f>
        <v>0</v>
      </c>
      <c r="AA13" s="49">
        <f>IF(R13=" ",'Aug19'!AA43,R13+'Aug19'!AA43)</f>
        <v>0</v>
      </c>
      <c r="AC13" s="49">
        <f>IF(T13=" ",'Aug19'!AC43,T13+'Aug19'!AC43)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IF(T$9="Y",'Aug19'!H44,0)</f>
        <v>0</v>
      </c>
      <c r="I14" s="92">
        <f>IF(T$9="Y",'Aug19'!I44,0)</f>
        <v>0</v>
      </c>
      <c r="J14" s="92">
        <f>IF(T$9="Y",'Aug19'!J44,0)</f>
        <v>0</v>
      </c>
      <c r="K14" s="92">
        <f>IF(T$9="Y",'Aug19'!K44,I14*J14)</f>
        <v>0</v>
      </c>
      <c r="L14" s="111">
        <f>IF(T$9="Y",'Aug19'!L44,0)</f>
        <v>0</v>
      </c>
      <c r="M14" s="111" t="str">
        <f>IF(E14=" "," ",IF(T$9="Y",'Aug19'!M44,IF((H14+K14+L14)&gt;0,H14+K14+L14,"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IF(Employee!H$112=E$9,Employee!D$112+SUM(M14)+'Aug19'!V44,SUM(M14)+'Aug19'!V44)</f>
        <v>0</v>
      </c>
      <c r="W14" s="49">
        <f>IF(Employee!H$112=E$9,Employee!D$113+SUM(N14)+'Aug19'!W44,SUM(N14)+'Aug19'!W44)</f>
        <v>0</v>
      </c>
      <c r="X14" s="49">
        <f>IF(O14=" ",'Aug19'!X44,O14+'Aug19'!X44)</f>
        <v>0</v>
      </c>
      <c r="Y14" s="49">
        <f>IF(P14=" ",'Aug19'!Y44,P14+'Aug19'!Y44)</f>
        <v>0</v>
      </c>
      <c r="Z14" s="49">
        <f>IF(Q14=" ",'Aug19'!Z44,Q14+'Aug19'!Z44)</f>
        <v>0</v>
      </c>
      <c r="AA14" s="49">
        <f>IF(R14=" ",'Aug19'!AA44,R14+'Aug19'!AA44)</f>
        <v>0</v>
      </c>
      <c r="AC14" s="49">
        <f>IF(T14=" ",'Aug19'!AC44,T14+'Aug19'!AC44)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IF(T$9="Y",'Aug19'!H45,0)</f>
        <v>0</v>
      </c>
      <c r="I15" s="245">
        <f>IF(T$9="Y",'Aug19'!I45,0)</f>
        <v>0</v>
      </c>
      <c r="J15" s="245">
        <f>IF(T$9="Y",'Aug19'!J45,0)</f>
        <v>0</v>
      </c>
      <c r="K15" s="245">
        <f>IF(T$9="Y",'Aug19'!K45,I15*J15)</f>
        <v>0</v>
      </c>
      <c r="L15" s="246">
        <f>IF(T$9="Y",'Aug19'!L45,0)</f>
        <v>0</v>
      </c>
      <c r="M15" s="111" t="str">
        <f>IF(E15=" "," ",IF(T$9="Y",'Aug19'!M45,IF((H15+K15+L15)&gt;0,H15+K15+L15,"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IF(Employee!H$138=E$9,Employee!D$138+SUM(M15)+'Aug19'!V45,SUM(M15)+'Aug19'!V45)</f>
        <v>0</v>
      </c>
      <c r="W15" s="49">
        <f>IF(Employee!H$138=E$9,Employee!D$139+SUM(N15)+'Aug19'!W45,SUM(N15)+'Aug19'!W45)</f>
        <v>0</v>
      </c>
      <c r="X15" s="49">
        <f>IF(O15=" ",'Aug19'!X45,O15+'Aug19'!X45)</f>
        <v>0</v>
      </c>
      <c r="Y15" s="49">
        <f>IF(P15=" ",'Aug19'!Y45,P15+'Aug19'!Y45)</f>
        <v>0</v>
      </c>
      <c r="Z15" s="49">
        <f>IF(Q15=" ",'Aug19'!Z45,Q15+'Aug19'!Z45)</f>
        <v>0</v>
      </c>
      <c r="AA15" s="49">
        <f>IF(R15=" ",'Aug19'!AA45,R15+'Aug19'!AA45)</f>
        <v>0</v>
      </c>
      <c r="AC15" s="49">
        <f>IF(T15=" ",'Aug19'!AC45,T15+'Aug19'!AC45)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1" t="s">
        <v>7</v>
      </c>
      <c r="G16" s="35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23</v>
      </c>
      <c r="F19" s="35"/>
      <c r="G19" s="35"/>
      <c r="H19" s="353" t="s">
        <v>28</v>
      </c>
      <c r="I19" s="354"/>
      <c r="J19" s="352"/>
      <c r="K19" s="204">
        <f>M9+1</f>
        <v>43711</v>
      </c>
      <c r="L19" s="203" t="s">
        <v>76</v>
      </c>
      <c r="M19" s="205">
        <f>K19+6</f>
        <v>43717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24</v>
      </c>
      <c r="F29" s="35"/>
      <c r="G29" s="35"/>
      <c r="H29" s="353" t="s">
        <v>28</v>
      </c>
      <c r="I29" s="354"/>
      <c r="J29" s="352"/>
      <c r="K29" s="204">
        <f>M19+1</f>
        <v>43718</v>
      </c>
      <c r="L29" s="203" t="s">
        <v>76</v>
      </c>
      <c r="M29" s="205">
        <f>K29+6</f>
        <v>43724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433"/>
      <c r="D38" s="433"/>
      <c r="E38" s="434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435"/>
      <c r="D39" s="436"/>
      <c r="E39" s="156">
        <v>25</v>
      </c>
      <c r="F39" s="35"/>
      <c r="G39" s="35"/>
      <c r="H39" s="353" t="s">
        <v>28</v>
      </c>
      <c r="I39" s="435"/>
      <c r="J39" s="436"/>
      <c r="K39" s="204">
        <f>M29+1</f>
        <v>43725</v>
      </c>
      <c r="L39" s="203" t="s">
        <v>76</v>
      </c>
      <c r="M39" s="205">
        <f>K39+6</f>
        <v>43731</v>
      </c>
      <c r="N39" s="20"/>
      <c r="O39" s="394" t="s">
        <v>63</v>
      </c>
      <c r="P39" s="430"/>
      <c r="Q39" s="430"/>
      <c r="R39" s="43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43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23</v>
      </c>
      <c r="C48" s="433"/>
      <c r="D48" s="433"/>
      <c r="E48" s="434"/>
      <c r="F48" s="32"/>
      <c r="G48" s="32"/>
      <c r="H48" s="32"/>
      <c r="I48" s="32"/>
      <c r="J48" s="32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9</v>
      </c>
      <c r="C49" s="435"/>
      <c r="D49" s="436"/>
      <c r="E49" s="156">
        <v>26</v>
      </c>
      <c r="F49" s="35"/>
      <c r="G49" s="35"/>
      <c r="H49" s="353" t="s">
        <v>28</v>
      </c>
      <c r="I49" s="435"/>
      <c r="J49" s="436"/>
      <c r="K49" s="204">
        <f>M39+1</f>
        <v>43732</v>
      </c>
      <c r="L49" s="203" t="s">
        <v>76</v>
      </c>
      <c r="M49" s="205">
        <f>K49+6</f>
        <v>43738</v>
      </c>
      <c r="N49" s="20"/>
      <c r="O49" s="394" t="s">
        <v>63</v>
      </c>
      <c r="P49" s="430"/>
      <c r="Q49" s="430"/>
      <c r="R49" s="431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432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68" t="s">
        <v>24</v>
      </c>
      <c r="C58" s="354"/>
      <c r="D58" s="354"/>
      <c r="E58" s="352"/>
      <c r="F58" s="32"/>
      <c r="G58" s="32"/>
      <c r="H58" s="43"/>
      <c r="I58" s="43"/>
      <c r="J58" s="43"/>
      <c r="K58" s="46"/>
      <c r="L58" s="46"/>
      <c r="M58" s="43"/>
      <c r="N58" s="32"/>
      <c r="O58" s="355" t="s">
        <v>28</v>
      </c>
      <c r="P58" s="356"/>
      <c r="Q58" s="357"/>
      <c r="R58" s="392"/>
      <c r="S58" s="393"/>
      <c r="T58" s="393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53" t="s">
        <v>10</v>
      </c>
      <c r="C59" s="354"/>
      <c r="D59" s="352"/>
      <c r="E59" s="156">
        <v>6</v>
      </c>
      <c r="F59" s="35"/>
      <c r="G59" s="35"/>
      <c r="H59" s="353" t="s">
        <v>28</v>
      </c>
      <c r="I59" s="354"/>
      <c r="J59" s="352"/>
      <c r="K59" s="204">
        <f>Admin!B155</f>
        <v>43714</v>
      </c>
      <c r="L59" s="203" t="s">
        <v>76</v>
      </c>
      <c r="M59" s="205">
        <f>Admin!B184</f>
        <v>43743</v>
      </c>
      <c r="N59" s="20"/>
      <c r="O59" s="394" t="s">
        <v>64</v>
      </c>
      <c r="P59" s="395"/>
      <c r="Q59" s="395"/>
      <c r="R59" s="396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IF(T$59="Y",'Aug19'!H51,0)</f>
        <v>0</v>
      </c>
      <c r="I61" s="89">
        <f>IF(T$59="Y",'Aug19'!I51,0)</f>
        <v>0</v>
      </c>
      <c r="J61" s="89">
        <f>IF(T$59="Y",'Aug19'!J51,0)</f>
        <v>0</v>
      </c>
      <c r="K61" s="89">
        <f>IF(T$59="Y",'Aug19'!K51,I61*J61)</f>
        <v>0</v>
      </c>
      <c r="L61" s="110">
        <f>IF(T$59="Y",'Aug19'!L51,0)</f>
        <v>0</v>
      </c>
      <c r="M61" s="99" t="str">
        <f>IF(E61=" "," ",IF(T$59="Y",'Aug19'!M51,IF((H61+K61+L61)&gt;0,H61+K61+L61,"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IF(Employee!H$35=E$59,Employee!D$34+SUM(M61)+'Aug19'!V51,SUM(M61)+'Aug19'!V51)</f>
        <v>0</v>
      </c>
      <c r="W61" s="49">
        <f>IF(Employee!H$35=E$59,Employee!D$35+SUM(N61)+'Aug19'!W51,SUM(N61)+'Aug19'!W51)</f>
        <v>0</v>
      </c>
      <c r="X61" s="49">
        <f>IF(O61=" ",'Aug19'!X51,O61+'Aug19'!X51)</f>
        <v>0</v>
      </c>
      <c r="Y61" s="49">
        <f>IF(P61=" ",'Aug19'!Y51,P61+'Aug19'!Y51)</f>
        <v>0</v>
      </c>
      <c r="Z61" s="49">
        <f>IF(Q61=" ",'Aug19'!Z51,Q61+'Aug19'!Z51)</f>
        <v>0</v>
      </c>
      <c r="AA61" s="49">
        <f>IF(R61=" ",'Aug19'!AA51,R61+'Aug19'!AA51)</f>
        <v>0</v>
      </c>
      <c r="AC61" s="49">
        <f>IF(T61=" ",'Aug19'!AC51,T61+'Aug19'!AC51)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IF(T$59="Y",'Aug19'!H52,0)</f>
        <v>0</v>
      </c>
      <c r="I62" s="92">
        <f>IF(T$59="Y",'Aug19'!I52,0)</f>
        <v>0</v>
      </c>
      <c r="J62" s="92">
        <f>IF(T$59="Y",'Aug19'!J52,0)</f>
        <v>0</v>
      </c>
      <c r="K62" s="92">
        <f>IF(T$59="Y",'Aug19'!K52,I62*J62)</f>
        <v>0</v>
      </c>
      <c r="L62" s="111">
        <f>IF(T$59="Y",'Aug19'!L52,0)</f>
        <v>0</v>
      </c>
      <c r="M62" s="100" t="str">
        <f>IF(E62=" "," ",IF(T$59="Y",'Aug19'!M52,IF((H62+K62+L62)&gt;0,H62+K62+L62,"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IF(Employee!H$61=E$59,Employee!D$60+SUM(M62)+'Aug19'!V52,SUM(M62)+'Aug19'!V52)</f>
        <v>0</v>
      </c>
      <c r="W62" s="49">
        <f>IF(Employee!H$61=E$59,Employee!D$61+SUM(N62)+'Aug19'!W52,SUM(N62)+'Aug19'!W52)</f>
        <v>0</v>
      </c>
      <c r="X62" s="49">
        <f>IF(O62=" ",'Aug19'!X52,O62+'Aug19'!X52)</f>
        <v>0</v>
      </c>
      <c r="Y62" s="49">
        <f>IF(P62=" ",'Aug19'!Y52,P62+'Aug19'!Y52)</f>
        <v>0</v>
      </c>
      <c r="Z62" s="49">
        <f>IF(Q62=" ",'Aug19'!Z52,Q62+'Aug19'!Z52)</f>
        <v>0</v>
      </c>
      <c r="AA62" s="49">
        <f>IF(R62=" ",'Aug19'!AA52,R62+'Aug19'!AA52)</f>
        <v>0</v>
      </c>
      <c r="AC62" s="49">
        <f>IF(T62=" ",'Aug19'!AC52,T62+'Aug19'!AC52)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IF(T$59="Y",'Aug19'!H53,0)</f>
        <v>0</v>
      </c>
      <c r="I63" s="92">
        <f>IF(T$59="Y",'Aug19'!I53,0)</f>
        <v>0</v>
      </c>
      <c r="J63" s="92">
        <f>IF(T$59="Y",'Aug19'!J53,0)</f>
        <v>0</v>
      </c>
      <c r="K63" s="92">
        <f>IF(T$59="Y",'Aug19'!K53,I63*J63)</f>
        <v>0</v>
      </c>
      <c r="L63" s="111">
        <f>IF(T$59="Y",'Aug19'!L53,0)</f>
        <v>0</v>
      </c>
      <c r="M63" s="100" t="str">
        <f>IF(E63=" "," ",IF(T$59="Y",'Aug19'!M53,IF((H63+K63+L63)&gt;0,H63+K63+L63,"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IF(Employee!H$87=E$59,Employee!D$86+SUM(M63)+'Aug19'!V53,SUM(M63)+'Aug19'!V53)</f>
        <v>0</v>
      </c>
      <c r="W63" s="49">
        <f>IF(Employee!H$87=E$59,Employee!D$87+SUM(N63)+'Aug19'!W53,SUM(N63)+'Aug19'!W53)</f>
        <v>0</v>
      </c>
      <c r="X63" s="49">
        <f>IF(O63=" ",'Aug19'!X53,O63+'Aug19'!X53)</f>
        <v>0</v>
      </c>
      <c r="Y63" s="49">
        <f>IF(P63=" ",'Aug19'!Y53,P63+'Aug19'!Y53)</f>
        <v>0</v>
      </c>
      <c r="Z63" s="49">
        <f>IF(Q63=" ",'Aug19'!Z53,Q63+'Aug19'!Z53)</f>
        <v>0</v>
      </c>
      <c r="AA63" s="49">
        <f>IF(R63=" ",'Aug19'!AA53,R63+'Aug19'!AA53)</f>
        <v>0</v>
      </c>
      <c r="AC63" s="49">
        <f>IF(T63=" ",'Aug19'!AC53,T63+'Aug19'!AC53)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IF(T$59="Y",'Aug19'!H54,0)</f>
        <v>0</v>
      </c>
      <c r="I64" s="92">
        <f>IF(T$59="Y",'Aug19'!I54,0)</f>
        <v>0</v>
      </c>
      <c r="J64" s="92">
        <f>IF(T$59="Y",'Aug19'!J54,0)</f>
        <v>0</v>
      </c>
      <c r="K64" s="92">
        <f>IF(T$59="Y",'Aug19'!K54,I64*J64)</f>
        <v>0</v>
      </c>
      <c r="L64" s="111">
        <f>IF(T$59="Y",'Aug19'!L54,0)</f>
        <v>0</v>
      </c>
      <c r="M64" s="100" t="str">
        <f>IF(E64=" "," ",IF(T$59="Y",'Aug19'!M54,IF((H64+K64+L64)&gt;0,H64+K64+L64,"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IF(Employee!H$113=E$59,Employee!D$112+SUM(M64)+'Aug19'!V54,SUM(M64)+'Aug19'!V54)</f>
        <v>0</v>
      </c>
      <c r="W64" s="49">
        <f>IF(Employee!H$113=E$59,Employee!D$113+SUM(N64)+'Aug19'!W54,SUM(N64)+'Aug19'!W54)</f>
        <v>0</v>
      </c>
      <c r="X64" s="49">
        <f>IF(O64=" ",'Aug19'!X54,O64+'Aug19'!X54)</f>
        <v>0</v>
      </c>
      <c r="Y64" s="49">
        <f>IF(P64=" ",'Aug19'!Y54,P64+'Aug19'!Y54)</f>
        <v>0</v>
      </c>
      <c r="Z64" s="49">
        <f>IF(Q64=" ",'Aug19'!Z54,Q64+'Aug19'!Z54)</f>
        <v>0</v>
      </c>
      <c r="AA64" s="49">
        <f>IF(R64=" ",'Aug19'!AA54,R64+'Aug19'!AA54)</f>
        <v>0</v>
      </c>
      <c r="AC64" s="49">
        <f>IF(T64=" ",'Aug19'!AC54,T64+'Aug19'!AC54)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IF(T$59="Y",'Aug19'!H55,0)</f>
        <v>0</v>
      </c>
      <c r="I65" s="245">
        <f>IF(T$59="Y",'Aug19'!I55,0)</f>
        <v>0</v>
      </c>
      <c r="J65" s="245">
        <f>IF(T$59="Y",'Aug19'!J55,0)</f>
        <v>0</v>
      </c>
      <c r="K65" s="245">
        <f>IF(T$59="Y",'Aug19'!K55,I65*J65)</f>
        <v>0</v>
      </c>
      <c r="L65" s="246">
        <f>IF(T$59="Y",'Aug19'!L55,0)</f>
        <v>0</v>
      </c>
      <c r="M65" s="100" t="str">
        <f>IF(E65=" "," ",IF(T$59="Y",'Aug19'!M55,IF((H65+K65+L65)&gt;0,H65+K65+L65,"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IF(Employee!H$139=E$59,Employee!D$138+SUM(M65)+'Aug19'!V55,SUM(M65)+'Aug19'!V55)</f>
        <v>0</v>
      </c>
      <c r="W65" s="49">
        <f>IF(Employee!H$139=E$59,Employee!D$139+SUM(N65)+'Aug19'!W55,SUM(N65)+'Aug19'!W55)</f>
        <v>0</v>
      </c>
      <c r="X65" s="49">
        <f>IF(O65=" ",'Aug19'!X55,O65+'Aug19'!X55)</f>
        <v>0</v>
      </c>
      <c r="Y65" s="49">
        <f>IF(P65=" ",'Aug19'!Y55,P65+'Aug19'!Y55)</f>
        <v>0</v>
      </c>
      <c r="Z65" s="49">
        <f>IF(Q65=" ",'Aug19'!Z55,Q65+'Aug19'!Z55)</f>
        <v>0</v>
      </c>
      <c r="AA65" s="49">
        <f>IF(R65=" ",'Aug19'!AA55,R65+'Aug19'!AA55)</f>
        <v>0</v>
      </c>
      <c r="AC65" s="49">
        <f>IF(T65=" ",'Aug19'!AC55,T65+'Aug19'!AC55)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1" t="s">
        <v>7</v>
      </c>
      <c r="G66" s="352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63"/>
      <c r="C67" s="363"/>
      <c r="D67" s="363"/>
      <c r="E67" s="363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08" t="s">
        <v>74</v>
      </c>
      <c r="N69" s="409"/>
      <c r="O69" s="409"/>
      <c r="P69" s="409"/>
      <c r="Q69" s="409"/>
      <c r="R69" s="409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AD70+'Aug19'!AD65</f>
        <v>0</v>
      </c>
      <c r="AE75" s="158">
        <f>AE70+'Aug19'!AE65</f>
        <v>0</v>
      </c>
      <c r="AF75" s="158">
        <f>AF70+'Aug19'!AF65</f>
        <v>0</v>
      </c>
      <c r="AG75" s="158">
        <f>AG70+'Aug19'!AG65</f>
        <v>0</v>
      </c>
    </row>
    <row r="76" spans="1:34" ht="13.5" thickTop="1" x14ac:dyDescent="0.2"/>
    <row r="77" spans="1:34" x14ac:dyDescent="0.2">
      <c r="AD77" s="162"/>
      <c r="AE77" s="158">
        <f>AE72+'Aug19'!AE67</f>
        <v>0</v>
      </c>
      <c r="AF77" s="158">
        <f>AF72+'Aug19'!AF67</f>
        <v>0</v>
      </c>
      <c r="AG77" s="158">
        <f>AG72+'Aug19'!AG67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disablePrompts="1"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O1" sqref="O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24"/>
      <c r="B1" s="415" t="s">
        <v>66</v>
      </c>
      <c r="C1" s="416"/>
      <c r="D1" s="416"/>
      <c r="E1" s="416"/>
      <c r="F1" s="417"/>
      <c r="G1" s="381">
        <f>SUM(AD60:AG60)+SUM(AE62:AG62)</f>
        <v>0</v>
      </c>
      <c r="H1" s="382"/>
      <c r="I1" s="378" t="s">
        <v>4</v>
      </c>
      <c r="J1" s="379"/>
      <c r="K1" s="379"/>
      <c r="L1" s="38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24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8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tr">
        <f>'Apr19'!H3:H6</f>
        <v>Statutory Pay</v>
      </c>
      <c r="I3" s="358" t="str">
        <f>'Apr19'!I3:I6</f>
        <v>Basic hours</v>
      </c>
      <c r="J3" s="358" t="str">
        <f>'Apr19'!J3:J6</f>
        <v>Hourly rate</v>
      </c>
      <c r="K3" s="358" t="str">
        <f>'Apr19'!K3:K6</f>
        <v>Basic    wages</v>
      </c>
      <c r="L3" s="358" t="str">
        <f>'Apr19'!L3:L6</f>
        <v>Overtime Bonus Gratuities</v>
      </c>
      <c r="M3" s="421" t="str">
        <f>'Apr19'!M3:M6</f>
        <v>GROSS WAGES</v>
      </c>
      <c r="N3" s="358" t="str">
        <f>'Apr19'!N3:N6</f>
        <v>Income Tax</v>
      </c>
      <c r="O3" s="358" t="str">
        <f>'Apr19'!O3:O6</f>
        <v>Employees National Insurance</v>
      </c>
      <c r="P3" s="358" t="str">
        <f>'Apr19'!P3:P6</f>
        <v>Student Loans</v>
      </c>
      <c r="Q3" s="358" t="str">
        <f>'Apr19'!Q3:Q6</f>
        <v>Other Deductions</v>
      </c>
      <c r="R3" s="421" t="str">
        <f>'Apr19'!R3:R6</f>
        <v>NET      PAY</v>
      </c>
      <c r="S3" s="42"/>
      <c r="T3" s="358" t="str">
        <f>'Apr19'!T3:T6</f>
        <v>Employers National Insurance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61"/>
      <c r="J4" s="361"/>
      <c r="K4" s="361"/>
      <c r="L4" s="361"/>
      <c r="M4" s="422"/>
      <c r="N4" s="361"/>
      <c r="O4" s="361"/>
      <c r="P4" s="361"/>
      <c r="Q4" s="361"/>
      <c r="R4" s="422"/>
      <c r="S4" s="42"/>
      <c r="T4" s="361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61"/>
      <c r="J5" s="361"/>
      <c r="K5" s="361"/>
      <c r="L5" s="361"/>
      <c r="M5" s="422"/>
      <c r="N5" s="361"/>
      <c r="O5" s="361"/>
      <c r="P5" s="361"/>
      <c r="Q5" s="361"/>
      <c r="R5" s="422"/>
      <c r="S5" s="42"/>
      <c r="T5" s="361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2"/>
      <c r="J6" s="362"/>
      <c r="K6" s="362"/>
      <c r="L6" s="362"/>
      <c r="M6" s="423"/>
      <c r="N6" s="362"/>
      <c r="O6" s="362"/>
      <c r="P6" s="362"/>
      <c r="Q6" s="362"/>
      <c r="R6" s="423"/>
      <c r="S6" s="41"/>
      <c r="T6" s="362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92"/>
      <c r="S8" s="393"/>
      <c r="T8" s="393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27</v>
      </c>
      <c r="F9" s="35"/>
      <c r="G9" s="35"/>
      <c r="H9" s="353" t="s">
        <v>28</v>
      </c>
      <c r="I9" s="354"/>
      <c r="J9" s="352"/>
      <c r="K9" s="204">
        <f>'Sep19'!M49+1</f>
        <v>43739</v>
      </c>
      <c r="L9" s="203" t="s">
        <v>76</v>
      </c>
      <c r="M9" s="205">
        <f>K9+6</f>
        <v>43745</v>
      </c>
      <c r="N9" s="20"/>
      <c r="O9" s="394" t="s">
        <v>63</v>
      </c>
      <c r="P9" s="395"/>
      <c r="Q9" s="395"/>
      <c r="R9" s="396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IF(T$9="Y",'Sep19'!H51,0)</f>
        <v>0</v>
      </c>
      <c r="I11" s="89">
        <f>IF(T$9="Y",'Sep19'!I51,0)</f>
        <v>0</v>
      </c>
      <c r="J11" s="89">
        <f>IF(T$9="Y",'Sep19'!J51,0)</f>
        <v>0</v>
      </c>
      <c r="K11" s="89">
        <f>IF(T$9="Y",'Sep19'!K51,I11*J11)</f>
        <v>0</v>
      </c>
      <c r="L11" s="110">
        <f>IF(T$9="Y",'Sep19'!L51,0)</f>
        <v>0</v>
      </c>
      <c r="M11" s="110" t="str">
        <f>IF(E11=" "," ",IF(T$9="Y",'Sep19'!M51,IF((H11+K11+L11)&gt;0,H11+K11+L11,"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IF(Employee!H$34=E$9,Employee!D$34+SUM(M11)+'Sep19'!V51,SUM(M11)+'Sep19'!V51)</f>
        <v>0</v>
      </c>
      <c r="W11" s="49">
        <f>IF(Employee!H$34=E$9,Employee!D$35+SUM(N11)+'Sep19'!W51,SUM(N11)+'Sep19'!W51)</f>
        <v>0</v>
      </c>
      <c r="X11" s="49">
        <f>IF(O11=" ",'Sep19'!X51,O11+'Sep19'!X51)</f>
        <v>0</v>
      </c>
      <c r="Y11" s="49">
        <f>IF(P11=" ",'Sep19'!Y51,P11+'Sep19'!Y51)</f>
        <v>0</v>
      </c>
      <c r="Z11" s="49">
        <f>IF(Q11=" ",'Sep19'!Z51,Q11+'Sep19'!Z51)</f>
        <v>0</v>
      </c>
      <c r="AA11" s="49">
        <f>IF(R11=" ",'Sep19'!AA51,R11+'Sep19'!AA51)</f>
        <v>0</v>
      </c>
      <c r="AC11" s="49">
        <f>IF(T11=" ",'Sep19'!AC51,T11+'Sep19'!AC51)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IF(T$9="Y",'Sep19'!H52,0)</f>
        <v>0</v>
      </c>
      <c r="I12" s="92">
        <f>IF(T$9="Y",'Sep19'!I52,0)</f>
        <v>0</v>
      </c>
      <c r="J12" s="92">
        <f>IF(T$9="Y",'Sep19'!J52,0)</f>
        <v>0</v>
      </c>
      <c r="K12" s="92">
        <f>IF(T$9="Y",'Sep19'!K52,I12*J12)</f>
        <v>0</v>
      </c>
      <c r="L12" s="111">
        <f>IF(T$9="Y",'Sep19'!L52,0)</f>
        <v>0</v>
      </c>
      <c r="M12" s="111" t="str">
        <f>IF(E12=" "," ",IF(T$9="Y",'Sep19'!M52,IF((H12+K12+L12)&gt;0,H12+K12+L12,"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IF(Employee!H$60=E$9,Employee!D$60+SUM(M12)+'Sep19'!V52,SUM(M12)+'Sep19'!V52)</f>
        <v>0</v>
      </c>
      <c r="W12" s="49">
        <f>IF(Employee!H$60=E$9,Employee!D$61+SUM(N12)+'Sep19'!W52,SUM(N12)+'Sep19'!W52)</f>
        <v>0</v>
      </c>
      <c r="X12" s="49">
        <f>IF(O12=" ",'Sep19'!X52,O12+'Sep19'!X52)</f>
        <v>0</v>
      </c>
      <c r="Y12" s="49">
        <f>IF(P12=" ",'Sep19'!Y52,P12+'Sep19'!Y52)</f>
        <v>0</v>
      </c>
      <c r="Z12" s="49">
        <f>IF(Q12=" ",'Sep19'!Z52,Q12+'Sep19'!Z52)</f>
        <v>0</v>
      </c>
      <c r="AA12" s="49">
        <f>IF(R12=" ",'Sep19'!AA52,R12+'Sep19'!AA52)</f>
        <v>0</v>
      </c>
      <c r="AC12" s="49">
        <f>IF(T12=" ",'Sep19'!AC52,T12+'Sep19'!AC52)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IF(T$9="Y",'Sep19'!H53,0)</f>
        <v>0</v>
      </c>
      <c r="I13" s="92">
        <f>IF(T$9="Y",'Sep19'!I53,0)</f>
        <v>0</v>
      </c>
      <c r="J13" s="92">
        <f>IF(T$9="Y",'Sep19'!J53,0)</f>
        <v>0</v>
      </c>
      <c r="K13" s="92">
        <f>IF(T$9="Y",'Sep19'!K53,I13*J13)</f>
        <v>0</v>
      </c>
      <c r="L13" s="111">
        <f>IF(T$9="Y",'Sep19'!L53,0)</f>
        <v>0</v>
      </c>
      <c r="M13" s="111" t="str">
        <f>IF(E13=" "," ",IF(T$9="Y",'Sep19'!M53,IF((H13+K13+L13)&gt;0,H13+K13+L13,"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IF(Employee!H$86=E$9,Employee!D$86+SUM(M13)+'Sep19'!V53,SUM(M13)+'Sep19'!V53)</f>
        <v>0</v>
      </c>
      <c r="W13" s="49">
        <f>IF(Employee!H$86=E$9,Employee!D$87+SUM(N13)+'Sep19'!W53,SUM(N13)+'Sep19'!W53)</f>
        <v>0</v>
      </c>
      <c r="X13" s="49">
        <f>IF(O13=" ",'Sep19'!X53,O13+'Sep19'!X53)</f>
        <v>0</v>
      </c>
      <c r="Y13" s="49">
        <f>IF(P13=" ",'Sep19'!Y53,P13+'Sep19'!Y53)</f>
        <v>0</v>
      </c>
      <c r="Z13" s="49">
        <f>IF(Q13=" ",'Sep19'!Z53,Q13+'Sep19'!Z53)</f>
        <v>0</v>
      </c>
      <c r="AA13" s="49">
        <f>IF(R13=" ",'Sep19'!AA53,R13+'Sep19'!AA53)</f>
        <v>0</v>
      </c>
      <c r="AC13" s="49">
        <f>IF(T13=" ",'Sep19'!AC53,T13+'Sep19'!AC53)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IF(T$9="Y",'Sep19'!H54,0)</f>
        <v>0</v>
      </c>
      <c r="I14" s="92">
        <f>IF(T$9="Y",'Sep19'!I54,0)</f>
        <v>0</v>
      </c>
      <c r="J14" s="92">
        <f>IF(T$9="Y",'Sep19'!J54,0)</f>
        <v>0</v>
      </c>
      <c r="K14" s="92">
        <f>IF(T$9="Y",'Sep19'!K54,I14*J14)</f>
        <v>0</v>
      </c>
      <c r="L14" s="111">
        <f>IF(T$9="Y",'Sep19'!L54,0)</f>
        <v>0</v>
      </c>
      <c r="M14" s="111" t="str">
        <f>IF(E14=" "," ",IF(T$9="Y",'Sep19'!M54,IF((H14+K14+L14)&gt;0,H14+K14+L14,"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IF(Employee!H$112=E$9,Employee!D$112+SUM(M14)+'Sep19'!V54,SUM(M14)+'Sep19'!V54)</f>
        <v>0</v>
      </c>
      <c r="W14" s="49">
        <f>IF(Employee!H$112=E$9,Employee!D$113+SUM(N14)+'Sep19'!W54,SUM(N14)+'Sep19'!W54)</f>
        <v>0</v>
      </c>
      <c r="X14" s="49">
        <f>IF(O14=" ",'Sep19'!X54,O14+'Sep19'!X54)</f>
        <v>0</v>
      </c>
      <c r="Y14" s="49">
        <f>IF(P14=" ",'Sep19'!Y54,P14+'Sep19'!Y54)</f>
        <v>0</v>
      </c>
      <c r="Z14" s="49">
        <f>IF(Q14=" ",'Sep19'!Z54,Q14+'Sep19'!Z54)</f>
        <v>0</v>
      </c>
      <c r="AA14" s="49">
        <f>IF(R14=" ",'Sep19'!AA54,R14+'Sep19'!AA54)</f>
        <v>0</v>
      </c>
      <c r="AC14" s="49">
        <f>IF(T14=" ",'Sep19'!AC54,T14+'Sep19'!AC54)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IF(T$9="Y",'Sep19'!H55,0)</f>
        <v>0</v>
      </c>
      <c r="I15" s="245">
        <f>IF(T$9="Y",'Sep19'!I55,0)</f>
        <v>0</v>
      </c>
      <c r="J15" s="245">
        <f>IF(T$9="Y",'Sep19'!J55,0)</f>
        <v>0</v>
      </c>
      <c r="K15" s="245">
        <f>IF(T$9="Y",'Sep19'!K55,I15*J15)</f>
        <v>0</v>
      </c>
      <c r="L15" s="246">
        <f>IF(T$9="Y",'Sep19'!L55,0)</f>
        <v>0</v>
      </c>
      <c r="M15" s="111" t="str">
        <f>IF(E15=" "," ",IF(T$9="Y",'Sep19'!M55,IF((H15+K15+L15)&gt;0,H15+K15+L15,"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IF(Employee!H$138=E$9,Employee!D$138+SUM(M15)+'Sep19'!V55,SUM(M15)+'Sep19'!V55)</f>
        <v>0</v>
      </c>
      <c r="W15" s="49">
        <f>IF(Employee!H$138=E$9,Employee!D$139+SUM(N15)+'Sep19'!W55,SUM(N15)+'Sep19'!W55)</f>
        <v>0</v>
      </c>
      <c r="X15" s="49">
        <f>IF(O15=" ",'Sep19'!X55,O15+'Sep19'!X55)</f>
        <v>0</v>
      </c>
      <c r="Y15" s="49">
        <f>IF(P15=" ",'Sep19'!Y55,P15+'Sep19'!Y55)</f>
        <v>0</v>
      </c>
      <c r="Z15" s="49">
        <f>IF(Q15=" ",'Sep19'!Z55,Q15+'Sep19'!Z55)</f>
        <v>0</v>
      </c>
      <c r="AA15" s="49">
        <f>IF(R15=" ",'Sep19'!AA55,R15+'Sep19'!AA55)</f>
        <v>0</v>
      </c>
      <c r="AC15" s="49">
        <f>IF(T15=" ",'Sep19'!AC55,T15+'Sep19'!AC55)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1" t="s">
        <v>7</v>
      </c>
      <c r="G16" s="35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28</v>
      </c>
      <c r="F19" s="35"/>
      <c r="G19" s="35"/>
      <c r="H19" s="353" t="s">
        <v>28</v>
      </c>
      <c r="I19" s="354"/>
      <c r="J19" s="352"/>
      <c r="K19" s="204">
        <f>M9+1</f>
        <v>43746</v>
      </c>
      <c r="L19" s="203" t="s">
        <v>76</v>
      </c>
      <c r="M19" s="205">
        <f>K19+6</f>
        <v>43752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29</v>
      </c>
      <c r="F29" s="35"/>
      <c r="G29" s="35"/>
      <c r="H29" s="353" t="s">
        <v>28</v>
      </c>
      <c r="I29" s="354"/>
      <c r="J29" s="352"/>
      <c r="K29" s="204">
        <f>M19+1</f>
        <v>43753</v>
      </c>
      <c r="L29" s="203" t="s">
        <v>76</v>
      </c>
      <c r="M29" s="205">
        <f>K29+6</f>
        <v>43759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433"/>
      <c r="D38" s="433"/>
      <c r="E38" s="434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435"/>
      <c r="D39" s="436"/>
      <c r="E39" s="156">
        <v>30</v>
      </c>
      <c r="F39" s="35"/>
      <c r="G39" s="35"/>
      <c r="H39" s="353" t="s">
        <v>28</v>
      </c>
      <c r="I39" s="435"/>
      <c r="J39" s="436"/>
      <c r="K39" s="204">
        <f>M29+1</f>
        <v>43760</v>
      </c>
      <c r="L39" s="203" t="s">
        <v>76</v>
      </c>
      <c r="M39" s="205">
        <f>K39+6</f>
        <v>43766</v>
      </c>
      <c r="N39" s="20"/>
      <c r="O39" s="394" t="s">
        <v>63</v>
      </c>
      <c r="P39" s="430"/>
      <c r="Q39" s="430"/>
      <c r="R39" s="43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43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24</v>
      </c>
      <c r="C48" s="354"/>
      <c r="D48" s="354"/>
      <c r="E48" s="352"/>
      <c r="F48" s="32"/>
      <c r="G48" s="32"/>
      <c r="H48" s="43"/>
      <c r="I48" s="43"/>
      <c r="J48" s="43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10</v>
      </c>
      <c r="C49" s="354"/>
      <c r="D49" s="352"/>
      <c r="E49" s="156">
        <v>7</v>
      </c>
      <c r="F49" s="35"/>
      <c r="G49" s="35"/>
      <c r="H49" s="353" t="s">
        <v>28</v>
      </c>
      <c r="I49" s="354"/>
      <c r="J49" s="352"/>
      <c r="K49" s="204">
        <f>Admin!B185</f>
        <v>43744</v>
      </c>
      <c r="L49" s="203" t="s">
        <v>76</v>
      </c>
      <c r="M49" s="205">
        <f>Admin!B215</f>
        <v>43774</v>
      </c>
      <c r="N49" s="20"/>
      <c r="O49" s="394" t="s">
        <v>64</v>
      </c>
      <c r="P49" s="395"/>
      <c r="Q49" s="395"/>
      <c r="R49" s="396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IF(T$49="Y",'Sep19'!H61,0)</f>
        <v>0</v>
      </c>
      <c r="I51" s="89">
        <f>IF(T$49="Y",'Sep19'!I61,0)</f>
        <v>0</v>
      </c>
      <c r="J51" s="89">
        <f>IF(T$49="Y",'Sep19'!J61,0)</f>
        <v>0</v>
      </c>
      <c r="K51" s="89">
        <f>IF(T$49="Y",'Sep19'!K61,I51*J51)</f>
        <v>0</v>
      </c>
      <c r="L51" s="110">
        <f>IF(T$49="Y",'Sep19'!L61,0)</f>
        <v>0</v>
      </c>
      <c r="M51" s="99" t="str">
        <f>IF(E51=" "," ",IF(T$49="Y",'Sep19'!M61,IF((H51+K51+L51)&gt;0,H51+K51+L51,"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IF(Employee!H$35=E$49,Employee!D$34+SUM(M51)+'Sep19'!V61,SUM(M51)+'Sep19'!V61)</f>
        <v>0</v>
      </c>
      <c r="W51" s="49">
        <f>IF(Employee!H$35=E$49,Employee!D$35+SUM(N51)+'Sep19'!W61,SUM(N51)+'Sep19'!W61)</f>
        <v>0</v>
      </c>
      <c r="X51" s="49">
        <f>IF(O51=" ",'Sep19'!X61,O51+'Sep19'!X61)</f>
        <v>0</v>
      </c>
      <c r="Y51" s="49">
        <f>IF(P51=" ",'Sep19'!Y61,P51+'Sep19'!Y61)</f>
        <v>0</v>
      </c>
      <c r="Z51" s="49">
        <f>IF(Q51=" ",'Sep19'!Z61,Q51+'Sep19'!Z61)</f>
        <v>0</v>
      </c>
      <c r="AA51" s="49">
        <f>IF(R51=" ",'Sep19'!AA61,R51+'Sep19'!AA61)</f>
        <v>0</v>
      </c>
      <c r="AC51" s="49">
        <f>IF(T51=" ",'Sep19'!AC61,T51+'Sep19'!AC61)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IF(T$49="Y",'Sep19'!H62,0)</f>
        <v>0</v>
      </c>
      <c r="I52" s="92">
        <f>IF(T$49="Y",'Sep19'!I62,0)</f>
        <v>0</v>
      </c>
      <c r="J52" s="92">
        <f>IF(T$49="Y",'Sep19'!J62,0)</f>
        <v>0</v>
      </c>
      <c r="K52" s="92">
        <f>IF(T$49="Y",'Sep19'!K62,I52*J52)</f>
        <v>0</v>
      </c>
      <c r="L52" s="111">
        <f>IF(T$49="Y",'Sep19'!L62,0)</f>
        <v>0</v>
      </c>
      <c r="M52" s="100" t="str">
        <f>IF(E52=" "," ",IF(T$49="Y",'Sep19'!M62,IF((H52+K52+L52)&gt;0,H52+K52+L52,"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IF(Employee!H$61=E$49,Employee!D$60+SUM(M52)+'Sep19'!V62,SUM(M52)+'Sep19'!V62)</f>
        <v>0</v>
      </c>
      <c r="W52" s="49">
        <f>IF(Employee!H$61=E$49,Employee!D$61+SUM(N52)+'Sep19'!W62,SUM(N52)+'Sep19'!W62)</f>
        <v>0</v>
      </c>
      <c r="X52" s="49">
        <f>IF(O52=" ",'Sep19'!X62,O52+'Sep19'!X62)</f>
        <v>0</v>
      </c>
      <c r="Y52" s="49">
        <f>IF(P52=" ",'Sep19'!Y62,P52+'Sep19'!Y62)</f>
        <v>0</v>
      </c>
      <c r="Z52" s="49">
        <f>IF(Q52=" ",'Sep19'!Z62,Q52+'Sep19'!Z62)</f>
        <v>0</v>
      </c>
      <c r="AA52" s="49">
        <f>IF(R52=" ",'Sep19'!AA62,R52+'Sep19'!AA62)</f>
        <v>0</v>
      </c>
      <c r="AC52" s="49">
        <f>IF(T52=" ",'Sep19'!AC62,T52+'Sep19'!AC62)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IF(T$49="Y",'Sep19'!H63,0)</f>
        <v>0</v>
      </c>
      <c r="I53" s="92">
        <f>IF(T$49="Y",'Sep19'!I63,0)</f>
        <v>0</v>
      </c>
      <c r="J53" s="92">
        <f>IF(T$49="Y",'Sep19'!J63,0)</f>
        <v>0</v>
      </c>
      <c r="K53" s="92">
        <f>IF(T$49="Y",'Sep19'!K63,I53*J53)</f>
        <v>0</v>
      </c>
      <c r="L53" s="111">
        <f>IF(T$49="Y",'Sep19'!L63,0)</f>
        <v>0</v>
      </c>
      <c r="M53" s="100" t="str">
        <f>IF(E53=" "," ",IF(T$49="Y",'Sep19'!M63,IF((H53+K53+L53)&gt;0,H53+K53+L53,"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IF(Employee!H$87=E$49,Employee!D$86+SUM(M53)+'Sep19'!V63,SUM(M53)+'Sep19'!V63)</f>
        <v>0</v>
      </c>
      <c r="W53" s="49">
        <f>IF(Employee!H$87=E$49,Employee!D$87+SUM(N53)+'Sep19'!W63,SUM(N53)+'Sep19'!W63)</f>
        <v>0</v>
      </c>
      <c r="X53" s="49">
        <f>IF(O53=" ",'Sep19'!X63,O53+'Sep19'!X63)</f>
        <v>0</v>
      </c>
      <c r="Y53" s="49">
        <f>IF(P53=" ",'Sep19'!Y63,P53+'Sep19'!Y63)</f>
        <v>0</v>
      </c>
      <c r="Z53" s="49">
        <f>IF(Q53=" ",'Sep19'!Z63,Q53+'Sep19'!Z63)</f>
        <v>0</v>
      </c>
      <c r="AA53" s="49">
        <f>IF(R53=" ",'Sep19'!AA63,R53+'Sep19'!AA63)</f>
        <v>0</v>
      </c>
      <c r="AC53" s="49">
        <f>IF(T53=" ",'Sep19'!AC63,T53+'Sep19'!AC63)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IF(T$49="Y",'Sep19'!H64,0)</f>
        <v>0</v>
      </c>
      <c r="I54" s="92">
        <f>IF(T$49="Y",'Sep19'!I64,0)</f>
        <v>0</v>
      </c>
      <c r="J54" s="92">
        <f>IF(T$49="Y",'Sep19'!J64,0)</f>
        <v>0</v>
      </c>
      <c r="K54" s="92">
        <f>IF(T$49="Y",'Sep19'!K64,I54*J54)</f>
        <v>0</v>
      </c>
      <c r="L54" s="111">
        <f>IF(T$49="Y",'Sep19'!L64,0)</f>
        <v>0</v>
      </c>
      <c r="M54" s="100" t="str">
        <f>IF(E54=" "," ",IF(T$49="Y",'Sep19'!M64,IF((H54+K54+L54)&gt;0,H54+K54+L54,"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IF(Employee!H$113=E$49,Employee!D$112+SUM(M54)+'Sep19'!V64,SUM(M54)+'Sep19'!V64)</f>
        <v>0</v>
      </c>
      <c r="W54" s="49">
        <f>IF(Employee!H$113=E$49,Employee!D$113+SUM(N54)+'Sep19'!W64,SUM(N54)+'Sep19'!W64)</f>
        <v>0</v>
      </c>
      <c r="X54" s="49">
        <f>IF(O54=" ",'Sep19'!X64,O54+'Sep19'!X64)</f>
        <v>0</v>
      </c>
      <c r="Y54" s="49">
        <f>IF(P54=" ",'Sep19'!Y64,P54+'Sep19'!Y64)</f>
        <v>0</v>
      </c>
      <c r="Z54" s="49">
        <f>IF(Q54=" ",'Sep19'!Z64,Q54+'Sep19'!Z64)</f>
        <v>0</v>
      </c>
      <c r="AA54" s="49">
        <f>IF(R54=" ",'Sep19'!AA64,R54+'Sep19'!AA64)</f>
        <v>0</v>
      </c>
      <c r="AC54" s="49">
        <f>IF(T54=" ",'Sep19'!AC64,T54+'Sep19'!AC64)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IF(T$49="Y",'Sep19'!H65,0)</f>
        <v>0</v>
      </c>
      <c r="I55" s="245">
        <f>IF(T$49="Y",'Sep19'!I65,0)</f>
        <v>0</v>
      </c>
      <c r="J55" s="245">
        <f>IF(T$49="Y",'Sep19'!J65,0)</f>
        <v>0</v>
      </c>
      <c r="K55" s="245">
        <f>IF(T$49="Y",'Sep19'!K65,I55*J55)</f>
        <v>0</v>
      </c>
      <c r="L55" s="246">
        <f>IF(T$49="Y",'Sep19'!L65,0)</f>
        <v>0</v>
      </c>
      <c r="M55" s="100" t="str">
        <f>IF(E55=" "," ",IF(T$49="Y",'Sep19'!M65,IF((H55+K55+L55)&gt;0,H55+K55+L55,"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IF(Employee!H$139=E$49,Employee!D$138+SUM(M55)+'Sep19'!V65,SUM(M55)+'Sep19'!V65)</f>
        <v>0</v>
      </c>
      <c r="W55" s="49">
        <f>IF(Employee!H$139=E$49,Employee!D$139+SUM(N55)+'Sep19'!W65,SUM(N55)+'Sep19'!W65)</f>
        <v>0</v>
      </c>
      <c r="X55" s="49">
        <f>IF(O55=" ",'Sep19'!X65,O55+'Sep19'!X65)</f>
        <v>0</v>
      </c>
      <c r="Y55" s="49">
        <f>IF(P55=" ",'Sep19'!Y65,P55+'Sep19'!Y65)</f>
        <v>0</v>
      </c>
      <c r="Z55" s="49">
        <f>IF(Q55=" ",'Sep19'!Z65,Q55+'Sep19'!Z65)</f>
        <v>0</v>
      </c>
      <c r="AA55" s="49">
        <f>IF(R55=" ",'Sep19'!AA65,R55+'Sep19'!AA65)</f>
        <v>0</v>
      </c>
      <c r="AC55" s="49">
        <f>IF(T55=" ",'Sep19'!AC65,T55+'Sep19'!AC65)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35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08" t="s">
        <v>74</v>
      </c>
      <c r="N59" s="409"/>
      <c r="O59" s="409"/>
      <c r="P59" s="409"/>
      <c r="Q59" s="409"/>
      <c r="R59" s="409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AD60+'Sep19'!AD75</f>
        <v>0</v>
      </c>
      <c r="AE65" s="158">
        <f>AE60+'Sep19'!AE75</f>
        <v>0</v>
      </c>
      <c r="AF65" s="158">
        <f>AF60+'Sep19'!AF75</f>
        <v>0</v>
      </c>
      <c r="AG65" s="158">
        <f>AG60+'Sep19'!AG75</f>
        <v>0</v>
      </c>
    </row>
    <row r="66" spans="6:33" ht="13.5" thickTop="1" x14ac:dyDescent="0.2"/>
    <row r="67" spans="6:33" x14ac:dyDescent="0.2">
      <c r="AD67" s="162"/>
      <c r="AE67" s="158">
        <f>AE62+'Sep19'!AE77</f>
        <v>0</v>
      </c>
      <c r="AF67" s="158">
        <f>AF62+'Sep19'!AF77</f>
        <v>0</v>
      </c>
      <c r="AG67" s="158">
        <f>AG62+'Sep19'!AG77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workbookViewId="0">
      <pane ySplit="6" topLeftCell="A7" activePane="bottomLeft" state="frozen"/>
      <selection pane="bottomLeft" activeCell="O1" sqref="O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24"/>
      <c r="B1" s="415" t="s">
        <v>66</v>
      </c>
      <c r="C1" s="416"/>
      <c r="D1" s="416"/>
      <c r="E1" s="416"/>
      <c r="F1" s="417"/>
      <c r="G1" s="381">
        <f>SUM(AD60:AG60)+SUM(AE62:AG62)</f>
        <v>0</v>
      </c>
      <c r="H1" s="382"/>
      <c r="I1" s="378" t="s">
        <v>4</v>
      </c>
      <c r="J1" s="379"/>
      <c r="K1" s="379"/>
      <c r="L1" s="38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6"/>
      <c r="V1" s="410" t="s">
        <v>25</v>
      </c>
      <c r="W1" s="411"/>
      <c r="X1" s="411"/>
      <c r="Y1" s="411"/>
      <c r="Z1" s="411"/>
      <c r="AA1" s="411"/>
      <c r="AB1" s="411"/>
      <c r="AC1" s="412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24"/>
      <c r="B2" s="418"/>
      <c r="C2" s="419"/>
      <c r="D2" s="419"/>
      <c r="E2" s="419"/>
      <c r="F2" s="420"/>
      <c r="G2" s="381"/>
      <c r="H2" s="382"/>
      <c r="I2" s="386" t="s">
        <v>70</v>
      </c>
      <c r="J2" s="386"/>
      <c r="K2" s="386"/>
      <c r="L2" s="38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6"/>
      <c r="V2" s="413"/>
      <c r="W2" s="398"/>
      <c r="X2" s="398"/>
      <c r="Y2" s="398"/>
      <c r="Z2" s="398"/>
      <c r="AA2" s="398"/>
      <c r="AB2" s="398"/>
      <c r="AC2" s="414"/>
      <c r="AD2" s="398"/>
      <c r="AE2" s="398"/>
      <c r="AF2" s="398"/>
      <c r="AG2" s="398"/>
      <c r="AH2" s="28"/>
    </row>
    <row r="3" spans="1:34" s="7" customFormat="1" ht="15" customHeight="1" thickTop="1" x14ac:dyDescent="0.2">
      <c r="A3" s="374"/>
      <c r="B3" s="383" t="s">
        <v>72</v>
      </c>
      <c r="C3" s="383" t="s">
        <v>45</v>
      </c>
      <c r="D3" s="383" t="s">
        <v>6</v>
      </c>
      <c r="E3" s="388" t="s">
        <v>38</v>
      </c>
      <c r="F3" s="391" t="s">
        <v>0</v>
      </c>
      <c r="G3" s="105" t="s">
        <v>39</v>
      </c>
      <c r="H3" s="358" t="str">
        <f>'Apr19'!H3:H6</f>
        <v>Statutory Pay</v>
      </c>
      <c r="I3" s="358" t="str">
        <f>'Apr19'!I3:I6</f>
        <v>Basic hours</v>
      </c>
      <c r="J3" s="358" t="str">
        <f>'Apr19'!J3:J6</f>
        <v>Hourly rate</v>
      </c>
      <c r="K3" s="358" t="str">
        <f>'Apr19'!K3:K6</f>
        <v>Basic    wages</v>
      </c>
      <c r="L3" s="358" t="str">
        <f>'Apr19'!L3:L6</f>
        <v>Overtime Bonus Gratuities</v>
      </c>
      <c r="M3" s="421" t="str">
        <f>'Apr19'!M3:M6</f>
        <v>GROSS WAGES</v>
      </c>
      <c r="N3" s="358" t="str">
        <f>'Apr19'!N3:N6</f>
        <v>Income Tax</v>
      </c>
      <c r="O3" s="358" t="str">
        <f>'Apr19'!O3:O6</f>
        <v>Employees National Insurance</v>
      </c>
      <c r="P3" s="358" t="str">
        <f>'Apr19'!P3:P6</f>
        <v>Student Loans</v>
      </c>
      <c r="Q3" s="358" t="str">
        <f>'Apr19'!Q3:Q6</f>
        <v>Other Deductions</v>
      </c>
      <c r="R3" s="421" t="str">
        <f>'Apr19'!R3:R6</f>
        <v>NET      PAY</v>
      </c>
      <c r="S3" s="42"/>
      <c r="T3" s="358" t="str">
        <f>'Apr19'!T3:T6</f>
        <v>Employers National Insurance</v>
      </c>
      <c r="U3" s="407"/>
      <c r="V3" s="402" t="s">
        <v>5</v>
      </c>
      <c r="W3" s="402" t="s">
        <v>1</v>
      </c>
      <c r="X3" s="402" t="s">
        <v>26</v>
      </c>
      <c r="Y3" s="403" t="s">
        <v>22</v>
      </c>
      <c r="Z3" s="402" t="s">
        <v>2</v>
      </c>
      <c r="AA3" s="402" t="s">
        <v>3</v>
      </c>
      <c r="AB3" s="42"/>
      <c r="AC3" s="402" t="s">
        <v>27</v>
      </c>
      <c r="AD3" s="399" t="s">
        <v>58</v>
      </c>
      <c r="AE3" s="399" t="s">
        <v>59</v>
      </c>
      <c r="AF3" s="399" t="s">
        <v>60</v>
      </c>
      <c r="AG3" s="399" t="s">
        <v>61</v>
      </c>
      <c r="AH3" s="160"/>
    </row>
    <row r="4" spans="1:34" s="7" customFormat="1" ht="15" customHeight="1" x14ac:dyDescent="0.2">
      <c r="A4" s="374"/>
      <c r="B4" s="384"/>
      <c r="C4" s="384"/>
      <c r="D4" s="384"/>
      <c r="E4" s="389"/>
      <c r="F4" s="367"/>
      <c r="G4" s="106" t="s">
        <v>40</v>
      </c>
      <c r="H4" s="361"/>
      <c r="I4" s="361"/>
      <c r="J4" s="361"/>
      <c r="K4" s="361"/>
      <c r="L4" s="361"/>
      <c r="M4" s="422"/>
      <c r="N4" s="361"/>
      <c r="O4" s="361"/>
      <c r="P4" s="361"/>
      <c r="Q4" s="361"/>
      <c r="R4" s="422"/>
      <c r="S4" s="42"/>
      <c r="T4" s="361"/>
      <c r="U4" s="407"/>
      <c r="V4" s="367"/>
      <c r="W4" s="367"/>
      <c r="X4" s="367"/>
      <c r="Y4" s="404"/>
      <c r="Z4" s="367"/>
      <c r="AA4" s="367"/>
      <c r="AB4" s="42"/>
      <c r="AC4" s="367"/>
      <c r="AD4" s="400"/>
      <c r="AE4" s="400"/>
      <c r="AF4" s="400"/>
      <c r="AG4" s="400"/>
      <c r="AH4" s="160"/>
    </row>
    <row r="5" spans="1:34" s="7" customFormat="1" ht="15" customHeight="1" x14ac:dyDescent="0.2">
      <c r="A5" s="374"/>
      <c r="B5" s="384"/>
      <c r="C5" s="384"/>
      <c r="D5" s="384"/>
      <c r="E5" s="389"/>
      <c r="F5" s="367"/>
      <c r="G5" s="106" t="s">
        <v>41</v>
      </c>
      <c r="H5" s="361"/>
      <c r="I5" s="361"/>
      <c r="J5" s="361"/>
      <c r="K5" s="361"/>
      <c r="L5" s="361"/>
      <c r="M5" s="422"/>
      <c r="N5" s="361"/>
      <c r="O5" s="361"/>
      <c r="P5" s="361"/>
      <c r="Q5" s="361"/>
      <c r="R5" s="422"/>
      <c r="S5" s="42"/>
      <c r="T5" s="361"/>
      <c r="U5" s="407"/>
      <c r="V5" s="367"/>
      <c r="W5" s="367"/>
      <c r="X5" s="367"/>
      <c r="Y5" s="404"/>
      <c r="Z5" s="367"/>
      <c r="AA5" s="367"/>
      <c r="AB5" s="42"/>
      <c r="AC5" s="367"/>
      <c r="AD5" s="400"/>
      <c r="AE5" s="400"/>
      <c r="AF5" s="400"/>
      <c r="AG5" s="400"/>
      <c r="AH5" s="160"/>
    </row>
    <row r="6" spans="1:34" s="8" customFormat="1" ht="15" customHeight="1" x14ac:dyDescent="0.2">
      <c r="A6" s="374"/>
      <c r="B6" s="385"/>
      <c r="C6" s="385"/>
      <c r="D6" s="385"/>
      <c r="E6" s="390"/>
      <c r="F6" s="367"/>
      <c r="G6" s="107" t="s">
        <v>42</v>
      </c>
      <c r="H6" s="362"/>
      <c r="I6" s="362"/>
      <c r="J6" s="362"/>
      <c r="K6" s="362"/>
      <c r="L6" s="362"/>
      <c r="M6" s="423"/>
      <c r="N6" s="362"/>
      <c r="O6" s="362"/>
      <c r="P6" s="362"/>
      <c r="Q6" s="362"/>
      <c r="R6" s="423"/>
      <c r="S6" s="41"/>
      <c r="T6" s="362"/>
      <c r="U6" s="407"/>
      <c r="V6" s="367"/>
      <c r="W6" s="367"/>
      <c r="X6" s="367"/>
      <c r="Y6" s="405"/>
      <c r="Z6" s="367"/>
      <c r="AA6" s="367"/>
      <c r="AB6" s="41"/>
      <c r="AC6" s="367"/>
      <c r="AD6" s="401"/>
      <c r="AE6" s="401"/>
      <c r="AF6" s="401"/>
      <c r="AG6" s="401"/>
      <c r="AH6" s="128"/>
    </row>
    <row r="7" spans="1:34" s="8" customFormat="1" ht="24" customHeight="1" thickBot="1" x14ac:dyDescent="0.25">
      <c r="A7" s="128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68" t="s">
        <v>23</v>
      </c>
      <c r="C8" s="354"/>
      <c r="D8" s="354"/>
      <c r="E8" s="352"/>
      <c r="F8" s="32"/>
      <c r="G8" s="86"/>
      <c r="H8" s="87"/>
      <c r="I8" s="87"/>
      <c r="J8" s="87"/>
      <c r="K8" s="46"/>
      <c r="L8" s="46"/>
      <c r="M8" s="43"/>
      <c r="N8" s="32"/>
      <c r="O8" s="355" t="s">
        <v>28</v>
      </c>
      <c r="P8" s="356"/>
      <c r="Q8" s="357"/>
      <c r="R8" s="392"/>
      <c r="S8" s="393"/>
      <c r="T8" s="393"/>
      <c r="U8" s="33"/>
      <c r="AH8" s="35"/>
    </row>
    <row r="9" spans="1:34" ht="18" customHeight="1" thickTop="1" thickBot="1" x14ac:dyDescent="0.25">
      <c r="A9" s="34"/>
      <c r="B9" s="353" t="s">
        <v>9</v>
      </c>
      <c r="C9" s="354"/>
      <c r="D9" s="352"/>
      <c r="E9" s="156">
        <v>31</v>
      </c>
      <c r="F9" s="35"/>
      <c r="G9" s="35"/>
      <c r="H9" s="353" t="s">
        <v>28</v>
      </c>
      <c r="I9" s="354"/>
      <c r="J9" s="352"/>
      <c r="K9" s="204">
        <f>'Oct19'!M39+1</f>
        <v>43767</v>
      </c>
      <c r="L9" s="203" t="s">
        <v>76</v>
      </c>
      <c r="M9" s="205">
        <f>K9+6</f>
        <v>43773</v>
      </c>
      <c r="N9" s="20"/>
      <c r="O9" s="394" t="s">
        <v>63</v>
      </c>
      <c r="P9" s="395"/>
      <c r="Q9" s="395"/>
      <c r="R9" s="396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IF(T$9="Y",'Oct19'!H41,0)</f>
        <v>0</v>
      </c>
      <c r="I11" s="89">
        <f>IF(T$9="Y",'Oct19'!I41,0)</f>
        <v>0</v>
      </c>
      <c r="J11" s="89">
        <f>IF(T$9="Y",'Oct19'!J41,0)</f>
        <v>0</v>
      </c>
      <c r="K11" s="89">
        <f>IF(T$9="Y",'Oct19'!K41,I11*J11)</f>
        <v>0</v>
      </c>
      <c r="L11" s="110">
        <f>IF(T$9="Y",'Oct19'!L41,0)</f>
        <v>0</v>
      </c>
      <c r="M11" s="110" t="str">
        <f>IF(E11=" "," ",IF(T$9="Y",'Oct19'!M41,IF((H11+K11+L11)&gt;0,H11+K11+L11,"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IF(Employee!H$34=E$9,Employee!D$34+SUM(M11)+'Oct19'!V41,SUM(M11)+'Oct19'!V41)</f>
        <v>0</v>
      </c>
      <c r="W11" s="49">
        <f>IF(Employee!H$34=E$9,Employee!D$35+SUM(N11)+'Oct19'!W41,SUM(N11)+'Oct19'!W41)</f>
        <v>0</v>
      </c>
      <c r="X11" s="49">
        <f>IF(O11=" ",'Oct19'!X41,O11+'Oct19'!X41)</f>
        <v>0</v>
      </c>
      <c r="Y11" s="49">
        <f>IF(P11=" ",'Oct19'!Y41,P11+'Oct19'!Y41)</f>
        <v>0</v>
      </c>
      <c r="Z11" s="49">
        <f>IF(Q11=" ",'Oct19'!Z41,Q11+'Oct19'!Z41)</f>
        <v>0</v>
      </c>
      <c r="AA11" s="49">
        <f>IF(R11=" ",'Oct19'!AA41,R11+'Oct19'!AA41)</f>
        <v>0</v>
      </c>
      <c r="AC11" s="49">
        <f>IF(T11=" ",'Oct19'!AC41,T11+'Oct19'!AC41)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IF(T$9="Y",'Oct19'!H42,0)</f>
        <v>0</v>
      </c>
      <c r="I12" s="92">
        <f>IF(T$9="Y",'Oct19'!I42,0)</f>
        <v>0</v>
      </c>
      <c r="J12" s="92">
        <f>IF(T$9="Y",'Oct19'!J42,0)</f>
        <v>0</v>
      </c>
      <c r="K12" s="92">
        <f>IF(T$9="Y",'Oct19'!K42,I12*J12)</f>
        <v>0</v>
      </c>
      <c r="L12" s="111">
        <f>IF(T$9="Y",'Oct19'!L42,0)</f>
        <v>0</v>
      </c>
      <c r="M12" s="111" t="str">
        <f>IF(E12=" "," ",IF(T$9="Y",'Oct19'!M42,IF((H12+K12+L12)&gt;0,H12+K12+L12,"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IF(Employee!H$60=E$9,Employee!D$60+SUM(M12)+'Oct19'!V42,SUM(M12)+'Oct19'!V42)</f>
        <v>0</v>
      </c>
      <c r="W12" s="49">
        <f>IF(Employee!H$60=E$9,Employee!D$61+SUM(N12)+'Oct19'!W42,SUM(N12)+'Oct19'!W42)</f>
        <v>0</v>
      </c>
      <c r="X12" s="49">
        <f>IF(O12=" ",'Oct19'!X42,O12+'Oct19'!X42)</f>
        <v>0</v>
      </c>
      <c r="Y12" s="49">
        <f>IF(P12=" ",'Oct19'!Y42,P12+'Oct19'!Y42)</f>
        <v>0</v>
      </c>
      <c r="Z12" s="49">
        <f>IF(Q12=" ",'Oct19'!Z42,Q12+'Oct19'!Z42)</f>
        <v>0</v>
      </c>
      <c r="AA12" s="49">
        <f>IF(R12=" ",'Oct19'!AA42,R12+'Oct19'!AA42)</f>
        <v>0</v>
      </c>
      <c r="AC12" s="49">
        <f>IF(T12=" ",'Oct19'!AC42,T12+'Oct19'!AC42)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IF(T$9="Y",'Oct19'!H43,0)</f>
        <v>0</v>
      </c>
      <c r="I13" s="92">
        <f>IF(T$9="Y",'Oct19'!I43,0)</f>
        <v>0</v>
      </c>
      <c r="J13" s="92">
        <f>IF(T$9="Y",'Oct19'!J43,0)</f>
        <v>0</v>
      </c>
      <c r="K13" s="92">
        <f>IF(T$9="Y",'Oct19'!K43,I13*J13)</f>
        <v>0</v>
      </c>
      <c r="L13" s="111">
        <f>IF(T$9="Y",'Oct19'!L43,0)</f>
        <v>0</v>
      </c>
      <c r="M13" s="111" t="str">
        <f>IF(E13=" "," ",IF(T$9="Y",'Oct19'!M43,IF((H13+K13+L13)&gt;0,H13+K13+L13,"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IF(Employee!H$86=E$9,Employee!D$86+SUM(M13)+'Oct19'!V43,SUM(M13)+'Oct19'!V43)</f>
        <v>0</v>
      </c>
      <c r="W13" s="49">
        <f>IF(Employee!H$86=E$9,Employee!D$87+SUM(N13)+'Oct19'!W43,SUM(N13)+'Oct19'!W43)</f>
        <v>0</v>
      </c>
      <c r="X13" s="49">
        <f>IF(O13=" ",'Oct19'!X43,O13+'Oct19'!X43)</f>
        <v>0</v>
      </c>
      <c r="Y13" s="49">
        <f>IF(P13=" ",'Oct19'!Y43,P13+'Oct19'!Y43)</f>
        <v>0</v>
      </c>
      <c r="Z13" s="49">
        <f>IF(Q13=" ",'Oct19'!Z43,Q13+'Oct19'!Z43)</f>
        <v>0</v>
      </c>
      <c r="AA13" s="49">
        <f>IF(R13=" ",'Oct19'!AA43,R13+'Oct19'!AA43)</f>
        <v>0</v>
      </c>
      <c r="AC13" s="49">
        <f>IF(T13=" ",'Oct19'!AC43,T13+'Oct19'!AC43)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IF(T$9="Y",'Oct19'!H44,0)</f>
        <v>0</v>
      </c>
      <c r="I14" s="92">
        <f>IF(T$9="Y",'Oct19'!I44,0)</f>
        <v>0</v>
      </c>
      <c r="J14" s="92">
        <f>IF(T$9="Y",'Oct19'!J44,0)</f>
        <v>0</v>
      </c>
      <c r="K14" s="92">
        <f>IF(T$9="Y",'Oct19'!K44,I14*J14)</f>
        <v>0</v>
      </c>
      <c r="L14" s="111">
        <f>IF(T$9="Y",'Oct19'!L44,0)</f>
        <v>0</v>
      </c>
      <c r="M14" s="111" t="str">
        <f>IF(E14=" "," ",IF(T$9="Y",'Oct19'!M44,IF((H14+K14+L14)&gt;0,H14+K14+L14,"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IF(Employee!H$112=E$9,Employee!D$112+SUM(M14)+'Oct19'!V44,SUM(M14)+'Oct19'!V44)</f>
        <v>0</v>
      </c>
      <c r="W14" s="49">
        <f>IF(Employee!H$112=E$9,Employee!D$113+SUM(N14)+'Oct19'!W44,SUM(N14)+'Oct19'!W44)</f>
        <v>0</v>
      </c>
      <c r="X14" s="49">
        <f>IF(O14=" ",'Oct19'!X44,O14+'Oct19'!X44)</f>
        <v>0</v>
      </c>
      <c r="Y14" s="49">
        <f>IF(P14=" ",'Oct19'!Y44,P14+'Oct19'!Y44)</f>
        <v>0</v>
      </c>
      <c r="Z14" s="49">
        <f>IF(Q14=" ",'Oct19'!Z44,Q14+'Oct19'!Z44)</f>
        <v>0</v>
      </c>
      <c r="AA14" s="49">
        <f>IF(R14=" ",'Oct19'!AA44,R14+'Oct19'!AA44)</f>
        <v>0</v>
      </c>
      <c r="AC14" s="49">
        <f>IF(T14=" ",'Oct19'!AC44,T14+'Oct19'!AC44)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IF(T$9="Y",'Oct19'!H45,0)</f>
        <v>0</v>
      </c>
      <c r="I15" s="245">
        <f>IF(T$9="Y",'Oct19'!I45,0)</f>
        <v>0</v>
      </c>
      <c r="J15" s="245">
        <f>IF(T$9="Y",'Oct19'!J45,0)</f>
        <v>0</v>
      </c>
      <c r="K15" s="245">
        <f>IF(T$9="Y",'Oct19'!K45,I15*J15)</f>
        <v>0</v>
      </c>
      <c r="L15" s="246">
        <f>IF(T$9="Y",'Oct19'!L45,0)</f>
        <v>0</v>
      </c>
      <c r="M15" s="111" t="str">
        <f>IF(E15=" "," ",IF(T$9="Y",'Oct19'!M45,IF((H15+K15+L15)&gt;0,H15+K15+L15,"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IF(Employee!H$138=E$9,Employee!D$138+SUM(M15)+'Oct19'!V45,SUM(M15)+'Oct19'!V45)</f>
        <v>0</v>
      </c>
      <c r="W15" s="49">
        <f>IF(Employee!H$138=E$9,Employee!D$139+SUM(N15)+'Oct19'!W45,SUM(N15)+'Oct19'!W45)</f>
        <v>0</v>
      </c>
      <c r="X15" s="49">
        <f>IF(O15=" ",'Oct19'!X45,O15+'Oct19'!X45)</f>
        <v>0</v>
      </c>
      <c r="Y15" s="49">
        <f>IF(P15=" ",'Oct19'!Y45,P15+'Oct19'!Y45)</f>
        <v>0</v>
      </c>
      <c r="Z15" s="49">
        <f>IF(Q15=" ",'Oct19'!Z45,Q15+'Oct19'!Z45)</f>
        <v>0</v>
      </c>
      <c r="AA15" s="49">
        <f>IF(R15=" ",'Oct19'!AA45,R15+'Oct19'!AA45)</f>
        <v>0</v>
      </c>
      <c r="AC15" s="49">
        <f>IF(T15=" ",'Oct19'!AC45,T15+'Oct19'!AC45)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1" t="s">
        <v>7</v>
      </c>
      <c r="G16" s="35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68" t="s">
        <v>23</v>
      </c>
      <c r="C18" s="354"/>
      <c r="D18" s="354"/>
      <c r="E18" s="352"/>
      <c r="F18" s="32"/>
      <c r="G18" s="32"/>
      <c r="H18" s="43"/>
      <c r="I18" s="43"/>
      <c r="J18" s="43"/>
      <c r="K18" s="46"/>
      <c r="L18" s="46"/>
      <c r="M18" s="43"/>
      <c r="N18" s="32"/>
      <c r="O18" s="355" t="s">
        <v>28</v>
      </c>
      <c r="P18" s="356"/>
      <c r="Q18" s="357"/>
      <c r="R18" s="392"/>
      <c r="S18" s="393"/>
      <c r="T18" s="393"/>
      <c r="U18" s="33"/>
      <c r="AH18" s="35"/>
    </row>
    <row r="19" spans="1:34" ht="18" customHeight="1" thickTop="1" thickBot="1" x14ac:dyDescent="0.25">
      <c r="A19" s="34"/>
      <c r="B19" s="353" t="s">
        <v>9</v>
      </c>
      <c r="C19" s="354"/>
      <c r="D19" s="352"/>
      <c r="E19" s="156">
        <v>32</v>
      </c>
      <c r="F19" s="35"/>
      <c r="G19" s="35"/>
      <c r="H19" s="353" t="s">
        <v>28</v>
      </c>
      <c r="I19" s="354"/>
      <c r="J19" s="352"/>
      <c r="K19" s="204">
        <f>M9+1</f>
        <v>43774</v>
      </c>
      <c r="L19" s="203" t="s">
        <v>76</v>
      </c>
      <c r="M19" s="205">
        <f>K19+6</f>
        <v>43780</v>
      </c>
      <c r="N19" s="20"/>
      <c r="O19" s="394" t="s">
        <v>63</v>
      </c>
      <c r="P19" s="395"/>
      <c r="Q19" s="395"/>
      <c r="R19" s="396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1" t="s">
        <v>7</v>
      </c>
      <c r="G26" s="35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68" t="s">
        <v>23</v>
      </c>
      <c r="C28" s="354"/>
      <c r="D28" s="354"/>
      <c r="E28" s="352"/>
      <c r="F28" s="32"/>
      <c r="G28" s="32"/>
      <c r="H28" s="43"/>
      <c r="I28" s="43"/>
      <c r="J28" s="43"/>
      <c r="K28" s="46"/>
      <c r="L28" s="46"/>
      <c r="M28" s="43"/>
      <c r="N28" s="32"/>
      <c r="O28" s="355" t="s">
        <v>28</v>
      </c>
      <c r="P28" s="356"/>
      <c r="Q28" s="357"/>
      <c r="R28" s="392"/>
      <c r="S28" s="393"/>
      <c r="T28" s="393"/>
      <c r="U28" s="33"/>
      <c r="AH28" s="35"/>
    </row>
    <row r="29" spans="1:34" ht="18" customHeight="1" thickTop="1" thickBot="1" x14ac:dyDescent="0.25">
      <c r="A29" s="34"/>
      <c r="B29" s="353" t="s">
        <v>9</v>
      </c>
      <c r="C29" s="354"/>
      <c r="D29" s="352"/>
      <c r="E29" s="156">
        <v>33</v>
      </c>
      <c r="F29" s="35"/>
      <c r="G29" s="35"/>
      <c r="H29" s="353" t="s">
        <v>28</v>
      </c>
      <c r="I29" s="354"/>
      <c r="J29" s="352"/>
      <c r="K29" s="204">
        <f>M19+1</f>
        <v>43781</v>
      </c>
      <c r="L29" s="203" t="s">
        <v>76</v>
      </c>
      <c r="M29" s="205">
        <f>K29+6</f>
        <v>43787</v>
      </c>
      <c r="N29" s="20"/>
      <c r="O29" s="394" t="s">
        <v>63</v>
      </c>
      <c r="P29" s="395"/>
      <c r="Q29" s="395"/>
      <c r="R29" s="396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1" t="s">
        <v>7</v>
      </c>
      <c r="G36" s="35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68" t="s">
        <v>23</v>
      </c>
      <c r="C38" s="433"/>
      <c r="D38" s="433"/>
      <c r="E38" s="434"/>
      <c r="F38" s="32"/>
      <c r="G38" s="32"/>
      <c r="H38" s="32"/>
      <c r="I38" s="32"/>
      <c r="J38" s="32"/>
      <c r="K38" s="46"/>
      <c r="L38" s="46"/>
      <c r="M38" s="43"/>
      <c r="N38" s="32"/>
      <c r="O38" s="355" t="s">
        <v>28</v>
      </c>
      <c r="P38" s="356"/>
      <c r="Q38" s="357"/>
      <c r="R38" s="392"/>
      <c r="S38" s="393"/>
      <c r="T38" s="393"/>
      <c r="U38" s="33"/>
      <c r="AH38" s="35"/>
    </row>
    <row r="39" spans="1:34" ht="18" customHeight="1" thickTop="1" thickBot="1" x14ac:dyDescent="0.25">
      <c r="A39" s="34"/>
      <c r="B39" s="353" t="s">
        <v>9</v>
      </c>
      <c r="C39" s="435"/>
      <c r="D39" s="436"/>
      <c r="E39" s="156">
        <v>34</v>
      </c>
      <c r="F39" s="35"/>
      <c r="G39" s="35"/>
      <c r="H39" s="353" t="s">
        <v>28</v>
      </c>
      <c r="I39" s="435"/>
      <c r="J39" s="436"/>
      <c r="K39" s="204">
        <f>M29+1</f>
        <v>43788</v>
      </c>
      <c r="L39" s="203" t="s">
        <v>76</v>
      </c>
      <c r="M39" s="205">
        <f>K39+6</f>
        <v>43794</v>
      </c>
      <c r="N39" s="20"/>
      <c r="O39" s="394" t="s">
        <v>63</v>
      </c>
      <c r="P39" s="430"/>
      <c r="Q39" s="430"/>
      <c r="R39" s="43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1" t="s">
        <v>7</v>
      </c>
      <c r="G46" s="43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68" t="s">
        <v>24</v>
      </c>
      <c r="C48" s="354"/>
      <c r="D48" s="354"/>
      <c r="E48" s="352"/>
      <c r="F48" s="32"/>
      <c r="G48" s="32"/>
      <c r="H48" s="43"/>
      <c r="I48" s="43"/>
      <c r="J48" s="43"/>
      <c r="K48" s="46"/>
      <c r="L48" s="46"/>
      <c r="M48" s="43"/>
      <c r="N48" s="32"/>
      <c r="O48" s="355" t="s">
        <v>28</v>
      </c>
      <c r="P48" s="356"/>
      <c r="Q48" s="357"/>
      <c r="R48" s="392"/>
      <c r="S48" s="393"/>
      <c r="T48" s="393"/>
      <c r="U48" s="33"/>
      <c r="AH48" s="35"/>
    </row>
    <row r="49" spans="1:34" ht="18" customHeight="1" thickTop="1" thickBot="1" x14ac:dyDescent="0.25">
      <c r="A49" s="34"/>
      <c r="B49" s="353" t="s">
        <v>10</v>
      </c>
      <c r="C49" s="354"/>
      <c r="D49" s="352"/>
      <c r="E49" s="156">
        <v>8</v>
      </c>
      <c r="F49" s="35"/>
      <c r="G49" s="35"/>
      <c r="H49" s="353" t="s">
        <v>28</v>
      </c>
      <c r="I49" s="354"/>
      <c r="J49" s="352"/>
      <c r="K49" s="204">
        <f>Admin!B216</f>
        <v>43775</v>
      </c>
      <c r="L49" s="203" t="s">
        <v>76</v>
      </c>
      <c r="M49" s="205">
        <f>Admin!B245</f>
        <v>43804</v>
      </c>
      <c r="N49" s="20"/>
      <c r="O49" s="394" t="s">
        <v>64</v>
      </c>
      <c r="P49" s="395"/>
      <c r="Q49" s="395"/>
      <c r="R49" s="396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IF(T$49="Y",'Oct19'!H51,0)</f>
        <v>0</v>
      </c>
      <c r="I51" s="89">
        <f>IF(T$49="Y",'Oct19'!I51,0)</f>
        <v>0</v>
      </c>
      <c r="J51" s="89">
        <f>IF(T$49="Y",'Oct19'!J51,0)</f>
        <v>0</v>
      </c>
      <c r="K51" s="89">
        <f>IF(T$49="Y",'Oct19'!K51,I51*J51)</f>
        <v>0</v>
      </c>
      <c r="L51" s="110">
        <f>IF(T$49="Y",'Oct19'!L51,0)</f>
        <v>0</v>
      </c>
      <c r="M51" s="99" t="str">
        <f>IF(E51=" "," ",IF(T$49="Y",'Oct19'!M51,IF((H51+K51+L51)&gt;0,H51+K51+L51,"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IF(Employee!H$35=E$49,Employee!D$34+SUM(M51)+'Oct19'!V51,SUM(M51)+'Oct19'!V51)</f>
        <v>0</v>
      </c>
      <c r="W51" s="49">
        <f>IF(Employee!H$35=E$49,Employee!D$35+SUM(N51)+'Oct19'!W51,SUM(N51)+'Oct19'!W51)</f>
        <v>0</v>
      </c>
      <c r="X51" s="49">
        <f>IF(O51=" ",'Oct19'!X51,O51+'Oct19'!X51)</f>
        <v>0</v>
      </c>
      <c r="Y51" s="49">
        <f>IF(P51=" ",'Oct19'!Y51,P51+'Oct19'!Y51)</f>
        <v>0</v>
      </c>
      <c r="Z51" s="49">
        <f>IF(Q51=" ",'Oct19'!Z51,Q51+'Oct19'!Z51)</f>
        <v>0</v>
      </c>
      <c r="AA51" s="49">
        <f>IF(R51=" ",'Oct19'!AA51,R51+'Oct19'!AA51)</f>
        <v>0</v>
      </c>
      <c r="AC51" s="49">
        <f>IF(T51=" ",'Oct19'!AC51,T51+'Oct19'!AC51)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IF(T$49="Y",'Oct19'!H52,0)</f>
        <v>0</v>
      </c>
      <c r="I52" s="92">
        <f>IF(T$49="Y",'Oct19'!I52,0)</f>
        <v>0</v>
      </c>
      <c r="J52" s="92">
        <f>IF(T$49="Y",'Oct19'!J52,0)</f>
        <v>0</v>
      </c>
      <c r="K52" s="92">
        <f>IF(T$49="Y",'Oct19'!K52,I52*J52)</f>
        <v>0</v>
      </c>
      <c r="L52" s="111">
        <f>IF(T$49="Y",'Oct19'!L52,0)</f>
        <v>0</v>
      </c>
      <c r="M52" s="100" t="str">
        <f>IF(E52=" "," ",IF(T$49="Y",'Oct19'!M52,IF((H52+K52+L52)&gt;0,H52+K52+L52,"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IF(Employee!H$61=E$49,Employee!D$60+SUM(M52)+'Oct19'!V52,SUM(M52)+'Oct19'!V52)</f>
        <v>0</v>
      </c>
      <c r="W52" s="49">
        <f>IF(Employee!H$61=E$49,Employee!D$61+SUM(N52)+'Oct19'!W52,SUM(N52)+'Oct19'!W52)</f>
        <v>0</v>
      </c>
      <c r="X52" s="49">
        <f>IF(O52=" ",'Oct19'!X52,O52+'Oct19'!X52)</f>
        <v>0</v>
      </c>
      <c r="Y52" s="49">
        <f>IF(P52=" ",'Oct19'!Y52,P52+'Oct19'!Y52)</f>
        <v>0</v>
      </c>
      <c r="Z52" s="49">
        <f>IF(Q52=" ",'Oct19'!Z52,Q52+'Oct19'!Z52)</f>
        <v>0</v>
      </c>
      <c r="AA52" s="49">
        <f>IF(R52=" ",'Oct19'!AA52,R52+'Oct19'!AA52)</f>
        <v>0</v>
      </c>
      <c r="AC52" s="49">
        <f>IF(T52=" ",'Oct19'!AC52,T52+'Oct19'!AC52)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IF(T$49="Y",'Oct19'!H53,0)</f>
        <v>0</v>
      </c>
      <c r="I53" s="92">
        <f>IF(T$49="Y",'Oct19'!I53,0)</f>
        <v>0</v>
      </c>
      <c r="J53" s="92">
        <f>IF(T$49="Y",'Oct19'!J53,0)</f>
        <v>0</v>
      </c>
      <c r="K53" s="92">
        <f>IF(T$49="Y",'Oct19'!K53,I53*J53)</f>
        <v>0</v>
      </c>
      <c r="L53" s="111">
        <f>IF(T$49="Y",'Oct19'!L53,0)</f>
        <v>0</v>
      </c>
      <c r="M53" s="100" t="str">
        <f>IF(E53=" "," ",IF(T$49="Y",'Oct19'!M53,IF((H53+K53+L53)&gt;0,H53+K53+L53,"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IF(Employee!H$87=E$49,Employee!D$86+SUM(M53)+'Oct19'!V53,SUM(M53)+'Oct19'!V53)</f>
        <v>0</v>
      </c>
      <c r="W53" s="49">
        <f>IF(Employee!H$87=E$49,Employee!D$87+SUM(N53)+'Oct19'!W53,SUM(N53)+'Oct19'!W53)</f>
        <v>0</v>
      </c>
      <c r="X53" s="49">
        <f>IF(O53=" ",'Oct19'!X53,O53+'Oct19'!X53)</f>
        <v>0</v>
      </c>
      <c r="Y53" s="49">
        <f>IF(P53=" ",'Oct19'!Y53,P53+'Oct19'!Y53)</f>
        <v>0</v>
      </c>
      <c r="Z53" s="49">
        <f>IF(Q53=" ",'Oct19'!Z53,Q53+'Oct19'!Z53)</f>
        <v>0</v>
      </c>
      <c r="AA53" s="49">
        <f>IF(R53=" ",'Oct19'!AA53,R53+'Oct19'!AA53)</f>
        <v>0</v>
      </c>
      <c r="AC53" s="49">
        <f>IF(T53=" ",'Oct19'!AC53,T53+'Oct19'!AC53)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IF(T$49="Y",'Oct19'!H54,0)</f>
        <v>0</v>
      </c>
      <c r="I54" s="92">
        <f>IF(T$49="Y",'Oct19'!I54,0)</f>
        <v>0</v>
      </c>
      <c r="J54" s="92">
        <f>IF(T$49="Y",'Oct19'!J54,0)</f>
        <v>0</v>
      </c>
      <c r="K54" s="92">
        <f>IF(T$49="Y",'Oct19'!K54,I54*J54)</f>
        <v>0</v>
      </c>
      <c r="L54" s="111">
        <f>IF(T$49="Y",'Oct19'!L54,0)</f>
        <v>0</v>
      </c>
      <c r="M54" s="100" t="str">
        <f>IF(E54=" "," ",IF(T$49="Y",'Oct19'!M54,IF((H54+K54+L54)&gt;0,H54+K54+L54,"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IF(Employee!H$113=E$49,Employee!D$112+SUM(M54)+'Oct19'!V54,SUM(M54)+'Oct19'!V54)</f>
        <v>0</v>
      </c>
      <c r="W54" s="49">
        <f>IF(Employee!H$113=E$49,Employee!D$113+SUM(N54)+'Oct19'!W54,SUM(N54)+'Oct19'!W54)</f>
        <v>0</v>
      </c>
      <c r="X54" s="49">
        <f>IF(O54=" ",'Oct19'!X54,O54+'Oct19'!X54)</f>
        <v>0</v>
      </c>
      <c r="Y54" s="49">
        <f>IF(P54=" ",'Oct19'!Y54,P54+'Oct19'!Y54)</f>
        <v>0</v>
      </c>
      <c r="Z54" s="49">
        <f>IF(Q54=" ",'Oct19'!Z54,Q54+'Oct19'!Z54)</f>
        <v>0</v>
      </c>
      <c r="AA54" s="49">
        <f>IF(R54=" ",'Oct19'!AA54,R54+'Oct19'!AA54)</f>
        <v>0</v>
      </c>
      <c r="AC54" s="49">
        <f>IF(T54=" ",'Oct19'!AC54,T54+'Oct19'!AC54)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IF(T$49="Y",'Oct19'!H55,0)</f>
        <v>0</v>
      </c>
      <c r="I55" s="245">
        <f>IF(T$49="Y",'Oct19'!I55,0)</f>
        <v>0</v>
      </c>
      <c r="J55" s="245">
        <f>IF(T$49="Y",'Oct19'!J55,0)</f>
        <v>0</v>
      </c>
      <c r="K55" s="245">
        <f>IF(T$49="Y",'Oct19'!K55,I55*J55)</f>
        <v>0</v>
      </c>
      <c r="L55" s="246">
        <f>IF(T$49="Y",'Oct19'!L55,0)</f>
        <v>0</v>
      </c>
      <c r="M55" s="100" t="str">
        <f>IF(E55=" "," ",IF(T$49="Y",'Oct19'!M55,IF((H55+K55+L55)&gt;0,H55+K55+L55,"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IF(Employee!H$139=E$49,Employee!D$138+SUM(M55)+'Oct19'!V55,SUM(M55)+'Oct19'!V55)</f>
        <v>0</v>
      </c>
      <c r="W55" s="49">
        <f>IF(Employee!H$139=E$49,Employee!D$139+SUM(N55)+'Oct19'!W55,SUM(N55)+'Oct19'!W55)</f>
        <v>0</v>
      </c>
      <c r="X55" s="49">
        <f>IF(O55=" ",'Oct19'!X55,O55+'Oct19'!X55)</f>
        <v>0</v>
      </c>
      <c r="Y55" s="49">
        <f>IF(P55=" ",'Oct19'!Y55,P55+'Oct19'!Y55)</f>
        <v>0</v>
      </c>
      <c r="Z55" s="49">
        <f>IF(Q55=" ",'Oct19'!Z55,Q55+'Oct19'!Z55)</f>
        <v>0</v>
      </c>
      <c r="AA55" s="49">
        <f>IF(R55=" ",'Oct19'!AA55,R55+'Oct19'!AA55)</f>
        <v>0</v>
      </c>
      <c r="AC55" s="49">
        <f>IF(T55=" ",'Oct19'!AC55,T55+'Oct19'!AC55)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1" t="s">
        <v>7</v>
      </c>
      <c r="G56" s="35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08" t="s">
        <v>74</v>
      </c>
      <c r="N59" s="409"/>
      <c r="O59" s="409"/>
      <c r="P59" s="409"/>
      <c r="Q59" s="409"/>
      <c r="R59" s="409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AD60+'Oct19'!AD65</f>
        <v>0</v>
      </c>
      <c r="AE65" s="158">
        <f>AE60+'Oct19'!AE65</f>
        <v>0</v>
      </c>
      <c r="AF65" s="158">
        <f>AF60+'Oct19'!AF65</f>
        <v>0</v>
      </c>
      <c r="AG65" s="158">
        <f>AG60+'Oct19'!AG65</f>
        <v>0</v>
      </c>
    </row>
    <row r="66" spans="6:33" ht="13.5" thickTop="1" x14ac:dyDescent="0.2"/>
    <row r="67" spans="6:33" x14ac:dyDescent="0.2">
      <c r="AD67" s="162"/>
      <c r="AE67" s="158">
        <f>AE62+'Oct19'!AE67</f>
        <v>0</v>
      </c>
      <c r="AF67" s="158">
        <f>AF62+'Oct19'!AF67</f>
        <v>0</v>
      </c>
      <c r="AG67" s="158">
        <f>AG62+'Oct19'!AG67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Apr19</vt:lpstr>
      <vt:lpstr>May19</vt:lpstr>
      <vt:lpstr>Jun19</vt:lpstr>
      <vt:lpstr>Jul19</vt:lpstr>
      <vt:lpstr>Aug19</vt:lpstr>
      <vt:lpstr>Sep19</vt:lpstr>
      <vt:lpstr>Oct19</vt:lpstr>
      <vt:lpstr>Nov19</vt:lpstr>
      <vt:lpstr>Dec19</vt:lpstr>
      <vt:lpstr>Jan20</vt:lpstr>
      <vt:lpstr>Feb20</vt:lpstr>
      <vt:lpstr>Mar20</vt:lpstr>
      <vt:lpstr>Payslips</vt:lpstr>
      <vt:lpstr>Payment</vt:lpstr>
      <vt:lpstr>Admin</vt:lpstr>
      <vt:lpstr>'Apr19'!Print_Titles</vt:lpstr>
      <vt:lpstr>'Aug19'!Print_Titles</vt:lpstr>
      <vt:lpstr>'Dec19'!Print_Titles</vt:lpstr>
      <vt:lpstr>'Feb20'!Print_Titles</vt:lpstr>
      <vt:lpstr>'Jan20'!Print_Titles</vt:lpstr>
      <vt:lpstr>'Jul19'!Print_Titles</vt:lpstr>
      <vt:lpstr>'Jun19'!Print_Titles</vt:lpstr>
      <vt:lpstr>'Mar20'!Print_Titles</vt:lpstr>
      <vt:lpstr>'May19'!Print_Titles</vt:lpstr>
      <vt:lpstr>'Nov19'!Print_Titles</vt:lpstr>
      <vt:lpstr>'Oct19'!Print_Titles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2019-06-02T18:31:43Z</dcterms:modified>
</cp:coreProperties>
</file>