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18-04-05 (Apr18) Excel 2007\"/>
    </mc:Choice>
  </mc:AlternateContent>
  <bookViews>
    <workbookView xWindow="360" yWindow="75" windowWidth="11340" windowHeight="6480" tabRatio="906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71027"/>
</workbook>
</file>

<file path=xl/calcChain.xml><?xml version="1.0" encoding="utf-8"?>
<calcChain xmlns="http://schemas.openxmlformats.org/spreadsheetml/2006/main">
  <c r="I15" i="12" l="1"/>
  <c r="I14" i="12"/>
  <c r="M26" i="6" s="1"/>
  <c r="I13" i="12"/>
  <c r="I12" i="12"/>
  <c r="I11" i="12"/>
  <c r="I10" i="12"/>
  <c r="I26" i="6" s="1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H26" i="6" s="1"/>
  <c r="C8" i="12"/>
  <c r="G26" i="6" s="1"/>
  <c r="C7" i="12"/>
  <c r="C6" i="12"/>
  <c r="C5" i="12"/>
  <c r="C4" i="12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6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6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6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6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6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L12" i="15" l="1"/>
  <c r="M11" i="15"/>
  <c r="B12" i="6" l="1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F19" i="6" l="1"/>
  <c r="O28" i="14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Z18" i="13"/>
  <c r="D20" i="13" s="1"/>
  <c r="D34" i="14"/>
  <c r="C34" i="14" s="1"/>
  <c r="C32" i="14"/>
  <c r="J19" i="6" l="1"/>
  <c r="I19" i="6"/>
  <c r="Z20" i="13"/>
  <c r="D22" i="13" s="1"/>
  <c r="AB22" i="13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G22" i="6"/>
  <c r="J22" i="6"/>
  <c r="K9" i="14" s="1"/>
  <c r="K11" i="14" s="1"/>
  <c r="N22" i="6"/>
  <c r="O9" i="14" s="1"/>
  <c r="O11" i="14" s="1"/>
  <c r="M24" i="6"/>
  <c r="N9" i="14"/>
  <c r="N11" i="14" s="1"/>
  <c r="G24" i="6"/>
  <c r="H9" i="14"/>
  <c r="H11" i="14" s="1"/>
  <c r="L22" i="6"/>
  <c r="I22" i="6"/>
  <c r="K22" i="6"/>
  <c r="J24" i="6"/>
  <c r="H22" i="6"/>
  <c r="F22" i="6"/>
  <c r="B33" i="6"/>
  <c r="D110" i="16" s="1"/>
  <c r="B28" i="6" l="1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<sst xmlns="http://schemas.openxmlformats.org/spreadsheetml/2006/main" count="749" uniqueCount="399">
  <si>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</si>
  <si>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</si>
  <si>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</si>
  <si>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</si>
  <si>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</si>
  <si>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</si>
  <si>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</si>
  <si>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</si>
  <si>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</si>
  <si>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</si>
  <si>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</si>
  <si>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</si>
  <si>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</si>
  <si>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</si>
  <si>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</si>
  <si>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</si>
  <si>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</si>
  <si>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</si>
  <si>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</si>
  <si>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</si>
  <si>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</si>
  <si>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</si>
  <si>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</si>
  <si>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</si>
  <si>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</si>
  <si>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</si>
  <si>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</si>
  <si>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</si>
  <si>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</si>
  <si>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</si>
  <si>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</si>
  <si>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</si>
  <si>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</si>
  <si>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</si>
  <si>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</si>
  <si>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</si>
  <si>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</si>
  <si>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</si>
  <si>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</si>
  <si>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</si>
  <si>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</si>
  <si>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</si>
  <si>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</si>
  <si>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</si>
  <si>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</si>
  <si>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</si>
  <si>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</si>
  <si>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</si>
  <si>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</si>
  <si>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</si>
  <si>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</si>
  <si>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</si>
  <si>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</si>
  <si>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</si>
  <si>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</si>
  <si>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</si>
  <si>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</si>
  <si>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</si>
  <si>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</si>
  <si>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</si>
  <si>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</si>
  <si>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</si>
  <si>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</si>
  <si>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</si>
  <si>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</si>
  <si>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</si>
  <si>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</si>
  <si>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</si>
  <si>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</si>
  <si>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</si>
  <si>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</si>
  <si>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</si>
  <si>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</si>
  <si>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</si>
  <si>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</si>
  <si>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</si>
  <si>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</si>
  <si>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</si>
  <si>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</si>
  <si>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</si>
  <si>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</si>
  <si>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</si>
  <si>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</si>
  <si>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</si>
  <si>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</si>
  <si>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</si>
  <si>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</si>
  <si>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</si>
  <si>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</si>
  <si>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</si>
  <si>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</si>
  <si>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</si>
  <si>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</si>
  <si>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</si>
  <si>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</si>
  <si>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</si>
  <si>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</si>
  <si>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</si>
  <si>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</si>
  <si>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</si>
  <si>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</si>
  <si>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</si>
  <si>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</si>
  <si>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</si>
  <si>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</si>
  <si>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</si>
  <si>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</si>
  <si>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</si>
  <si>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</si>
  <si>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</si>
  <si>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</si>
  <si>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</si>
  <si>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</si>
  <si>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</si>
  <si>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</si>
  <si>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</si>
  <si>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</si>
  <si>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</si>
  <si>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</si>
  <si>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</si>
  <si>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</si>
  <si>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</si>
  <si>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</si>
  <si>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</si>
  <si>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</si>
  <si>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</si>
  <si>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</si>
  <si>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</si>
  <si>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</si>
  <si>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</si>
  <si>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</si>
  <si>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</si>
  <si>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</si>
  <si>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</si>
  <si>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</si>
  <si>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</si>
  <si>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</si>
  <si>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</si>
  <si>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</si>
  <si>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</si>
  <si>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</si>
  <si>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</si>
  <si>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</si>
  <si>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</si>
  <si>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</si>
  <si>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</si>
  <si>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</si>
  <si>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</si>
  <si>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</si>
  <si>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</si>
  <si>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</si>
  <si>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</si>
  <si>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</si>
  <si>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</si>
  <si>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</si>
  <si>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</si>
  <si>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</si>
  <si>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</si>
  <si>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</si>
  <si>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</si>
  <si>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</si>
  <si>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</si>
  <si>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</si>
  <si>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</si>
  <si>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</si>
  <si>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</si>
  <si>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</si>
  <si>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</si>
  <si>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</si>
  <si>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</si>
  <si>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</si>
  <si>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</si>
  <si>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</si>
  <si>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</si>
  <si>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</si>
  <si>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</si>
  <si>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</si>
  <si>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</si>
  <si>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</si>
  <si>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</si>
  <si>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</si>
  <si>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</si>
  <si>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</si>
  <si>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</si>
  <si>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</si>
  <si>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</si>
  <si>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</si>
  <si>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</si>
  <si>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</si>
  <si>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</si>
  <si>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</si>
  <si>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</si>
  <si>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</si>
  <si>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</si>
  <si>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</si>
  <si>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</si>
  <si>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</si>
  <si>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</si>
  <si>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</si>
  <si>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</si>
  <si>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</si>
  <si>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</si>
  <si>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</si>
  <si>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</si>
  <si>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</si>
  <si>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</si>
  <si>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</si>
  <si>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</si>
  <si>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</si>
  <si>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</si>
  <si>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</si>
  <si>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</si>
  <si>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</si>
  <si>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</si>
  <si>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</si>
  <si>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</si>
  <si>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</si>
  <si>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</si>
  <si>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</si>
  <si>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</si>
  <si>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</si>
  <si>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</si>
  <si>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</si>
  <si>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</si>
  <si>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</si>
  <si>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</si>
  <si>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</si>
  <si>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</si>
  <si>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</si>
  <si>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</si>
  <si>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</si>
  <si>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</si>
  <si>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</si>
  <si>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</si>
  <si>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</si>
  <si>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</si>
  <si>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</si>
  <si>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</si>
  <si>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</si>
  <si>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</si>
  <si>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</si>
  <si>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</si>
  <si>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</si>
  <si>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</si>
  <si>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</si>
  <si>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</si>
  <si>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</si>
  <si>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</si>
  <si>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</si>
  <si>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</si>
  <si>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</si>
  <si>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</si>
  <si>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</si>
  <si>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</si>
  <si>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</si>
  <si>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</si>
  <si>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</si>
  <si>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</si>
  <si>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</si>
  <si>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</si>
  <si>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</si>
  <si>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</si>
  <si>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</si>
  <si>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</si>
  <si>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</si>
  <si>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</si>
  <si>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</si>
  <si>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</si>
  <si>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</si>
  <si>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</si>
  <si>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</si>
  <si>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</si>
  <si>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</si>
  <si>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</si>
  <si>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</si>
  <si>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</si>
  <si>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</si>
  <si>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</si>
  <si>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</si>
  <si>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</si>
  <si>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</si>
  <si>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</si>
  <si>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</si>
  <si>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</si>
  <si>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</si>
  <si>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</si>
  <si>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</si>
  <si>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</si>
  <si>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</si>
  <si>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</si>
  <si>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</si>
  <si>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</si>
  <si>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</si>
  <si>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</si>
  <si>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</si>
  <si>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</si>
  <si>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</si>
  <si>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</si>
  <si>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</si>
  <si>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</si>
  <si>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</si>
  <si>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</si>
  <si>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</si>
  <si>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</si>
  <si>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</si>
  <si>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</si>
  <si>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</si>
  <si>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</si>
  <si>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</si>
  <si>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</si>
  <si>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</si>
  <si>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</si>
  <si>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</si>
  <si>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</si>
  <si>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</si>
  <si>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</si>
  <si>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</si>
  <si>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</si>
  <si>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</si>
  <si>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</si>
  <si>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</si>
  <si>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</si>
  <si>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</si>
  <si>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</si>
  <si>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</si>
  <si>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</si>
  <si>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</si>
  <si>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</si>
  <si>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</si>
  <si>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</si>
  <si>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</si>
  <si>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</si>
  <si>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</si>
  <si>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</si>
  <si>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</si>
  <si>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</si>
  <si>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</si>
  <si>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</si>
  <si>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</si>
  <si>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</si>
  <si>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</si>
  <si>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</si>
  <si>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</si>
  <si>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</si>
  <si>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</si>
  <si>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</si>
  <si>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</si>
  <si>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</si>
  <si>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</si>
  <si>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</si>
  <si>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</si>
  <si>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</si>
  <si>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</si>
  <si>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</si>
  <si>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</si>
  <si>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</si>
  <si>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</si>
  <si>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</si>
  <si>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</si>
  <si>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</si>
  <si>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</si>
  <si>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</si>
  <si>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</si>
  <si>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</si>
  <si>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</si>
  <si>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</si>
  <si>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</si>
  <si>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</si>
  <si>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</si>
  <si>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</si>
  <si>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</si>
  <si>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</si>
  <si>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</si>
  <si>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</si>
  <si>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</si>
  <si>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</si>
  <si>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</si>
  <si>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</si>
  <si>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</si>
  <si>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</si>
  <si>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</si>
  <si>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</si>
  <si>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</si>
  <si>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</si>
  <si>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</si>
  <si>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</si>
  <si>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</si>
  <si>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</si>
  <si>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</si>
  <si>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</si>
  <si>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</si>
  <si>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</si>
  <si>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</si>
  <si>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</si>
  <si>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</si>
  <si>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2016-17</t>
  </si>
  <si>
    <t>2017-18</t>
  </si>
  <si>
    <t>COPY DETAILS TO HMRC FORM          Submit HMRC paper return                               by 31st October 2018                        OR PRINT &amp; FILE RETURN ONLINE                   by 31st January 2019</t>
  </si>
  <si>
    <t>COPY DETAILS TO HMRC FORM          Submit HMRC paper return                               by 31st October 2018                             OR PRINT &amp; FILE RETURN ONLINE                   by 31st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</si>
</sst>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  <sheetName val="Mar17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tabSelected="1" zoomScaleNormal="100" workbookViewId="0">
      <selection activeCell="C5" sqref="C5:J5"/>
    </sheetView>
  </sheetViews>
  <sheetFormatPr defaultColWidth="9.140625" defaultRowHeight="12" x14ac:dyDescent="0.2"/>
  <cols>
    <col min="1" max="1" width="3.7109375" style="204" customWidth="1"/>
    <col min="2" max="2" width="0.85546875" style="204" customWidth="1"/>
    <col min="3" max="3" width="3.7109375" style="204" customWidth="1"/>
    <col min="4" max="4" width="4.7109375" style="204" customWidth="1"/>
    <col min="5" max="5" width="1.7109375" style="204" customWidth="1"/>
    <col min="6" max="6" width="10.7109375" style="204" customWidth="1"/>
    <col min="7" max="7" width="1.7109375" style="204" customWidth="1"/>
    <col min="8" max="9" width="2.5703125" style="204" customWidth="1"/>
    <col min="10" max="11" width="6.7109375" style="204" customWidth="1"/>
    <col min="12" max="12" width="3.7109375" style="204" customWidth="1"/>
    <col min="13" max="13" width="0.85546875" style="204" customWidth="1"/>
    <col min="14" max="15" width="3.7109375" style="204" customWidth="1"/>
    <col min="16" max="17" width="6.7109375" style="204" customWidth="1"/>
    <col min="18" max="18" width="1.7109375" style="204" customWidth="1"/>
    <col min="19" max="20" width="2.5703125" style="204" customWidth="1"/>
    <col min="21" max="21" width="2.7109375" style="204" customWidth="1"/>
    <col min="22" max="22" width="7.7109375" style="204" customWidth="1"/>
    <col min="23" max="23" width="4.7109375" style="204" customWidth="1"/>
    <col min="24" max="16384" width="9.140625" style="204"/>
  </cols>
  <sheetData>
    <row r="1" spans="1:23" ht="15.75" customHeight="1" x14ac:dyDescent="0.2">
      <c r="A1" s="370" t="s">
        <v>135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499999999999993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5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499999999999993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25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2.75" x14ac:dyDescent="0.2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5">
        <f>Admin!B4</f>
        <v>42831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5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5" x14ac:dyDescent="0.2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5">
        <f>Admin!B17</f>
        <v>43195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146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5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5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5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4.25" x14ac:dyDescent="0.2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43195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5" customHeight="1" x14ac:dyDescent="0.2">
      <c r="A34" s="355" t="s">
        <v>155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8" x14ac:dyDescent="0.25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2017-18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8" x14ac:dyDescent="0.25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5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C8" sqref="C8:J8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710937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1" width="6.7109375" style="252" customWidth="1"/>
    <col min="12" max="12" width="3.7109375" style="252" customWidth="1"/>
    <col min="13" max="13" width="0.85546875" style="252" customWidth="1"/>
    <col min="14" max="15" width="3.710937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7.7109375" style="252" customWidth="1"/>
    <col min="23" max="23" width="4.7109375" style="252" customWidth="1"/>
    <col min="24" max="16384" width="9.140625" style="252"/>
  </cols>
  <sheetData>
    <row r="1" spans="1:23" ht="30" customHeight="1" x14ac:dyDescent="0.2">
      <c r="A1" s="411" t="s">
        <v>295</v>
      </c>
      <c r="B1" s="412"/>
      <c r="C1" s="412"/>
      <c r="D1" s="412"/>
      <c r="E1" s="412"/>
      <c r="F1" s="412"/>
      <c r="G1" s="413" t="s">
        <v>397</v>
      </c>
      <c r="H1" s="414"/>
      <c r="I1" s="414"/>
      <c r="J1" s="414"/>
      <c r="K1" s="414"/>
      <c r="L1" s="414"/>
      <c r="M1" s="414"/>
      <c r="N1" s="415"/>
      <c r="O1" s="416" t="s">
        <v>296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173</v>
      </c>
      <c r="P2" s="417"/>
      <c r="Q2" s="418">
        <f>Admin!B4</f>
        <v>42831</v>
      </c>
      <c r="R2" s="419"/>
      <c r="S2" s="419"/>
      <c r="T2" s="419"/>
      <c r="U2" s="253" t="s">
        <v>174</v>
      </c>
      <c r="V2" s="418">
        <f>Admin!B17</f>
        <v>43195</v>
      </c>
      <c r="W2" s="418"/>
    </row>
    <row r="3" spans="1:23" ht="8.25" customHeight="1" x14ac:dyDescent="0.2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499999999999993" customHeight="1" x14ac:dyDescent="0.2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5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2.75" x14ac:dyDescent="0.2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2">
        <f>Q2</f>
        <v>42831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299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5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2.75" x14ac:dyDescent="0.2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2">
        <f>V2</f>
        <v>43195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5" x14ac:dyDescent="0.2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25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5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43195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5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£83000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75" x14ac:dyDescent="0.2">
      <c r="A38" s="275"/>
      <c r="B38" s="251"/>
      <c r="C38" s="248" t="s">
        <v>51</v>
      </c>
      <c r="D38" s="375">
        <f>'Profit &amp; Loss Account'!B14</f>
        <v>0</v>
      </c>
      <c r="E38" s="376"/>
      <c r="F38" s="377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Account'!B48</f>
        <v>0</v>
      </c>
      <c r="P38" s="376"/>
      <c r="Q38" s="377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5" customHeight="1" x14ac:dyDescent="0.2">
      <c r="A40" s="389" t="s">
        <v>308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">
      <c r="A41" s="378" t="s">
        <v>309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">
      <c r="A42" s="378" t="s">
        <v>310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75" x14ac:dyDescent="0.2">
      <c r="A46" s="275"/>
      <c r="B46" s="251"/>
      <c r="C46" s="248" t="s">
        <v>51</v>
      </c>
      <c r="D46" s="375" t="str">
        <f>IF('Profit &amp; Loss Account'!B14&gt;30000,'Profit &amp; Loss Account'!B22," ")</f>
        <v xml:space="preserve"> </v>
      </c>
      <c r="E46" s="376"/>
      <c r="F46" s="377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Account'!B14&gt;30000,'Profit &amp; Loss Account'!B33," ")</f>
        <v xml:space="preserve"> </v>
      </c>
      <c r="P46" s="376"/>
      <c r="Q46" s="377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75" x14ac:dyDescent="0.2">
      <c r="A51" s="275"/>
      <c r="B51" s="251"/>
      <c r="C51" s="248" t="s">
        <v>51</v>
      </c>
      <c r="D51" s="375" t="str">
        <f>IF('Profit &amp; Loss Account'!B14&gt;30000,'Profit &amp; Loss Account'!B30+'Profit &amp; Loss Account'!B31," ")</f>
        <v xml:space="preserve"> </v>
      </c>
      <c r="E51" s="376"/>
      <c r="F51" s="377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Account'!B14&gt;30000,'Profit &amp; Loss Account'!B35+'Profit &amp; Loss Account'!B36," ")</f>
        <v xml:space="preserve"> </v>
      </c>
      <c r="P51" s="376"/>
      <c r="Q51" s="377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375" t="str">
        <f>IF('Profit &amp; Loss Account'!B14&gt;30000,'Profit &amp; Loss Account'!B26," ")</f>
        <v xml:space="preserve"> 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Account'!B14&gt;30000,'Profit &amp; Loss Account'!B29," ")</f>
        <v xml:space="preserve"> </v>
      </c>
      <c r="P55" s="376"/>
      <c r="Q55" s="377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75" x14ac:dyDescent="0.2">
      <c r="A60" s="275"/>
      <c r="B60" s="251"/>
      <c r="C60" s="248" t="s">
        <v>51</v>
      </c>
      <c r="D60" s="375" t="str">
        <f>IF('Profit &amp; Loss Account'!B14&gt;30000,'Profit &amp; Loss Account'!B27," ")</f>
        <v xml:space="preserve"> </v>
      </c>
      <c r="E60" s="376"/>
      <c r="F60" s="377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76"/>
      <c r="Q60" s="377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75" x14ac:dyDescent="0.2">
      <c r="A64" s="275"/>
      <c r="B64" s="251"/>
      <c r="C64" s="248" t="s">
        <v>51</v>
      </c>
      <c r="D64" s="375" t="str">
        <f>IF('Profit &amp; Loss Account'!B14&gt;30000,'Profit &amp; Loss Account'!B28," ")</f>
        <v xml:space="preserve"> </v>
      </c>
      <c r="E64" s="376"/>
      <c r="F64" s="377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Account'!B22+'Profit &amp; Loss Account'!B45-'Profit &amp; Loss Account'!B44</f>
        <v>0</v>
      </c>
      <c r="P64" s="376"/>
      <c r="Q64" s="377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5" customHeight="1" x14ac:dyDescent="0.2">
      <c r="A66" s="388" t="s">
        <v>202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75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5" customHeight="1" x14ac:dyDescent="0.2">
      <c r="A73" s="389" t="s">
        <v>207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320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321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322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IF(([3]Schedule!$Q$1)&gt;0,[3]Schedule!$Q$1,0)</f>
        <v>0</v>
      </c>
      <c r="E80" s="376"/>
      <c r="F80" s="377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IF(([3]Schedule!$R$1+[3]Schedule!$Y$1)&gt;0,[3]Schedule!$R$1+[3]Schedule!$Y$1,0)</f>
        <v>0</v>
      </c>
      <c r="P80" s="376"/>
      <c r="Q80" s="377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75" x14ac:dyDescent="0.2">
      <c r="A85" s="292"/>
      <c r="B85" s="251"/>
      <c r="C85" s="248" t="s">
        <v>51</v>
      </c>
      <c r="D85" s="375">
        <f>IF(([3]Schedule!$R$1+[3]Schedule!$S$1)&lt;1000,[3]Schedule!$S$1,0)</f>
        <v>0</v>
      </c>
      <c r="E85" s="376"/>
      <c r="F85" s="377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IF([3]Schedule!$Z$1&gt;0,[3]Schedule!$Z$1,0)</f>
        <v>0</v>
      </c>
      <c r="P85" s="376"/>
      <c r="Q85" s="377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5" customHeight="1" x14ac:dyDescent="0.2">
      <c r="A87" s="383" t="s">
        <v>324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5" customHeight="1" x14ac:dyDescent="0.2">
      <c r="A88" s="378" t="s">
        <v>325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326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75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Account'!B16</f>
        <v>0</v>
      </c>
      <c r="P99" s="376"/>
      <c r="Q99" s="377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5" customHeight="1" x14ac:dyDescent="0.2">
      <c r="A101" s="387" t="s">
        <v>330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75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5" customHeight="1" x14ac:dyDescent="0.2">
      <c r="A108" s="383" t="s">
        <v>331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5" customHeight="1" x14ac:dyDescent="0.2">
      <c r="A109" s="378" t="s">
        <v>332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379" t="str">
        <f>Admin!G2</f>
        <v>2017-18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375"/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381" t="str">
        <f>Admin!G2</f>
        <v>2017-18</v>
      </c>
      <c r="S116" s="382"/>
      <c r="T116" s="382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75" x14ac:dyDescent="0.2">
      <c r="A119" s="275"/>
      <c r="B119" s="251"/>
      <c r="C119" s="248" t="s">
        <v>51</v>
      </c>
      <c r="D119" s="375"/>
      <c r="E119" s="376"/>
      <c r="F119" s="377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75" x14ac:dyDescent="0.2">
      <c r="A124" s="275"/>
      <c r="B124" s="251"/>
      <c r="C124" s="248" t="s">
        <v>51</v>
      </c>
      <c r="D124" s="375">
        <f>'Business Details'!O55</f>
        <v>0</v>
      </c>
      <c r="E124" s="376"/>
      <c r="F124" s="377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[4]Mar18!$AC$1</f>
        <v>0</v>
      </c>
      <c r="P124" s="376"/>
      <c r="Q124" s="377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C8" sqref="C8:J8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14062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0" width="6.7109375" style="252" customWidth="1"/>
    <col min="11" max="11" width="9.7109375" style="252" customWidth="1"/>
    <col min="12" max="12" width="3.7109375" style="252" customWidth="1"/>
    <col min="13" max="13" width="0.85546875" style="252" customWidth="1"/>
    <col min="14" max="14" width="3.7109375" style="252" customWidth="1"/>
    <col min="15" max="15" width="3.570312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5.5703125" style="252" customWidth="1"/>
    <col min="23" max="23" width="6.7109375" style="252" customWidth="1"/>
    <col min="24" max="16384" width="9.140625" style="252"/>
  </cols>
  <sheetData>
    <row r="1" spans="1:23" ht="30" customHeight="1" x14ac:dyDescent="0.2">
      <c r="A1" s="411" t="s">
        <v>171</v>
      </c>
      <c r="B1" s="412"/>
      <c r="C1" s="412"/>
      <c r="D1" s="412"/>
      <c r="E1" s="412"/>
      <c r="F1" s="412"/>
      <c r="G1" s="413" t="s">
        <v>398</v>
      </c>
      <c r="H1" s="414"/>
      <c r="I1" s="414"/>
      <c r="J1" s="414"/>
      <c r="K1" s="414"/>
      <c r="L1" s="414"/>
      <c r="M1" s="414"/>
      <c r="N1" s="448" t="s">
        <v>172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173</v>
      </c>
      <c r="O2" s="417"/>
      <c r="P2" s="417"/>
      <c r="Q2" s="418">
        <f>Admin!B4</f>
        <v>42831</v>
      </c>
      <c r="R2" s="419"/>
      <c r="S2" s="419"/>
      <c r="T2" s="419"/>
      <c r="U2" s="253" t="s">
        <v>174</v>
      </c>
      <c r="V2" s="418">
        <f>Admin!B17</f>
        <v>43195</v>
      </c>
      <c r="W2" s="418"/>
    </row>
    <row r="3" spans="1:23" ht="8.25" customHeight="1" x14ac:dyDescent="0.2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499999999999993" customHeight="1" x14ac:dyDescent="0.2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499999999999993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5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499999999999993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2.75" x14ac:dyDescent="0.2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2">
        <f>Admin!B4</f>
        <v>42831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5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5" x14ac:dyDescent="0.2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2">
        <f>Admin!B17</f>
        <v>43195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146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5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5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5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43195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5" customHeight="1" x14ac:dyDescent="0.2">
      <c r="A37" s="383" t="s">
        <v>155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5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5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5" customHeight="1" x14ac:dyDescent="0.2">
      <c r="A50" s="389" t="s">
        <v>175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375">
        <f>'Profit &amp; Loss Account'!B14</f>
        <v>0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Account'!B48</f>
        <v>0</v>
      </c>
      <c r="P55" s="376"/>
      <c r="Q55" s="377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5" customHeight="1" x14ac:dyDescent="0.2">
      <c r="A57" s="389" t="s">
        <v>180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5" customHeight="1" x14ac:dyDescent="0.2">
      <c r="A58" s="378" t="s">
        <v>181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5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75" x14ac:dyDescent="0.2">
      <c r="A66" s="275"/>
      <c r="B66" s="251"/>
      <c r="C66" s="248" t="s">
        <v>51</v>
      </c>
      <c r="D66" s="375">
        <f>'Profit &amp; Loss Account'!B19+'Profit &amp; Loss Account'!B21</f>
        <v>0</v>
      </c>
      <c r="E66" s="376"/>
      <c r="F66" s="377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499999999999993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75" x14ac:dyDescent="0.2">
      <c r="A70" s="275"/>
      <c r="B70" s="251"/>
      <c r="C70" s="248" t="s">
        <v>51</v>
      </c>
      <c r="D70" s="375">
        <f>'Profit &amp; Loss Account'!B20</f>
        <v>0</v>
      </c>
      <c r="E70" s="376"/>
      <c r="F70" s="377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499999999999993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75" x14ac:dyDescent="0.2">
      <c r="A74" s="275"/>
      <c r="B74" s="251"/>
      <c r="C74" s="248" t="s">
        <v>51</v>
      </c>
      <c r="D74" s="375">
        <f>'Profit &amp; Loss Account'!B26</f>
        <v>0</v>
      </c>
      <c r="E74" s="376"/>
      <c r="F74" s="377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499999999999993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75" x14ac:dyDescent="0.2">
      <c r="A78" s="275"/>
      <c r="B78" s="251"/>
      <c r="C78" s="248" t="s">
        <v>51</v>
      </c>
      <c r="D78" s="375">
        <f>'Profit &amp; Loss Account'!B30+'Profit &amp; Loss Account'!B31</f>
        <v>0</v>
      </c>
      <c r="E78" s="376"/>
      <c r="F78" s="377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499999999999993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75" x14ac:dyDescent="0.2">
      <c r="A82" s="275"/>
      <c r="B82" s="251"/>
      <c r="C82" s="248" t="s">
        <v>51</v>
      </c>
      <c r="D82" s="375">
        <f>'Profit &amp; Loss Account'!B27</f>
        <v>0</v>
      </c>
      <c r="E82" s="376"/>
      <c r="F82" s="377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499999999999993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75" x14ac:dyDescent="0.2">
      <c r="A86" s="275"/>
      <c r="B86" s="251"/>
      <c r="C86" s="248" t="s">
        <v>51</v>
      </c>
      <c r="D86" s="375">
        <f>'Profit &amp; Loss Account'!B28</f>
        <v>0</v>
      </c>
      <c r="E86" s="376"/>
      <c r="F86" s="377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499999999999993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75" x14ac:dyDescent="0.2">
      <c r="A90" s="275"/>
      <c r="B90" s="251"/>
      <c r="C90" s="248" t="s">
        <v>51</v>
      </c>
      <c r="D90" s="375">
        <f>'Profit &amp; Loss Account'!B29</f>
        <v>0</v>
      </c>
      <c r="E90" s="376"/>
      <c r="F90" s="377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499999999999993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75"/>
      <c r="B94" s="251"/>
      <c r="C94" s="248" t="s">
        <v>51</v>
      </c>
      <c r="D94" s="375">
        <f>'Profit &amp; Loss Account'!B32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499999999999993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75" x14ac:dyDescent="0.2">
      <c r="A98" s="275"/>
      <c r="B98" s="251"/>
      <c r="C98" s="248" t="s">
        <v>51</v>
      </c>
      <c r="D98" s="375">
        <f>'Profit &amp; Loss Account'!B35</f>
        <v>0</v>
      </c>
      <c r="E98" s="376"/>
      <c r="F98" s="377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499999999999993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75" x14ac:dyDescent="0.2">
      <c r="A102" s="275"/>
      <c r="B102" s="251"/>
      <c r="C102" s="248" t="s">
        <v>51</v>
      </c>
      <c r="D102" s="375">
        <f>'Profit &amp; Loss Account'!B36</f>
        <v>0</v>
      </c>
      <c r="E102" s="376"/>
      <c r="F102" s="377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499999999999993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75" x14ac:dyDescent="0.2">
      <c r="A106" s="275"/>
      <c r="B106" s="251"/>
      <c r="C106" s="248" t="s">
        <v>51</v>
      </c>
      <c r="D106" s="375">
        <f>'Profit &amp; Loss Account'!B34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499999999999993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75" x14ac:dyDescent="0.2">
      <c r="A110" s="275"/>
      <c r="B110" s="251"/>
      <c r="C110" s="248" t="s">
        <v>51</v>
      </c>
      <c r="D110" s="375">
        <f>'Profit &amp; Loss Account'!B33</f>
        <v>0</v>
      </c>
      <c r="E110" s="376"/>
      <c r="F110" s="377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499999999999993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375">
        <f>'Profit &amp; Loss Account'!B43+'Profit &amp; Loss Account'!B44</f>
        <v>0</v>
      </c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Account'!B44</f>
        <v>0</v>
      </c>
      <c r="P114" s="376"/>
      <c r="Q114" s="377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499999999999993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75" x14ac:dyDescent="0.2">
      <c r="A118" s="275"/>
      <c r="B118" s="251"/>
      <c r="C118" s="248" t="s">
        <v>51</v>
      </c>
      <c r="D118" s="375">
        <f>SUM('Profit &amp; Loss Account'!B37:B42)</f>
        <v>0</v>
      </c>
      <c r="E118" s="376"/>
      <c r="F118" s="377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499999999999993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75" x14ac:dyDescent="0.2">
      <c r="A122" s="275"/>
      <c r="B122" s="251"/>
      <c r="C122" s="248" t="s">
        <v>51</v>
      </c>
      <c r="D122" s="375">
        <f>'Profit &amp; Loss Account'!B22+'Profit &amp; Loss Account'!B45</f>
        <v>0</v>
      </c>
      <c r="E122" s="376"/>
      <c r="F122" s="377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Account'!B44</f>
        <v>0</v>
      </c>
      <c r="P122" s="376"/>
      <c r="Q122" s="377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5" customHeight="1" x14ac:dyDescent="0.2">
      <c r="A124" s="388" t="s">
        <v>202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75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5" customHeight="1" x14ac:dyDescent="0.2">
      <c r="A131" s="389" t="s">
        <v>207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5" customHeight="1" x14ac:dyDescent="0.2">
      <c r="A132" s="378" t="s">
        <v>208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5" customHeight="1" x14ac:dyDescent="0.2">
      <c r="A133" s="378" t="s">
        <v>341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5" customHeight="1" x14ac:dyDescent="0.2">
      <c r="A134" s="378" t="s">
        <v>209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2.75" x14ac:dyDescent="0.2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75" x14ac:dyDescent="0.2">
      <c r="A139" s="275"/>
      <c r="B139" s="251"/>
      <c r="C139" s="248" t="s">
        <v>51</v>
      </c>
      <c r="D139" s="375">
        <f>IF([3]Schedule!$Q$1&gt;0,[3]Schedule!$Q$1,0)</f>
        <v>0</v>
      </c>
      <c r="E139" s="376"/>
      <c r="F139" s="377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IF(([3]Schedule!$R$1+[3]Schedule!$S$1)&lt;1000,[3]Schedule!$S$1,0)</f>
        <v>0</v>
      </c>
      <c r="P139" s="376"/>
      <c r="Q139" s="377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39">
        <f>Admin!G5</f>
        <v>0.18</v>
      </c>
      <c r="H141" s="440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75" x14ac:dyDescent="0.2">
      <c r="A144" s="275"/>
      <c r="B144" s="251"/>
      <c r="C144" s="248" t="s">
        <v>51</v>
      </c>
      <c r="D144" s="375">
        <f>[3]Schedule!$R$1-D152</f>
        <v>0</v>
      </c>
      <c r="E144" s="376"/>
      <c r="F144" s="377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[3]Schedule!$Y$1</f>
        <v>0</v>
      </c>
      <c r="P144" s="376"/>
      <c r="Q144" s="377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2.75" x14ac:dyDescent="0.2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75" x14ac:dyDescent="0.2">
      <c r="A147" s="275"/>
      <c r="B147" s="251"/>
      <c r="C147" s="248" t="s">
        <v>51</v>
      </c>
      <c r="D147" s="375"/>
      <c r="E147" s="376"/>
      <c r="F147" s="377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75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75" x14ac:dyDescent="0.2">
      <c r="A152" s="275"/>
      <c r="B152" s="251"/>
      <c r="C152" s="248" t="s">
        <v>51</v>
      </c>
      <c r="D152" s="375">
        <f>SUM([3]Schedule!$R$38:$R$42)+SUM([3]Schedule!$R$91:$R$95)</f>
        <v>0</v>
      </c>
      <c r="E152" s="360"/>
      <c r="F152" s="361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75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75" x14ac:dyDescent="0.2">
      <c r="A156" s="275"/>
      <c r="B156" s="251"/>
      <c r="C156" s="248" t="s">
        <v>51</v>
      </c>
      <c r="D156" s="375"/>
      <c r="E156" s="360"/>
      <c r="F156" s="361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75" x14ac:dyDescent="0.2">
      <c r="A160" s="275"/>
      <c r="B160" s="251"/>
      <c r="C160" s="248" t="s">
        <v>51</v>
      </c>
      <c r="D160" s="375"/>
      <c r="E160" s="376"/>
      <c r="F160" s="377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[3]Schedule!$Z$1</f>
        <v>0</v>
      </c>
      <c r="P160" s="376"/>
      <c r="Q160" s="377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5" customHeight="1" x14ac:dyDescent="0.2">
      <c r="A162" s="387" t="s">
        <v>222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5" customHeight="1" x14ac:dyDescent="0.2">
      <c r="A163" s="378" t="s">
        <v>223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5" customHeight="1" x14ac:dyDescent="0.2">
      <c r="A164" s="378" t="s">
        <v>349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75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75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75" x14ac:dyDescent="0.2">
      <c r="A179" s="275"/>
      <c r="B179" s="251"/>
      <c r="C179" s="248" t="s">
        <v>51</v>
      </c>
      <c r="D179" s="375"/>
      <c r="E179" s="376"/>
      <c r="F179" s="377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5" customHeight="1" x14ac:dyDescent="0.2">
      <c r="A181" s="387" t="s">
        <v>229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5" customHeight="1" x14ac:dyDescent="0.2">
      <c r="A182" s="378" t="s">
        <v>230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5" customHeight="1" x14ac:dyDescent="0.2">
      <c r="A183" s="378" t="s">
        <v>231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232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5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75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36"/>
      <c r="Q190" s="437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2017-18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75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75" x14ac:dyDescent="0.2">
      <c r="A197" s="275"/>
      <c r="B197" s="251"/>
      <c r="C197" s="248" t="s">
        <v>51</v>
      </c>
      <c r="D197" s="320" t="s">
        <v>239</v>
      </c>
      <c r="E197" s="436"/>
      <c r="F197" s="437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499999999999993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75" x14ac:dyDescent="0.2">
      <c r="A201" s="275"/>
      <c r="B201" s="251"/>
      <c r="C201" s="248" t="s">
        <v>51</v>
      </c>
      <c r="D201" s="375"/>
      <c r="E201" s="376"/>
      <c r="F201" s="377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Account'!B16</f>
        <v>0</v>
      </c>
      <c r="P204" s="376"/>
      <c r="Q204" s="377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499999999999993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75" x14ac:dyDescent="0.2">
      <c r="A206" s="275"/>
      <c r="B206" s="251"/>
      <c r="C206" s="248" t="s">
        <v>51</v>
      </c>
      <c r="D206" s="375"/>
      <c r="E206" s="376"/>
      <c r="F206" s="377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75" x14ac:dyDescent="0.2">
      <c r="A210" s="275"/>
      <c r="B210" s="251"/>
      <c r="C210" s="248" t="s">
        <v>51</v>
      </c>
      <c r="D210" s="375"/>
      <c r="E210" s="376"/>
      <c r="F210" s="377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5" customHeight="1" x14ac:dyDescent="0.2">
      <c r="A212" s="383" t="s">
        <v>249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5" customHeight="1" x14ac:dyDescent="0.2">
      <c r="A213" s="378" t="s">
        <v>250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5" customHeight="1" x14ac:dyDescent="0.2">
      <c r="A214" s="378" t="s">
        <v>251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2017-18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75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2.75" x14ac:dyDescent="0.2">
      <c r="A222" s="275"/>
      <c r="B222" s="251"/>
      <c r="C222" s="258" t="s">
        <v>257</v>
      </c>
      <c r="D222" s="379" t="str">
        <f>Admin!G2</f>
        <v>2017-18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75" x14ac:dyDescent="0.2">
      <c r="A224" s="275"/>
      <c r="B224" s="251"/>
      <c r="C224" s="248" t="s">
        <v>51</v>
      </c>
      <c r="D224" s="375"/>
      <c r="E224" s="376"/>
      <c r="F224" s="377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5" customHeight="1" x14ac:dyDescent="0.2">
      <c r="A226" s="431" t="s">
        <v>259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75" x14ac:dyDescent="0.2">
      <c r="A231" s="275"/>
      <c r="B231" s="251"/>
      <c r="C231" s="248" t="s">
        <v>51</v>
      </c>
      <c r="D231" s="375">
        <f>[4]Mar18!$AC$1</f>
        <v>0</v>
      </c>
      <c r="E231" s="376"/>
      <c r="F231" s="377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5" customHeight="1" x14ac:dyDescent="0.2">
      <c r="A233" s="387" t="s">
        <v>370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5" customHeight="1" x14ac:dyDescent="0.2">
      <c r="A234" s="378" t="s">
        <v>263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5" customHeight="1" x14ac:dyDescent="0.2">
      <c r="A235" s="378" t="s">
        <v>371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5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499999999999993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75" x14ac:dyDescent="0.2">
      <c r="A241" s="275"/>
      <c r="B241" s="251"/>
      <c r="C241" s="248" t="s">
        <v>51</v>
      </c>
      <c r="D241" s="375"/>
      <c r="E241" s="376"/>
      <c r="F241" s="377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75" x14ac:dyDescent="0.2">
      <c r="A245" s="275"/>
      <c r="B245" s="251"/>
      <c r="C245" s="248" t="s">
        <v>51</v>
      </c>
      <c r="D245" s="375"/>
      <c r="E245" s="376"/>
      <c r="F245" s="377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75" x14ac:dyDescent="0.2">
      <c r="A249" s="275"/>
      <c r="B249" s="251"/>
      <c r="C249" s="248" t="s">
        <v>51</v>
      </c>
      <c r="D249" s="375"/>
      <c r="E249" s="376"/>
      <c r="F249" s="377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75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75" x14ac:dyDescent="0.2">
      <c r="A253" s="275"/>
      <c r="B253" s="251"/>
      <c r="C253" s="248" t="s">
        <v>51</v>
      </c>
      <c r="D253" s="375"/>
      <c r="E253" s="376"/>
      <c r="F253" s="377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75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75"/>
      <c r="Q255" s="376"/>
      <c r="R255" s="377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75" x14ac:dyDescent="0.25">
      <c r="A257" s="275"/>
      <c r="B257" s="251"/>
      <c r="C257" s="248" t="s">
        <v>51</v>
      </c>
      <c r="D257" s="375"/>
      <c r="E257" s="376"/>
      <c r="F257" s="377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75" x14ac:dyDescent="0.2">
      <c r="A261" s="275"/>
      <c r="B261" s="251"/>
      <c r="C261" s="248" t="s">
        <v>51</v>
      </c>
      <c r="D261" s="375"/>
      <c r="E261" s="376"/>
      <c r="F261" s="377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75"/>
      <c r="Q261" s="376"/>
      <c r="R261" s="377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75" x14ac:dyDescent="0.2">
      <c r="A265" s="275"/>
      <c r="B265" s="251"/>
      <c r="C265" s="248" t="s">
        <v>51</v>
      </c>
      <c r="D265" s="375"/>
      <c r="E265" s="376"/>
      <c r="F265" s="377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75"/>
      <c r="Q265" s="376"/>
      <c r="R265" s="377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75" x14ac:dyDescent="0.2">
      <c r="A269" s="275"/>
      <c r="B269" s="251"/>
      <c r="C269" s="248" t="s">
        <v>51</v>
      </c>
      <c r="D269" s="375"/>
      <c r="E269" s="376"/>
      <c r="F269" s="377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75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75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75"/>
      <c r="Q277" s="376"/>
      <c r="R277" s="377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5" customHeight="1" x14ac:dyDescent="0.2">
      <c r="A279" s="383" t="s">
        <v>284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5" customHeight="1" x14ac:dyDescent="0.2">
      <c r="A280" s="378" t="s">
        <v>285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11500</v>
      </c>
      <c r="K280" s="378" t="s">
        <v>286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5" customHeight="1" x14ac:dyDescent="0.2">
      <c r="A281" s="429" t="s">
        <v>372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381" t="str">
        <f>Admin!G2</f>
        <v>2017-18</v>
      </c>
      <c r="H288" s="382"/>
      <c r="I288" s="382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5" customHeight="1" x14ac:dyDescent="0.2">
      <c r="A294" s="387" t="s">
        <v>293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zoomScaleNormal="100" workbookViewId="0"/>
  </sheetViews>
  <sheetFormatPr defaultColWidth="9.140625" defaultRowHeight="12" x14ac:dyDescent="0.2"/>
  <cols>
    <col min="1" max="1" width="35.28515625" style="98" customWidth="1"/>
    <col min="2" max="2" width="9.7109375" style="98" customWidth="1"/>
    <col min="3" max="14" width="8.5703125" style="13" customWidth="1"/>
    <col min="15" max="15" width="0.85546875" style="13" customWidth="1"/>
    <col min="16" max="16384" width="9.140625" style="13"/>
  </cols>
  <sheetData>
    <row r="1" spans="1:15" ht="6" customHeight="1" x14ac:dyDescent="0.2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">
      <c r="A2" s="453" t="s">
        <v>50</v>
      </c>
      <c r="B2" s="182" t="s">
        <v>129</v>
      </c>
      <c r="C2" s="451">
        <f>Admin!B5</f>
        <v>42855</v>
      </c>
      <c r="D2" s="450">
        <f>Admin!B6</f>
        <v>42886</v>
      </c>
      <c r="E2" s="450">
        <f>Admin!B7</f>
        <v>42916</v>
      </c>
      <c r="F2" s="450">
        <f>Admin!B8</f>
        <v>42947</v>
      </c>
      <c r="G2" s="450">
        <f>Admin!B9</f>
        <v>42978</v>
      </c>
      <c r="H2" s="450">
        <f>Admin!B10</f>
        <v>43008</v>
      </c>
      <c r="I2" s="450">
        <f>Admin!B11</f>
        <v>43039</v>
      </c>
      <c r="J2" s="450">
        <f>Admin!B12</f>
        <v>43069</v>
      </c>
      <c r="K2" s="450">
        <f>Admin!B13</f>
        <v>43100</v>
      </c>
      <c r="L2" s="450">
        <f>Admin!B14</f>
        <v>43131</v>
      </c>
      <c r="M2" s="450">
        <f>Admin!B15</f>
        <v>43159</v>
      </c>
      <c r="N2" s="450">
        <f>Admin!B16</f>
        <v>43190</v>
      </c>
      <c r="O2" s="26"/>
    </row>
    <row r="3" spans="1:15" ht="12" customHeight="1" x14ac:dyDescent="0.2">
      <c r="A3" s="454"/>
      <c r="B3" s="183">
        <f>Admin!B$17</f>
        <v>43195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">
      <c r="A5" s="88" t="str">
        <f>[4]Apr17!$P$3</f>
        <v>Product A Sales</v>
      </c>
      <c r="B5" s="89">
        <f>SUM(C5:N5)</f>
        <v>0</v>
      </c>
      <c r="C5" s="84">
        <f>[4]Apr17!$P$1</f>
        <v>0</v>
      </c>
      <c r="D5" s="84">
        <f>[4]May17!$P$1</f>
        <v>0</v>
      </c>
      <c r="E5" s="84">
        <f>[4]Jun17!$P$1</f>
        <v>0</v>
      </c>
      <c r="F5" s="84">
        <f>[4]Jul17!$P$1</f>
        <v>0</v>
      </c>
      <c r="G5" s="84">
        <f>[4]Aug17!$P$1</f>
        <v>0</v>
      </c>
      <c r="H5" s="84">
        <f>[4]Sep17!$P$1</f>
        <v>0</v>
      </c>
      <c r="I5" s="84">
        <f>[4]Oct17!$P$1</f>
        <v>0</v>
      </c>
      <c r="J5" s="84">
        <f>[4]Nov17!$P$1</f>
        <v>0</v>
      </c>
      <c r="K5" s="84">
        <f>[4]Dec17!$P$1</f>
        <v>0</v>
      </c>
      <c r="L5" s="84">
        <f>[4]Jan18!$P$1</f>
        <v>0</v>
      </c>
      <c r="M5" s="84">
        <f>[4]Feb18!$P$1</f>
        <v>0</v>
      </c>
      <c r="N5" s="84">
        <f>[4]Mar18!$P$1</f>
        <v>0</v>
      </c>
      <c r="O5" s="26"/>
    </row>
    <row r="6" spans="1:15" x14ac:dyDescent="0.2">
      <c r="A6" s="88" t="str">
        <f>[4]Apr17!$Q$3</f>
        <v>Product B Sales</v>
      </c>
      <c r="B6" s="89">
        <f>SUM(C6:N6)</f>
        <v>0</v>
      </c>
      <c r="C6" s="84">
        <f>[4]Apr17!$Q$1</f>
        <v>0</v>
      </c>
      <c r="D6" s="84">
        <f>[4]May17!$Q$1</f>
        <v>0</v>
      </c>
      <c r="E6" s="84">
        <f>[4]Jun17!$Q$1</f>
        <v>0</v>
      </c>
      <c r="F6" s="84">
        <f>[4]Jul17!$Q$1</f>
        <v>0</v>
      </c>
      <c r="G6" s="84">
        <f>[4]Aug17!$Q$1</f>
        <v>0</v>
      </c>
      <c r="H6" s="84">
        <f>[4]Sep17!$Q$1</f>
        <v>0</v>
      </c>
      <c r="I6" s="84">
        <f>[4]Oct17!$Q$1</f>
        <v>0</v>
      </c>
      <c r="J6" s="84">
        <f>[4]Nov17!$Q$1</f>
        <v>0</v>
      </c>
      <c r="K6" s="84">
        <f>[4]Dec17!$Q$1</f>
        <v>0</v>
      </c>
      <c r="L6" s="84">
        <f>[4]Jan18!$Q$1</f>
        <v>0</v>
      </c>
      <c r="M6" s="84">
        <f>[4]Feb18!$Q$1</f>
        <v>0</v>
      </c>
      <c r="N6" s="84">
        <f>[4]Mar18!$Q$1</f>
        <v>0</v>
      </c>
      <c r="O6" s="26"/>
    </row>
    <row r="7" spans="1:15" x14ac:dyDescent="0.2">
      <c r="A7" s="88" t="str">
        <f>[4]Apr17!$R$3</f>
        <v>Product C Sales</v>
      </c>
      <c r="B7" s="89">
        <f>SUM(C7:N7)</f>
        <v>0</v>
      </c>
      <c r="C7" s="84">
        <f>[4]Apr17!$R$1</f>
        <v>0</v>
      </c>
      <c r="D7" s="84">
        <f>[4]May17!$R$1</f>
        <v>0</v>
      </c>
      <c r="E7" s="84">
        <f>[4]Jun17!$R$1</f>
        <v>0</v>
      </c>
      <c r="F7" s="84">
        <f>[4]Jul17!$R$1</f>
        <v>0</v>
      </c>
      <c r="G7" s="84">
        <f>[4]Aug17!$R$1</f>
        <v>0</v>
      </c>
      <c r="H7" s="84">
        <f>[4]Sep17!$R$1</f>
        <v>0</v>
      </c>
      <c r="I7" s="84">
        <f>[4]Oct17!$R$1</f>
        <v>0</v>
      </c>
      <c r="J7" s="84">
        <f>[4]Nov17!$R$1</f>
        <v>0</v>
      </c>
      <c r="K7" s="84">
        <f>[4]Dec17!$R$1</f>
        <v>0</v>
      </c>
      <c r="L7" s="84">
        <f>[4]Jan18!$R$1</f>
        <v>0</v>
      </c>
      <c r="M7" s="84">
        <f>[4]Feb18!$R$1</f>
        <v>0</v>
      </c>
      <c r="N7" s="84">
        <f>[4]Mar18!$R$1</f>
        <v>0</v>
      </c>
      <c r="O7" s="26"/>
    </row>
    <row r="8" spans="1:15" x14ac:dyDescent="0.2">
      <c r="A8" s="88" t="str">
        <f>[4]Apr17!$S$3</f>
        <v>Product 4 Sales</v>
      </c>
      <c r="B8" s="89">
        <f t="shared" ref="B8:B12" si="0">SUM(C8:N8)</f>
        <v>0</v>
      </c>
      <c r="C8" s="84">
        <f>[4]Apr17!$S$1</f>
        <v>0</v>
      </c>
      <c r="D8" s="84">
        <f>[4]May17!$S$1</f>
        <v>0</v>
      </c>
      <c r="E8" s="84">
        <f>[4]Jun17!$S$1</f>
        <v>0</v>
      </c>
      <c r="F8" s="84">
        <f>[4]Jul17!$S$1</f>
        <v>0</v>
      </c>
      <c r="G8" s="84">
        <f>[4]Aug17!$S$1</f>
        <v>0</v>
      </c>
      <c r="H8" s="84">
        <f>[4]Sep17!$S$1</f>
        <v>0</v>
      </c>
      <c r="I8" s="84">
        <f>[4]Oct17!$S$1</f>
        <v>0</v>
      </c>
      <c r="J8" s="84">
        <f>[4]Nov17!$S$1</f>
        <v>0</v>
      </c>
      <c r="K8" s="84">
        <f>[4]Dec17!$S$1</f>
        <v>0</v>
      </c>
      <c r="L8" s="84">
        <f>[4]Jan18!$S$1</f>
        <v>0</v>
      </c>
      <c r="M8" s="84">
        <f>[4]Feb18!$S$1</f>
        <v>0</v>
      </c>
      <c r="N8" s="84">
        <f>[4]Mar18!$S$1</f>
        <v>0</v>
      </c>
      <c r="O8" s="26"/>
    </row>
    <row r="9" spans="1:15" x14ac:dyDescent="0.2">
      <c r="A9" s="88" t="str">
        <f>[4]Apr17!$T$3</f>
        <v>Product 5 Sales</v>
      </c>
      <c r="B9" s="89">
        <f t="shared" si="0"/>
        <v>0</v>
      </c>
      <c r="C9" s="84">
        <f>[4]Apr17!$T$1</f>
        <v>0</v>
      </c>
      <c r="D9" s="84">
        <f>[4]May17!$T$1</f>
        <v>0</v>
      </c>
      <c r="E9" s="84">
        <f>[4]Jun17!$T$1</f>
        <v>0</v>
      </c>
      <c r="F9" s="84">
        <f>[4]Jul17!$T$1</f>
        <v>0</v>
      </c>
      <c r="G9" s="84">
        <f>[4]Aug17!$T$1</f>
        <v>0</v>
      </c>
      <c r="H9" s="84">
        <f>[4]Sep17!$T$1</f>
        <v>0</v>
      </c>
      <c r="I9" s="84">
        <f>[4]Oct17!$T$1</f>
        <v>0</v>
      </c>
      <c r="J9" s="84">
        <f>[4]Nov17!$T$1</f>
        <v>0</v>
      </c>
      <c r="K9" s="84">
        <f>[4]Dec17!$T$1</f>
        <v>0</v>
      </c>
      <c r="L9" s="84">
        <f>[4]Jan18!$T$1</f>
        <v>0</v>
      </c>
      <c r="M9" s="84">
        <f>[4]Feb18!$T$1</f>
        <v>0</v>
      </c>
      <c r="N9" s="84">
        <f>[4]Mar18!$T$1</f>
        <v>0</v>
      </c>
      <c r="O9" s="26"/>
    </row>
    <row r="10" spans="1:15" x14ac:dyDescent="0.2">
      <c r="A10" s="88" t="str">
        <f>[4]Apr17!$U$3</f>
        <v>Product 6 Sales</v>
      </c>
      <c r="B10" s="89">
        <f t="shared" si="0"/>
        <v>0</v>
      </c>
      <c r="C10" s="84">
        <f>[4]Apr17!$U$1</f>
        <v>0</v>
      </c>
      <c r="D10" s="84">
        <f>[4]May17!$U$1</f>
        <v>0</v>
      </c>
      <c r="E10" s="84">
        <f>[4]Jun17!$U$1</f>
        <v>0</v>
      </c>
      <c r="F10" s="84">
        <f>[4]Jul17!$U$1</f>
        <v>0</v>
      </c>
      <c r="G10" s="84">
        <f>[4]Aug17!$U$1</f>
        <v>0</v>
      </c>
      <c r="H10" s="84">
        <f>[4]Sep17!$U$1</f>
        <v>0</v>
      </c>
      <c r="I10" s="84">
        <f>[4]Oct17!$U$1</f>
        <v>0</v>
      </c>
      <c r="J10" s="84">
        <f>[4]Nov17!$U$1</f>
        <v>0</v>
      </c>
      <c r="K10" s="84">
        <f>[4]Dec17!$U$1</f>
        <v>0</v>
      </c>
      <c r="L10" s="84">
        <f>[4]Jan18!$U$1</f>
        <v>0</v>
      </c>
      <c r="M10" s="84">
        <f>[4]Feb18!$U$1</f>
        <v>0</v>
      </c>
      <c r="N10" s="84">
        <f>[4]Mar18!$U$1</f>
        <v>0</v>
      </c>
      <c r="O10" s="26"/>
    </row>
    <row r="11" spans="1:15" x14ac:dyDescent="0.2">
      <c r="A11" s="88" t="str">
        <f>[4]Apr17!$V$3</f>
        <v>Product 7 Sales</v>
      </c>
      <c r="B11" s="89">
        <f t="shared" si="0"/>
        <v>0</v>
      </c>
      <c r="C11" s="84">
        <f>[4]Apr17!$V$1</f>
        <v>0</v>
      </c>
      <c r="D11" s="84">
        <f>[4]May17!$V$1</f>
        <v>0</v>
      </c>
      <c r="E11" s="84">
        <f>[4]Jun17!$V$1</f>
        <v>0</v>
      </c>
      <c r="F11" s="84">
        <f>[4]Jul17!$V$1</f>
        <v>0</v>
      </c>
      <c r="G11" s="84">
        <f>[4]Aug17!$V$1</f>
        <v>0</v>
      </c>
      <c r="H11" s="84">
        <f>[4]Sep17!$V$1</f>
        <v>0</v>
      </c>
      <c r="I11" s="84">
        <f>[4]Oct17!$V$1</f>
        <v>0</v>
      </c>
      <c r="J11" s="84">
        <f>[4]Nov17!$V$1</f>
        <v>0</v>
      </c>
      <c r="K11" s="84">
        <f>[4]Dec17!$V$1</f>
        <v>0</v>
      </c>
      <c r="L11" s="84">
        <f>[4]Jan18!$V$1</f>
        <v>0</v>
      </c>
      <c r="M11" s="84">
        <f>[4]Feb18!$V$1</f>
        <v>0</v>
      </c>
      <c r="N11" s="84">
        <f>[4]Mar18!$V$1</f>
        <v>0</v>
      </c>
      <c r="O11" s="26"/>
    </row>
    <row r="12" spans="1:15" x14ac:dyDescent="0.2">
      <c r="A12" s="88" t="str">
        <f>[4]Apr17!$W$3</f>
        <v>Product 8 Sales</v>
      </c>
      <c r="B12" s="89">
        <f t="shared" si="0"/>
        <v>0</v>
      </c>
      <c r="C12" s="84">
        <f>[4]Apr17!$W$1</f>
        <v>0</v>
      </c>
      <c r="D12" s="84">
        <f>[4]May17!$W$1</f>
        <v>0</v>
      </c>
      <c r="E12" s="84">
        <f>[4]Jun17!$W$1</f>
        <v>0</v>
      </c>
      <c r="F12" s="84">
        <f>[4]Jul17!$W$1</f>
        <v>0</v>
      </c>
      <c r="G12" s="84">
        <f>[4]Aug17!$W$1</f>
        <v>0</v>
      </c>
      <c r="H12" s="84">
        <f>[4]Sep17!$W$1</f>
        <v>0</v>
      </c>
      <c r="I12" s="84">
        <f>[4]Oct17!$W$1</f>
        <v>0</v>
      </c>
      <c r="J12" s="84">
        <f>[4]Nov17!$W$1</f>
        <v>0</v>
      </c>
      <c r="K12" s="84">
        <f>[4]Dec17!$W$1</f>
        <v>0</v>
      </c>
      <c r="L12" s="84">
        <f>[4]Jan18!$W$1</f>
        <v>0</v>
      </c>
      <c r="M12" s="84">
        <f>[4]Feb18!$W$1</f>
        <v>0</v>
      </c>
      <c r="N12" s="84">
        <f>[4]Mar18!$W$1</f>
        <v>0</v>
      </c>
      <c r="O12" s="26"/>
    </row>
    <row r="13" spans="1:15" x14ac:dyDescent="0.2">
      <c r="A13" s="88" t="s">
        <v>52</v>
      </c>
      <c r="B13" s="89">
        <f>SUM(C13:N13)</f>
        <v>0</v>
      </c>
      <c r="C13" s="84">
        <f>[4]Apr17!$X$1</f>
        <v>0</v>
      </c>
      <c r="D13" s="84">
        <f>[4]May17!$X$1</f>
        <v>0</v>
      </c>
      <c r="E13" s="84">
        <f>[4]Jun17!$X$1</f>
        <v>0</v>
      </c>
      <c r="F13" s="84">
        <f>[4]Jul17!$X$1</f>
        <v>0</v>
      </c>
      <c r="G13" s="84">
        <f>[4]Aug17!$X$1</f>
        <v>0</v>
      </c>
      <c r="H13" s="84">
        <f>[4]Sep17!$X$1</f>
        <v>0</v>
      </c>
      <c r="I13" s="84">
        <f>[4]Oct17!$X$1</f>
        <v>0</v>
      </c>
      <c r="J13" s="84">
        <f>[4]Nov17!$X$1</f>
        <v>0</v>
      </c>
      <c r="K13" s="84">
        <f>[4]Dec17!$X$1</f>
        <v>0</v>
      </c>
      <c r="L13" s="84">
        <f>[4]Jan18!$X$1</f>
        <v>0</v>
      </c>
      <c r="M13" s="84">
        <f>[4]Feb18!$X$1</f>
        <v>0</v>
      </c>
      <c r="N13" s="84">
        <f>[4]Mar18!$X$1</f>
        <v>0</v>
      </c>
      <c r="O13" s="26"/>
    </row>
    <row r="14" spans="1:15" s="92" customFormat="1" x14ac:dyDescent="0.2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">
      <c r="A16" s="88" t="s">
        <v>53</v>
      </c>
      <c r="B16" s="89">
        <f>SUM(C16:N16)</f>
        <v>0</v>
      </c>
      <c r="C16" s="84">
        <f>[4]Apr17!$Y$1</f>
        <v>0</v>
      </c>
      <c r="D16" s="84">
        <f>[4]May17!$Y$1</f>
        <v>0</v>
      </c>
      <c r="E16" s="84">
        <f>[4]Jun17!$Y$1</f>
        <v>0</v>
      </c>
      <c r="F16" s="84">
        <f>[4]Jul17!$Y$1</f>
        <v>0</v>
      </c>
      <c r="G16" s="84">
        <f>[4]Aug17!$Y$1</f>
        <v>0</v>
      </c>
      <c r="H16" s="84">
        <f>[4]Sep17!$Y$1</f>
        <v>0</v>
      </c>
      <c r="I16" s="84">
        <f>[4]Oct17!$Y$1</f>
        <v>0</v>
      </c>
      <c r="J16" s="84">
        <f>[4]Nov17!$Y$1</f>
        <v>0</v>
      </c>
      <c r="K16" s="84">
        <f>[4]Dec17!$Y$1</f>
        <v>0</v>
      </c>
      <c r="L16" s="84">
        <f>[4]Jan18!$Y$1</f>
        <v>0</v>
      </c>
      <c r="M16" s="84">
        <f>[4]Feb18!$Y$1</f>
        <v>0</v>
      </c>
      <c r="N16" s="84">
        <f>[4]Mar18!$Y$1</f>
        <v>0</v>
      </c>
      <c r="O16" s="26"/>
    </row>
    <row r="17" spans="1:15" s="132" customFormat="1" ht="6" customHeight="1" x14ac:dyDescent="0.2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">
      <c r="A19" s="88" t="s">
        <v>68</v>
      </c>
      <c r="B19" s="89">
        <f>SUM(C19:N19)</f>
        <v>0</v>
      </c>
      <c r="C19" s="84">
        <f>[5]Apr17!$P$1+StockControl!AB6-StockControl!AB8</f>
        <v>0</v>
      </c>
      <c r="D19" s="84">
        <f>[5]May17!$P$1+StockControl!AB8-StockControl!AB10</f>
        <v>0</v>
      </c>
      <c r="E19" s="84">
        <f>[5]Jun17!$P$1+StockControl!AB10-StockControl!AB12</f>
        <v>0</v>
      </c>
      <c r="F19" s="84">
        <f>[5]Jul17!$P$1+StockControl!AB12-StockControl!AB14</f>
        <v>0</v>
      </c>
      <c r="G19" s="84">
        <f>[5]Aug17!$P$1+StockControl!AB14-StockControl!AB16</f>
        <v>0</v>
      </c>
      <c r="H19" s="84">
        <f>[5]Sep17!$P$1+StockControl!AB16-StockControl!AB18</f>
        <v>0</v>
      </c>
      <c r="I19" s="84">
        <f>[5]Oct17!$P$1+StockControl!AB18-StockControl!AB20</f>
        <v>0</v>
      </c>
      <c r="J19" s="84">
        <f>[5]Nov17!$P$1+StockControl!AB20-StockControl!AB22</f>
        <v>0</v>
      </c>
      <c r="K19" s="84">
        <f>[5]Dec17!$P$1+StockControl!AB22-StockControl!AB24</f>
        <v>0</v>
      </c>
      <c r="L19" s="84">
        <f>[5]Jan18!$P$1+StockControl!AB24-StockControl!AB26</f>
        <v>0</v>
      </c>
      <c r="M19" s="84">
        <f>[5]Feb18!$P$1+StockControl!AB26-StockControl!AB28</f>
        <v>0</v>
      </c>
      <c r="N19" s="84">
        <f>[5]Mar18!$P$1+StockControl!AB28-StockControl!AB30</f>
        <v>0</v>
      </c>
      <c r="O19" s="26"/>
    </row>
    <row r="20" spans="1:15" x14ac:dyDescent="0.2">
      <c r="A20" s="88" t="s">
        <v>55</v>
      </c>
      <c r="B20" s="89">
        <f>SUM(C20:N20)</f>
        <v>0</v>
      </c>
      <c r="C20" s="84">
        <f>[5]Apr17!$Q$1</f>
        <v>0</v>
      </c>
      <c r="D20" s="84">
        <f>[5]May17!$Q$1</f>
        <v>0</v>
      </c>
      <c r="E20" s="84">
        <f>[5]Jun17!$Q$1</f>
        <v>0</v>
      </c>
      <c r="F20" s="84">
        <f>[5]Jul17!$Q$1</f>
        <v>0</v>
      </c>
      <c r="G20" s="84">
        <f>[5]Aug17!$Q$1</f>
        <v>0</v>
      </c>
      <c r="H20" s="84">
        <f>[5]Sep17!$Q$1</f>
        <v>0</v>
      </c>
      <c r="I20" s="84">
        <f>[5]Oct17!$Q$1</f>
        <v>0</v>
      </c>
      <c r="J20" s="84">
        <f>[5]Nov17!$Q$1</f>
        <v>0</v>
      </c>
      <c r="K20" s="84">
        <f>[5]Dec17!$Q$1</f>
        <v>0</v>
      </c>
      <c r="L20" s="84">
        <f>[5]Jan18!$Q$1</f>
        <v>0</v>
      </c>
      <c r="M20" s="84">
        <f>[5]Feb18!$Q$1</f>
        <v>0</v>
      </c>
      <c r="N20" s="84">
        <f>[5]Mar18!$Q$1</f>
        <v>0</v>
      </c>
      <c r="O20" s="26"/>
    </row>
    <row r="21" spans="1:15" x14ac:dyDescent="0.2">
      <c r="A21" s="88" t="s">
        <v>56</v>
      </c>
      <c r="B21" s="89">
        <f>SUM(C21:N21)</f>
        <v>0</v>
      </c>
      <c r="C21" s="84">
        <f>[5]Apr17!$R$1</f>
        <v>0</v>
      </c>
      <c r="D21" s="84">
        <f>[5]May17!$R$1</f>
        <v>0</v>
      </c>
      <c r="E21" s="84">
        <f>[5]Jun17!$R$1</f>
        <v>0</v>
      </c>
      <c r="F21" s="84">
        <f>[5]Jul17!$R$1</f>
        <v>0</v>
      </c>
      <c r="G21" s="84">
        <f>[5]Aug17!$R$1</f>
        <v>0</v>
      </c>
      <c r="H21" s="84">
        <f>[5]Sep17!$R$1</f>
        <v>0</v>
      </c>
      <c r="I21" s="84">
        <f>[5]Oct17!$R$1</f>
        <v>0</v>
      </c>
      <c r="J21" s="84">
        <f>[5]Nov17!$R$1</f>
        <v>0</v>
      </c>
      <c r="K21" s="84">
        <f>[5]Dec17!$R$1</f>
        <v>0</v>
      </c>
      <c r="L21" s="84">
        <f>[5]Jan18!$R$1</f>
        <v>0</v>
      </c>
      <c r="M21" s="84">
        <f>[5]Feb18!$R$1</f>
        <v>0</v>
      </c>
      <c r="N21" s="84">
        <f>[5]Mar18!$R$1</f>
        <v>0</v>
      </c>
      <c r="O21" s="26"/>
    </row>
    <row r="22" spans="1:15" s="92" customFormat="1" x14ac:dyDescent="0.2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">
      <c r="A26" s="88" t="s">
        <v>58</v>
      </c>
      <c r="B26" s="89">
        <f t="shared" ref="B26:B44" si="4">SUM(C26:N26)</f>
        <v>0</v>
      </c>
      <c r="C26" s="84">
        <f>[5]Apr17!$S$1+Wagesinterface!C4+Wagesinterface!H4-Wagesinterface!I4</f>
        <v>0</v>
      </c>
      <c r="D26" s="84">
        <f>[5]May17!$S$1+Wagesinterface!C5+Wagesinterface!H5-Wagesinterface!I5</f>
        <v>0</v>
      </c>
      <c r="E26" s="84">
        <f>[5]Jun17!$S$1+Wagesinterface!C6+Wagesinterface!H6-Wagesinterface!I6</f>
        <v>0</v>
      </c>
      <c r="F26" s="84">
        <f>[5]Jul17!$S$1+Wagesinterface!C7+Wagesinterface!H7-Wagesinterface!I7</f>
        <v>0</v>
      </c>
      <c r="G26" s="84">
        <f>[5]Aug17!$S$1+Wagesinterface!C8+Wagesinterface!H8-Wagesinterface!I8</f>
        <v>0</v>
      </c>
      <c r="H26" s="84">
        <f>[5]Sep17!$S$1+Wagesinterface!C9+Wagesinterface!H9-Wagesinterface!I9</f>
        <v>0</v>
      </c>
      <c r="I26" s="84">
        <f>[5]Oct17!$S$1+Wagesinterface!C10+Wagesinterface!H10-Wagesinterface!I10</f>
        <v>0</v>
      </c>
      <c r="J26" s="84">
        <f>[5]Nov17!$S$1+Wagesinterface!C11+Wagesinterface!H11-Wagesinterface!I11</f>
        <v>0</v>
      </c>
      <c r="K26" s="84">
        <f>[5]Dec17!$S$1+Wagesinterface!C12+Wagesinterface!H12-Wagesinterface!I12</f>
        <v>0</v>
      </c>
      <c r="L26" s="84">
        <f>[5]Jan18!$S$1+Wagesinterface!C13+Wagesinterface!H13-Wagesinterface!I13</f>
        <v>0</v>
      </c>
      <c r="M26" s="84">
        <f>[5]Feb18!$S$1+Wagesinterface!C14+Wagesinterface!H14-Wagesinterface!I14</f>
        <v>0</v>
      </c>
      <c r="N26" s="84">
        <f>[5]Mar18!$S$1+Wagesinterface!C15+Wagesinterface!H15-Wagesinterface!I15</f>
        <v>0</v>
      </c>
      <c r="O26" s="26"/>
    </row>
    <row r="27" spans="1:15" x14ac:dyDescent="0.2">
      <c r="A27" s="95" t="str">
        <f>[5]Apr17!$T$3</f>
        <v>Use of Residence</v>
      </c>
      <c r="B27" s="89">
        <f t="shared" si="4"/>
        <v>0</v>
      </c>
      <c r="C27" s="84">
        <f>[5]Apr17!$T$1</f>
        <v>0</v>
      </c>
      <c r="D27" s="84">
        <f>[5]May17!$T$1</f>
        <v>0</v>
      </c>
      <c r="E27" s="84">
        <f>[5]Jun17!$T$1</f>
        <v>0</v>
      </c>
      <c r="F27" s="84">
        <f>[5]Jul17!$T$1</f>
        <v>0</v>
      </c>
      <c r="G27" s="84">
        <f>[5]Aug17!$T$1</f>
        <v>0</v>
      </c>
      <c r="H27" s="84">
        <f>[5]Sep17!$T$1</f>
        <v>0</v>
      </c>
      <c r="I27" s="84">
        <f>[5]Oct17!$T$1</f>
        <v>0</v>
      </c>
      <c r="J27" s="84">
        <f>[5]Nov17!$T$1</f>
        <v>0</v>
      </c>
      <c r="K27" s="84">
        <f>[5]Dec17!$T$1</f>
        <v>0</v>
      </c>
      <c r="L27" s="84">
        <f>[5]Jan18!$T$1</f>
        <v>0</v>
      </c>
      <c r="M27" s="84">
        <f>[5]Feb18!$T$1</f>
        <v>0</v>
      </c>
      <c r="N27" s="84">
        <f>[5]Mar18!$T$1</f>
        <v>0</v>
      </c>
      <c r="O27" s="26"/>
    </row>
    <row r="28" spans="1:15" x14ac:dyDescent="0.2">
      <c r="A28" s="95" t="str">
        <f>[5]Apr17!$U$2</f>
        <v>Repairs and Renewals</v>
      </c>
      <c r="B28" s="89">
        <f t="shared" si="4"/>
        <v>0</v>
      </c>
      <c r="C28" s="84">
        <f>[5]Apr17!$U$1</f>
        <v>0</v>
      </c>
      <c r="D28" s="84">
        <f>[5]May17!$U$1</f>
        <v>0</v>
      </c>
      <c r="E28" s="84">
        <f>[5]Jun17!$U$1</f>
        <v>0</v>
      </c>
      <c r="F28" s="84">
        <f>[5]Jul17!$U$1</f>
        <v>0</v>
      </c>
      <c r="G28" s="84">
        <f>[5]Aug17!$U$1</f>
        <v>0</v>
      </c>
      <c r="H28" s="84">
        <f>[5]Sep17!$U$1</f>
        <v>0</v>
      </c>
      <c r="I28" s="84">
        <f>[5]Oct17!$U$1</f>
        <v>0</v>
      </c>
      <c r="J28" s="84">
        <f>[5]Nov17!$U$1</f>
        <v>0</v>
      </c>
      <c r="K28" s="84">
        <f>[5]Dec17!$U$1</f>
        <v>0</v>
      </c>
      <c r="L28" s="84">
        <f>[5]Jan18!$U$1</f>
        <v>0</v>
      </c>
      <c r="M28" s="84">
        <f>[5]Feb18!$U$1</f>
        <v>0</v>
      </c>
      <c r="N28" s="84">
        <f>[5]Mar18!$U$1</f>
        <v>0</v>
      </c>
      <c r="O28" s="26"/>
    </row>
    <row r="29" spans="1:15" x14ac:dyDescent="0.2">
      <c r="A29" s="95" t="str">
        <f>[5]Apr17!$V$2</f>
        <v>Post and Stationery</v>
      </c>
      <c r="B29" s="89">
        <f t="shared" si="4"/>
        <v>0</v>
      </c>
      <c r="C29" s="84">
        <f>[5]Apr17!$V$1</f>
        <v>0</v>
      </c>
      <c r="D29" s="84">
        <f>[5]May17!$V$1</f>
        <v>0</v>
      </c>
      <c r="E29" s="84">
        <f>[5]Jun17!$V$1</f>
        <v>0</v>
      </c>
      <c r="F29" s="84">
        <f>[5]Jul17!$V$1</f>
        <v>0</v>
      </c>
      <c r="G29" s="84">
        <f>[5]Aug17!$V$1</f>
        <v>0</v>
      </c>
      <c r="H29" s="84">
        <f>[5]Sep17!$V$1</f>
        <v>0</v>
      </c>
      <c r="I29" s="84">
        <f>[5]Oct17!$V$1</f>
        <v>0</v>
      </c>
      <c r="J29" s="84">
        <f>[5]Nov17!$V$1</f>
        <v>0</v>
      </c>
      <c r="K29" s="84">
        <f>[5]Dec17!$V$1</f>
        <v>0</v>
      </c>
      <c r="L29" s="84">
        <f>[5]Jan18!$V$1</f>
        <v>0</v>
      </c>
      <c r="M29" s="84">
        <f>[5]Feb18!$V$1</f>
        <v>0</v>
      </c>
      <c r="N29" s="84">
        <f>[5]Mar18!$V$1</f>
        <v>0</v>
      </c>
      <c r="O29" s="26"/>
    </row>
    <row r="30" spans="1:15" x14ac:dyDescent="0.2">
      <c r="A30" s="95" t="str">
        <f>[5]Apr17!$W$3</f>
        <v>Motor Vehicle Expenses</v>
      </c>
      <c r="B30" s="89">
        <f t="shared" si="4"/>
        <v>0</v>
      </c>
      <c r="C30" s="84">
        <f>[5]Apr17!$W$1</f>
        <v>0</v>
      </c>
      <c r="D30" s="84">
        <f>[5]May17!$W$1</f>
        <v>0</v>
      </c>
      <c r="E30" s="84">
        <f>[5]Jun17!$W$1</f>
        <v>0</v>
      </c>
      <c r="F30" s="84">
        <f>[5]Jul17!$W$1</f>
        <v>0</v>
      </c>
      <c r="G30" s="84">
        <f>[5]Aug17!$W$1</f>
        <v>0</v>
      </c>
      <c r="H30" s="84">
        <f>[5]Sep17!$W$1</f>
        <v>0</v>
      </c>
      <c r="I30" s="84">
        <f>[5]Oct17!$W$1</f>
        <v>0</v>
      </c>
      <c r="J30" s="84">
        <f>[5]Nov17!$W$1</f>
        <v>0</v>
      </c>
      <c r="K30" s="84">
        <f>[5]Dec17!$W$1</f>
        <v>0</v>
      </c>
      <c r="L30" s="84">
        <f>[5]Jan18!$W$1</f>
        <v>0</v>
      </c>
      <c r="M30" s="84">
        <f>[5]Feb18!$W$1</f>
        <v>0</v>
      </c>
      <c r="N30" s="84">
        <f>[5]Mar18!$W$1</f>
        <v>0</v>
      </c>
      <c r="O30" s="26"/>
    </row>
    <row r="31" spans="1:15" x14ac:dyDescent="0.2">
      <c r="A31" s="95" t="str">
        <f>[5]Apr17!$X$2</f>
        <v>Travelling and Subsistence</v>
      </c>
      <c r="B31" s="89">
        <f t="shared" si="4"/>
        <v>0</v>
      </c>
      <c r="C31" s="84">
        <f>[5]Apr17!$X$1</f>
        <v>0</v>
      </c>
      <c r="D31" s="84">
        <f>[5]May17!$X$1</f>
        <v>0</v>
      </c>
      <c r="E31" s="84">
        <f>[5]Jun17!$X$1</f>
        <v>0</v>
      </c>
      <c r="F31" s="84">
        <f>[5]Jul17!$X$1</f>
        <v>0</v>
      </c>
      <c r="G31" s="84">
        <f>[5]Aug17!$X$1</f>
        <v>0</v>
      </c>
      <c r="H31" s="84">
        <f>[5]Sep17!$X$1</f>
        <v>0</v>
      </c>
      <c r="I31" s="84">
        <f>[5]Oct17!$X$1</f>
        <v>0</v>
      </c>
      <c r="J31" s="84">
        <f>[5]Nov17!$X$1</f>
        <v>0</v>
      </c>
      <c r="K31" s="84">
        <f>[5]Dec17!$X$1</f>
        <v>0</v>
      </c>
      <c r="L31" s="84">
        <f>[5]Jan18!$X$1</f>
        <v>0</v>
      </c>
      <c r="M31" s="84">
        <f>[5]Feb18!$X$1</f>
        <v>0</v>
      </c>
      <c r="N31" s="84">
        <f>[5]Mar18!$X$1</f>
        <v>0</v>
      </c>
      <c r="O31" s="26"/>
    </row>
    <row r="32" spans="1:15" x14ac:dyDescent="0.2">
      <c r="A32" s="95" t="str">
        <f>[5]Apr17!$Y$2</f>
        <v>Advertising</v>
      </c>
      <c r="B32" s="89">
        <f t="shared" si="4"/>
        <v>0</v>
      </c>
      <c r="C32" s="84">
        <f>[5]Apr17!$Y$1</f>
        <v>0</v>
      </c>
      <c r="D32" s="84">
        <f>[5]May17!$Y$1</f>
        <v>0</v>
      </c>
      <c r="E32" s="84">
        <f>[5]Jun17!$Y$1</f>
        <v>0</v>
      </c>
      <c r="F32" s="84">
        <f>[5]Jul17!$Y$1</f>
        <v>0</v>
      </c>
      <c r="G32" s="84">
        <f>[5]Aug17!$Y$1</f>
        <v>0</v>
      </c>
      <c r="H32" s="84">
        <f>[5]Sep17!$Y$1</f>
        <v>0</v>
      </c>
      <c r="I32" s="84">
        <f>[5]Oct17!$Y$1</f>
        <v>0</v>
      </c>
      <c r="J32" s="84">
        <f>[5]Nov17!$Y$1</f>
        <v>0</v>
      </c>
      <c r="K32" s="84">
        <f>[5]Dec17!$Y$1</f>
        <v>0</v>
      </c>
      <c r="L32" s="84">
        <f>[5]Jan18!$Y$1</f>
        <v>0</v>
      </c>
      <c r="M32" s="84">
        <f>[5]Feb18!$Y$1</f>
        <v>0</v>
      </c>
      <c r="N32" s="84">
        <f>[5]Mar18!$Y$1</f>
        <v>0</v>
      </c>
      <c r="O32" s="26"/>
    </row>
    <row r="33" spans="1:15" x14ac:dyDescent="0.2">
      <c r="A33" s="95" t="str">
        <f>[5]Apr17!$Z$2</f>
        <v>Accountancy and Legal Costs</v>
      </c>
      <c r="B33" s="89">
        <f t="shared" si="4"/>
        <v>0</v>
      </c>
      <c r="C33" s="84">
        <f>[5]Apr17!$Z$1</f>
        <v>0</v>
      </c>
      <c r="D33" s="84">
        <f>[5]May17!$Z$1</f>
        <v>0</v>
      </c>
      <c r="E33" s="84">
        <f>[5]Jun17!$Z$1</f>
        <v>0</v>
      </c>
      <c r="F33" s="84">
        <f>[5]Jul17!$Z$1</f>
        <v>0</v>
      </c>
      <c r="G33" s="84">
        <f>[5]Aug17!$Z$1</f>
        <v>0</v>
      </c>
      <c r="H33" s="84">
        <f>[5]Sep17!$Z$1</f>
        <v>0</v>
      </c>
      <c r="I33" s="84">
        <f>[5]Oct17!$Z$1</f>
        <v>0</v>
      </c>
      <c r="J33" s="84">
        <f>[5]Nov17!$Z$1</f>
        <v>0</v>
      </c>
      <c r="K33" s="84">
        <f>[5]Dec17!$Z$1</f>
        <v>0</v>
      </c>
      <c r="L33" s="84">
        <f>[5]Jan18!$Z$1</f>
        <v>0</v>
      </c>
      <c r="M33" s="84">
        <f>[5]Feb18!$Z$1</f>
        <v>0</v>
      </c>
      <c r="N33" s="84">
        <f>[5]Mar18!$Z$1</f>
        <v>0</v>
      </c>
      <c r="O33" s="26"/>
    </row>
    <row r="34" spans="1:15" x14ac:dyDescent="0.2">
      <c r="A34" s="95" t="s">
        <v>59</v>
      </c>
      <c r="B34" s="89">
        <f t="shared" si="4"/>
        <v>0</v>
      </c>
      <c r="C34" s="84">
        <f>-[4]Apr17!$Z$1</f>
        <v>0</v>
      </c>
      <c r="D34" s="84">
        <f>-[4]May17!$Z$1</f>
        <v>0</v>
      </c>
      <c r="E34" s="84">
        <f>-[4]Jun17!$Z$1</f>
        <v>0</v>
      </c>
      <c r="F34" s="84">
        <f>-[4]Jul17!$Z$1</f>
        <v>0</v>
      </c>
      <c r="G34" s="84">
        <f>-[4]Aug17!$Z$1</f>
        <v>0</v>
      </c>
      <c r="H34" s="84">
        <f>-[4]Sep17!$Z$1</f>
        <v>0</v>
      </c>
      <c r="I34" s="84">
        <f>-[4]Oct17!$Z$1</f>
        <v>0</v>
      </c>
      <c r="J34" s="84">
        <f>-[4]Nov17!$Z$1</f>
        <v>0</v>
      </c>
      <c r="K34" s="84">
        <f>-[4]Dec17!$Z$1</f>
        <v>0</v>
      </c>
      <c r="L34" s="84">
        <f>-[4]Jan18!$Z$1</f>
        <v>0</v>
      </c>
      <c r="M34" s="84">
        <f>-[4]Feb18!$Z$1</f>
        <v>0</v>
      </c>
      <c r="N34" s="84">
        <f>-[4]Mar18!$Z$1</f>
        <v>0</v>
      </c>
      <c r="O34" s="26"/>
    </row>
    <row r="35" spans="1:15" x14ac:dyDescent="0.2">
      <c r="A35" s="95" t="s">
        <v>60</v>
      </c>
      <c r="B35" s="89">
        <f t="shared" si="4"/>
        <v>0</v>
      </c>
      <c r="C35" s="84">
        <f>[1]Apr17!$Z$1</f>
        <v>0</v>
      </c>
      <c r="D35" s="84">
        <f>[1]May17!$Z$1</f>
        <v>0</v>
      </c>
      <c r="E35" s="84">
        <f>[1]Jun17!$Z$1</f>
        <v>0</v>
      </c>
      <c r="F35" s="84">
        <f>[1]Jul17!$Z$1</f>
        <v>0</v>
      </c>
      <c r="G35" s="84">
        <f>[1]Aug17!$Z$1</f>
        <v>0</v>
      </c>
      <c r="H35" s="84">
        <f>[1]Sep17!$Z$1</f>
        <v>0</v>
      </c>
      <c r="I35" s="84">
        <f>[1]Oct17!$Z$1</f>
        <v>0</v>
      </c>
      <c r="J35" s="84">
        <f>[1]Nov17!$Z$1</f>
        <v>0</v>
      </c>
      <c r="K35" s="84">
        <f>[1]Dec17!$Z$1</f>
        <v>0</v>
      </c>
      <c r="L35" s="84">
        <f>[1]Jan18!$Z$1</f>
        <v>0</v>
      </c>
      <c r="M35" s="84">
        <f>[1]Feb18!$Z$1</f>
        <v>0</v>
      </c>
      <c r="N35" s="84">
        <f>[1]Mar18!$Z$1</f>
        <v>0</v>
      </c>
      <c r="O35" s="26"/>
    </row>
    <row r="36" spans="1:15" x14ac:dyDescent="0.2">
      <c r="A36" s="95" t="s">
        <v>64</v>
      </c>
      <c r="B36" s="89">
        <f t="shared" si="4"/>
        <v>0</v>
      </c>
      <c r="C36" s="84">
        <f>[2]Apr17!$V$1+[1]Apr17!$Y$1</f>
        <v>0</v>
      </c>
      <c r="D36" s="84">
        <f>[2]May17!$V$1+[1]May17!$Y$1</f>
        <v>0</v>
      </c>
      <c r="E36" s="84">
        <f>[2]Jun17!$V$1+[1]Jun17!$Y$1</f>
        <v>0</v>
      </c>
      <c r="F36" s="84">
        <f>[2]Jul17!$V$1+[1]Jul17!$Y$1</f>
        <v>0</v>
      </c>
      <c r="G36" s="84">
        <f>[2]Aug17!$V$1+[1]Aug17!$Y$1</f>
        <v>0</v>
      </c>
      <c r="H36" s="84">
        <f>[2]Sep17!$V$1+[1]Sep17!$Y$1</f>
        <v>0</v>
      </c>
      <c r="I36" s="84">
        <f>[2]Oct17!$V$1+[1]Oct17!$Y$1</f>
        <v>0</v>
      </c>
      <c r="J36" s="84">
        <f>[2]Nov17!$V$1+[1]Nov17!$Y$1</f>
        <v>0</v>
      </c>
      <c r="K36" s="84">
        <f>[2]Dec17!$V$1+[1]Dec17!$Y$1</f>
        <v>0</v>
      </c>
      <c r="L36" s="84">
        <f>[2]Jan18!$V$1+[1]Jan18!$Y$1</f>
        <v>0</v>
      </c>
      <c r="M36" s="84">
        <f>[2]Feb18!$V$1+[1]Feb18!$Y$1</f>
        <v>0</v>
      </c>
      <c r="N36" s="84">
        <f>[2]Mar18!$V$1+[1]Mar18!$Y$1</f>
        <v>0</v>
      </c>
      <c r="O36" s="26"/>
    </row>
    <row r="37" spans="1:15" x14ac:dyDescent="0.2">
      <c r="A37" s="95" t="str">
        <f>[5]Apr17!$AA$2</f>
        <v>Research and Reference Costs</v>
      </c>
      <c r="B37" s="89">
        <f t="shared" si="4"/>
        <v>0</v>
      </c>
      <c r="C37" s="84">
        <f>[5]Apr17!$AA$1</f>
        <v>0</v>
      </c>
      <c r="D37" s="84">
        <f>[5]May17!$AA$1</f>
        <v>0</v>
      </c>
      <c r="E37" s="84">
        <f>[5]Jun17!$AA$1</f>
        <v>0</v>
      </c>
      <c r="F37" s="84">
        <f>[5]Jul17!$AA$1</f>
        <v>0</v>
      </c>
      <c r="G37" s="84">
        <f>[5]Aug17!$AA$1</f>
        <v>0</v>
      </c>
      <c r="H37" s="84">
        <f>[5]Sep17!$AA$1</f>
        <v>0</v>
      </c>
      <c r="I37" s="84">
        <f>[5]Oct17!$AA$1</f>
        <v>0</v>
      </c>
      <c r="J37" s="84">
        <f>[5]Nov17!$AA$1</f>
        <v>0</v>
      </c>
      <c r="K37" s="84">
        <f>[5]Dec17!$AA$1</f>
        <v>0</v>
      </c>
      <c r="L37" s="84">
        <f>[5]Jan18!$AA$1</f>
        <v>0</v>
      </c>
      <c r="M37" s="84">
        <f>[5]Feb18!$AA$1</f>
        <v>0</v>
      </c>
      <c r="N37" s="84">
        <f>[5]Mar18!$AA$1</f>
        <v>0</v>
      </c>
      <c r="O37" s="26"/>
    </row>
    <row r="38" spans="1:15" x14ac:dyDescent="0.2">
      <c r="A38" s="95" t="str">
        <f>[5]Apr17!$AB$2</f>
        <v xml:space="preserve">Telephone Broadband and Media </v>
      </c>
      <c r="B38" s="89">
        <f t="shared" si="4"/>
        <v>0</v>
      </c>
      <c r="C38" s="84">
        <f>[5]Apr17!$AB$1</f>
        <v>0</v>
      </c>
      <c r="D38" s="84">
        <f>[5]May17!$AB$1</f>
        <v>0</v>
      </c>
      <c r="E38" s="84">
        <f>[5]Jun17!$AB$1</f>
        <v>0</v>
      </c>
      <c r="F38" s="84">
        <f>[5]Jul17!$AB$1</f>
        <v>0</v>
      </c>
      <c r="G38" s="84">
        <f>[5]Aug17!$AB$1</f>
        <v>0</v>
      </c>
      <c r="H38" s="84">
        <f>[5]Sep17!$AB$1</f>
        <v>0</v>
      </c>
      <c r="I38" s="84">
        <f>[5]Oct17!$AB$1</f>
        <v>0</v>
      </c>
      <c r="J38" s="84">
        <f>[5]Nov17!$AB$1</f>
        <v>0</v>
      </c>
      <c r="K38" s="84">
        <f>[5]Dec17!$AB$1</f>
        <v>0</v>
      </c>
      <c r="L38" s="84">
        <f>[5]Jan18!$AB$1</f>
        <v>0</v>
      </c>
      <c r="M38" s="84">
        <f>[5]Feb18!$AB$1</f>
        <v>0</v>
      </c>
      <c r="N38" s="84">
        <f>[5]Mar18!$AB$1</f>
        <v>0</v>
      </c>
      <c r="O38" s="26"/>
    </row>
    <row r="39" spans="1:15" x14ac:dyDescent="0.2">
      <c r="A39" s="95" t="str">
        <f>[5]Apr17!$AC$2</f>
        <v xml:space="preserve">Computer Consumables </v>
      </c>
      <c r="B39" s="89">
        <f t="shared" si="4"/>
        <v>0</v>
      </c>
      <c r="C39" s="84">
        <f>[5]Apr17!$AC$1</f>
        <v>0</v>
      </c>
      <c r="D39" s="84">
        <f>[5]May17!$AC$1</f>
        <v>0</v>
      </c>
      <c r="E39" s="84">
        <f>[5]Jun17!$AC$1</f>
        <v>0</v>
      </c>
      <c r="F39" s="84">
        <f>[5]Jul17!$AC$1</f>
        <v>0</v>
      </c>
      <c r="G39" s="84">
        <f>[5]Aug17!$AC$1</f>
        <v>0</v>
      </c>
      <c r="H39" s="84">
        <f>[5]Sep17!$AC$1</f>
        <v>0</v>
      </c>
      <c r="I39" s="84">
        <f>[5]Oct17!$AC$1</f>
        <v>0</v>
      </c>
      <c r="J39" s="84">
        <f>[5]Nov17!$AC$1</f>
        <v>0</v>
      </c>
      <c r="K39" s="84">
        <f>[5]Dec17!$AC$1</f>
        <v>0</v>
      </c>
      <c r="L39" s="84">
        <f>[5]Jan18!$AC$1</f>
        <v>0</v>
      </c>
      <c r="M39" s="84">
        <f>[5]Feb18!$AC$1</f>
        <v>0</v>
      </c>
      <c r="N39" s="84">
        <f>[5]Mar18!$AC$1</f>
        <v>0</v>
      </c>
      <c r="O39" s="26"/>
    </row>
    <row r="40" spans="1:15" x14ac:dyDescent="0.2">
      <c r="A40" s="95" t="str">
        <f>[5]Apr17!$AD$2</f>
        <v xml:space="preserve">Subscriptions </v>
      </c>
      <c r="B40" s="89">
        <f t="shared" si="4"/>
        <v>0</v>
      </c>
      <c r="C40" s="84">
        <f>[5]Apr17!$AD$1</f>
        <v>0</v>
      </c>
      <c r="D40" s="84">
        <f>[5]May17!$AD$1</f>
        <v>0</v>
      </c>
      <c r="E40" s="84">
        <f>[5]Jun17!$AD$1</f>
        <v>0</v>
      </c>
      <c r="F40" s="84">
        <f>[5]Jul17!$AD$1</f>
        <v>0</v>
      </c>
      <c r="G40" s="84">
        <f>[5]Aug17!$AD$1</f>
        <v>0</v>
      </c>
      <c r="H40" s="84">
        <f>[5]Sep17!$AD$1</f>
        <v>0</v>
      </c>
      <c r="I40" s="84">
        <f>[5]Oct17!$AD$1</f>
        <v>0</v>
      </c>
      <c r="J40" s="84">
        <f>[5]Nov17!$AD$1</f>
        <v>0</v>
      </c>
      <c r="K40" s="84">
        <f>[5]Dec17!$AD$1</f>
        <v>0</v>
      </c>
      <c r="L40" s="84">
        <f>[5]Jan18!$AD$1</f>
        <v>0</v>
      </c>
      <c r="M40" s="84">
        <f>[5]Feb18!$AD$1</f>
        <v>0</v>
      </c>
      <c r="N40" s="84">
        <f>[5]Mar18!$AD$1</f>
        <v>0</v>
      </c>
      <c r="O40" s="26"/>
    </row>
    <row r="41" spans="1:15" x14ac:dyDescent="0.2">
      <c r="A41" s="95" t="str">
        <f>[5]Apr17!$AE$2</f>
        <v xml:space="preserve">Sundry Expenses </v>
      </c>
      <c r="B41" s="89">
        <f t="shared" si="4"/>
        <v>0</v>
      </c>
      <c r="C41" s="84">
        <f>[5]Apr17!$AE$1</f>
        <v>0</v>
      </c>
      <c r="D41" s="84">
        <f>[5]May17!$AE$1</f>
        <v>0</v>
      </c>
      <c r="E41" s="84">
        <f>[5]Jun17!$AE$1</f>
        <v>0</v>
      </c>
      <c r="F41" s="84">
        <f>[5]Jul17!$AE$1</f>
        <v>0</v>
      </c>
      <c r="G41" s="84">
        <f>[5]Aug17!$AE$1</f>
        <v>0</v>
      </c>
      <c r="H41" s="84">
        <f>[5]Sep17!$AE$1</f>
        <v>0</v>
      </c>
      <c r="I41" s="84">
        <f>[5]Oct17!$AE$1</f>
        <v>0</v>
      </c>
      <c r="J41" s="84">
        <f>[5]Nov17!$AE$1</f>
        <v>0</v>
      </c>
      <c r="K41" s="84">
        <f>[5]Dec17!$AE$1</f>
        <v>0</v>
      </c>
      <c r="L41" s="84">
        <f>[5]Jan18!$AE$1</f>
        <v>0</v>
      </c>
      <c r="M41" s="84">
        <f>[5]Feb18!$AE$1</f>
        <v>0</v>
      </c>
      <c r="N41" s="84">
        <f>[5]Mar18!$AE$1</f>
        <v>0</v>
      </c>
      <c r="O41" s="26"/>
    </row>
    <row r="42" spans="1:15" x14ac:dyDescent="0.2">
      <c r="A42" s="95" t="str">
        <f>[5]Apr17!$AF$2</f>
        <v>Other Expenses</v>
      </c>
      <c r="B42" s="89">
        <f t="shared" si="4"/>
        <v>0</v>
      </c>
      <c r="C42" s="84">
        <f>[5]Apr17!$AF$1</f>
        <v>0</v>
      </c>
      <c r="D42" s="84">
        <f>[5]May17!$AF$1</f>
        <v>0</v>
      </c>
      <c r="E42" s="84">
        <f>[5]Jun17!$AF$1</f>
        <v>0</v>
      </c>
      <c r="F42" s="84">
        <f>[5]Jul17!$AF$1</f>
        <v>0</v>
      </c>
      <c r="G42" s="84">
        <f>[5]Aug17!$AF$1</f>
        <v>0</v>
      </c>
      <c r="H42" s="84">
        <f>[5]Sep17!$AF$1</f>
        <v>0</v>
      </c>
      <c r="I42" s="84">
        <f>[5]Oct17!$AF$1</f>
        <v>0</v>
      </c>
      <c r="J42" s="84">
        <f>[5]Nov17!$AF$1</f>
        <v>0</v>
      </c>
      <c r="K42" s="84">
        <f>[5]Dec17!$AF$1</f>
        <v>0</v>
      </c>
      <c r="L42" s="84">
        <f>[5]Jan18!$AF$1</f>
        <v>0</v>
      </c>
      <c r="M42" s="84">
        <f>[5]Feb18!$AF$1</f>
        <v>0</v>
      </c>
      <c r="N42" s="84">
        <f>[5]Mar18!$AF$1</f>
        <v>0</v>
      </c>
      <c r="O42" s="26"/>
    </row>
    <row r="43" spans="1:15" x14ac:dyDescent="0.2">
      <c r="A43" s="88" t="s">
        <v>70</v>
      </c>
      <c r="B43" s="89">
        <f t="shared" si="4"/>
        <v>0</v>
      </c>
      <c r="C43" s="84">
        <f>-([3]Schedule!$V$1-[3]Schedule!$W$1+[3]Schedule!$X$1)/12</f>
        <v>0</v>
      </c>
      <c r="D43" s="84">
        <f>-([3]Schedule!$V$1-[3]Schedule!$W$1+[3]Schedule!$X$1)/12</f>
        <v>0</v>
      </c>
      <c r="E43" s="84">
        <f>-([3]Schedule!$V$1-[3]Schedule!$W$1+[3]Schedule!$X$1)/12</f>
        <v>0</v>
      </c>
      <c r="F43" s="84">
        <f>-([3]Schedule!$V$1-[3]Schedule!$W$1+[3]Schedule!$X$1)/12</f>
        <v>0</v>
      </c>
      <c r="G43" s="84">
        <f>-([3]Schedule!$V$1-[3]Schedule!$W$1+[3]Schedule!$X$1)/12</f>
        <v>0</v>
      </c>
      <c r="H43" s="84">
        <f>-([3]Schedule!$V$1-[3]Schedule!$W$1+[3]Schedule!$X$1)/12</f>
        <v>0</v>
      </c>
      <c r="I43" s="84">
        <f>-([3]Schedule!$V$1-[3]Schedule!$W$1+[3]Schedule!$X$1)/12</f>
        <v>0</v>
      </c>
      <c r="J43" s="84">
        <f>-([3]Schedule!$V$1-[3]Schedule!$W$1+[3]Schedule!$X$1)/12</f>
        <v>0</v>
      </c>
      <c r="K43" s="84">
        <f>-([3]Schedule!$V$1-[3]Schedule!$W$1+[3]Schedule!$X$1)/12</f>
        <v>0</v>
      </c>
      <c r="L43" s="84">
        <f>-([3]Schedule!$V$1-[3]Schedule!$W$1+[3]Schedule!$X$1)/12</f>
        <v>0</v>
      </c>
      <c r="M43" s="84">
        <f>-([3]Schedule!$V$1-[3]Schedule!$W$1+[3]Schedule!$X$1)/12</f>
        <v>0</v>
      </c>
      <c r="N43" s="84">
        <f>-([3]Schedule!$V$1-[3]Schedule!$W$1+[3]Schedule!$X$1)/12</f>
        <v>0</v>
      </c>
      <c r="O43" s="26"/>
    </row>
    <row r="44" spans="1:15" x14ac:dyDescent="0.2">
      <c r="A44" s="88" t="s">
        <v>0</v>
      </c>
      <c r="B44" s="89">
        <f t="shared" si="4"/>
        <v>0</v>
      </c>
      <c r="C44" s="84">
        <f>([3]Schedule!$I$1)/12</f>
        <v>0</v>
      </c>
      <c r="D44" s="84">
        <f>([3]Schedule!$I$1)/12</f>
        <v>0</v>
      </c>
      <c r="E44" s="84">
        <f>([3]Schedule!$I$1)/12</f>
        <v>0</v>
      </c>
      <c r="F44" s="84">
        <f>([3]Schedule!$I$1)/12</f>
        <v>0</v>
      </c>
      <c r="G44" s="84">
        <f>([3]Schedule!$I$1)/12</f>
        <v>0</v>
      </c>
      <c r="H44" s="84">
        <f>([3]Schedule!$I$1)/12</f>
        <v>0</v>
      </c>
      <c r="I44" s="84">
        <f>([3]Schedule!$I$1)/12</f>
        <v>0</v>
      </c>
      <c r="J44" s="84">
        <f>([3]Schedule!$I$1)/12</f>
        <v>0</v>
      </c>
      <c r="K44" s="84">
        <f>([3]Schedule!$I$1)/12</f>
        <v>0</v>
      </c>
      <c r="L44" s="84">
        <f>([3]Schedule!$I$1)/12</f>
        <v>0</v>
      </c>
      <c r="M44" s="84">
        <f>([3]Schedule!$I$1)/12</f>
        <v>0</v>
      </c>
      <c r="N44" s="84">
        <f>([3]Schedule!$I$1)/12</f>
        <v>0</v>
      </c>
      <c r="O44" s="26"/>
    </row>
    <row r="45" spans="1:15" x14ac:dyDescent="0.2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">
      <c r="A48" s="88" t="s">
        <v>62</v>
      </c>
      <c r="B48" s="89">
        <f>SUM(C48:N48)</f>
        <v>0</v>
      </c>
      <c r="C48" s="84">
        <f>[1]Apr17!$J$1</f>
        <v>0</v>
      </c>
      <c r="D48" s="84">
        <f>[1]May17!$J$1</f>
        <v>0</v>
      </c>
      <c r="E48" s="84">
        <f>[1]Jun17!$J$1</f>
        <v>0</v>
      </c>
      <c r="F48" s="84">
        <f>[1]Jul17!$J$1</f>
        <v>0</v>
      </c>
      <c r="G48" s="84">
        <f>[1]Aug17!$J$1</f>
        <v>0</v>
      </c>
      <c r="H48" s="84">
        <f>[1]Sep17!$J$1</f>
        <v>0</v>
      </c>
      <c r="I48" s="84">
        <f>[1]Oct17!$J$1</f>
        <v>0</v>
      </c>
      <c r="J48" s="84">
        <f>[1]Nov17!$J$1</f>
        <v>0</v>
      </c>
      <c r="K48" s="84">
        <f>[1]Dec17!$J$1</f>
        <v>0</v>
      </c>
      <c r="L48" s="84">
        <f>[1]Jan18!$J$1</f>
        <v>0</v>
      </c>
      <c r="M48" s="84">
        <f>[1]Feb18!$J$1</f>
        <v>0</v>
      </c>
      <c r="N48" s="84">
        <f>[1]Mar18!$J$1</f>
        <v>0</v>
      </c>
      <c r="O48" s="26"/>
    </row>
    <row r="49" spans="1:15" x14ac:dyDescent="0.2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25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">
      <c r="A52" s="95" t="s">
        <v>65</v>
      </c>
      <c r="B52" s="57">
        <f>SUM(C52:N52)</f>
        <v>0</v>
      </c>
      <c r="C52" s="57">
        <f>[2]Apr17!$X$1+[1]Apr17!$AB$1</f>
        <v>0</v>
      </c>
      <c r="D52" s="57">
        <f>[2]May17!$X$1+[1]May17!$AB$1</f>
        <v>0</v>
      </c>
      <c r="E52" s="57">
        <f>[2]Jun17!$X$1+[1]Jun17!$AB$1</f>
        <v>0</v>
      </c>
      <c r="F52" s="57">
        <f>[2]Jul17!$X$1+[1]Jul17!$AB$1</f>
        <v>0</v>
      </c>
      <c r="G52" s="57">
        <f>[2]Aug17!$X$1+[1]Aug17!$AB$1</f>
        <v>0</v>
      </c>
      <c r="H52" s="57">
        <f>[2]Sep17!$X$1+[1]Sep17!$AB$1</f>
        <v>0</v>
      </c>
      <c r="I52" s="57">
        <f>[2]Oct17!$X$1+[1]Oct17!$AB$1</f>
        <v>0</v>
      </c>
      <c r="J52" s="57">
        <f>[2]Nov17!$X$1+[1]Nov17!$AB$1</f>
        <v>0</v>
      </c>
      <c r="K52" s="57">
        <f>[2]Dec17!$X$1+[1]Dec17!$AB$1</f>
        <v>0</v>
      </c>
      <c r="L52" s="57">
        <f>[2]Jan18!$X$1+[1]Jan18!$AB$1</f>
        <v>0</v>
      </c>
      <c r="M52" s="57">
        <f>[2]Feb18!$X$1+[1]Feb18!$AB$1</f>
        <v>0</v>
      </c>
      <c r="N52" s="57">
        <f>[2]Mar18!$X$1+[1]Mar18!$AB$1</f>
        <v>0</v>
      </c>
      <c r="O52" s="26"/>
    </row>
    <row r="53" spans="1:15" x14ac:dyDescent="0.2">
      <c r="A53" s="95" t="s">
        <v>86</v>
      </c>
      <c r="B53" s="57">
        <f>SUM(C53:N53)</f>
        <v>0</v>
      </c>
      <c r="C53" s="57">
        <f>-[4]Apr17!$AB$1</f>
        <v>0</v>
      </c>
      <c r="D53" s="57">
        <f>-[4]May17!$AB$1</f>
        <v>0</v>
      </c>
      <c r="E53" s="57">
        <f>-[4]Jun17!$AB$1</f>
        <v>0</v>
      </c>
      <c r="F53" s="57">
        <f>-[4]Jul17!$AB$1</f>
        <v>0</v>
      </c>
      <c r="G53" s="57">
        <f>-[4]Aug17!$AB$1</f>
        <v>0</v>
      </c>
      <c r="H53" s="57">
        <f>-[4]Sep17!$AB$1</f>
        <v>0</v>
      </c>
      <c r="I53" s="57">
        <f>-[4]Oct17!$AB$1</f>
        <v>0</v>
      </c>
      <c r="J53" s="57">
        <f>-[4]Nov17!$AB$1</f>
        <v>0</v>
      </c>
      <c r="K53" s="57">
        <f>-[4]Dec17!$AB$1</f>
        <v>0</v>
      </c>
      <c r="L53" s="57">
        <f>-[4]Jan18!$AB$1</f>
        <v>0</v>
      </c>
      <c r="M53" s="57">
        <f>-[4]Feb18!$AB$1</f>
        <v>0</v>
      </c>
      <c r="N53" s="57">
        <f>-[4]Mar18!$AB$1</f>
        <v>0</v>
      </c>
      <c r="O53" s="26"/>
    </row>
    <row r="54" spans="1:15" ht="12.75" thickBot="1" x14ac:dyDescent="0.25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75" thickBot="1" x14ac:dyDescent="0.25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">
      <c r="A56" s="95" t="s">
        <v>66</v>
      </c>
      <c r="B56" s="57">
        <f>SUM(C56:N56)</f>
        <v>0</v>
      </c>
      <c r="C56" s="57">
        <f>[2]Apr17!$J$1+[1]Apr17!$L$1</f>
        <v>0</v>
      </c>
      <c r="D56" s="57">
        <f>[2]May17!$J$1+[1]May17!$L$1</f>
        <v>0</v>
      </c>
      <c r="E56" s="57">
        <f>[2]Jun17!$J$1+[1]Jun17!$L$1</f>
        <v>0</v>
      </c>
      <c r="F56" s="57">
        <f>[2]Jul17!$J$1+[1]Jul17!$L$1</f>
        <v>0</v>
      </c>
      <c r="G56" s="57">
        <f>[2]Aug17!$J$1+[1]Aug17!$L$1</f>
        <v>0</v>
      </c>
      <c r="H56" s="57">
        <f>[2]Sep17!$J$1+[1]Sep17!$L$1</f>
        <v>0</v>
      </c>
      <c r="I56" s="57">
        <f>[2]Oct17!$J$1+[1]Oct17!$L$1</f>
        <v>0</v>
      </c>
      <c r="J56" s="57">
        <f>[2]Nov17!$J$1+[1]Nov17!$L$1</f>
        <v>0</v>
      </c>
      <c r="K56" s="57">
        <f>[2]Dec17!$J$1+[1]Dec17!$L$1</f>
        <v>0</v>
      </c>
      <c r="L56" s="57">
        <f>[2]Jan18!$J$1+[1]Jan18!$L$1</f>
        <v>0</v>
      </c>
      <c r="M56" s="57">
        <f>[2]Feb18!$J$1+[1]Feb18!$L$1</f>
        <v>0</v>
      </c>
      <c r="N56" s="57">
        <f>[2]Mar18!$J$1+[1]Mar18!$L$1</f>
        <v>0</v>
      </c>
      <c r="O56" s="26"/>
    </row>
    <row r="57" spans="1:15" ht="6" customHeight="1" thickBot="1" x14ac:dyDescent="0.25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C1" sqref="C1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43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25">
      <c r="A2" s="165"/>
      <c r="B2" s="166" t="s">
        <v>116</v>
      </c>
      <c r="C2" s="167" t="str">
        <f>Admin!L2</f>
        <v>2017-18</v>
      </c>
      <c r="D2" s="455" t="s">
        <v>16</v>
      </c>
      <c r="E2" s="456"/>
      <c r="F2" s="456"/>
      <c r="G2" s="133"/>
    </row>
    <row r="3" spans="1:13" ht="18.75" customHeight="1" x14ac:dyDescent="0.2">
      <c r="A3" s="165"/>
      <c r="B3" s="163"/>
      <c r="C3" s="164"/>
      <c r="D3" s="456"/>
      <c r="E3" s="456"/>
      <c r="F3" s="456"/>
      <c r="G3" s="133"/>
    </row>
    <row r="4" spans="1:13" x14ac:dyDescent="0.2">
      <c r="A4" s="104"/>
      <c r="B4" s="117"/>
      <c r="C4" s="117"/>
      <c r="D4" s="105"/>
      <c r="E4" s="107"/>
      <c r="F4" s="137"/>
      <c r="G4" s="133"/>
    </row>
    <row r="5" spans="1:13" x14ac:dyDescent="0.2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">
      <c r="A6" s="104"/>
      <c r="B6" s="117" t="s">
        <v>128</v>
      </c>
      <c r="C6" s="117" t="str">
        <f>C2</f>
        <v>2017-18</v>
      </c>
      <c r="D6" s="109"/>
      <c r="E6" s="134">
        <f>IF((E5&gt;0),Admin!N$4,0)</f>
        <v>0</v>
      </c>
      <c r="F6" s="137"/>
      <c r="G6" s="133"/>
      <c r="M6" s="346"/>
    </row>
    <row r="7" spans="1:13" x14ac:dyDescent="0.2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5" thickBot="1" x14ac:dyDescent="0.25">
      <c r="A9" s="104"/>
      <c r="B9" s="117" t="s">
        <v>117</v>
      </c>
      <c r="C9" s="117">
        <f>Admin!N$12</f>
        <v>33501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5" thickBot="1" x14ac:dyDescent="0.25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">
      <c r="A11" s="104"/>
      <c r="B11" s="117" t="s">
        <v>4</v>
      </c>
      <c r="C11" s="117"/>
      <c r="D11" s="110"/>
      <c r="E11" s="107">
        <f>-[4]Mar18!$AC$1</f>
        <v>0</v>
      </c>
      <c r="F11" s="139"/>
      <c r="G11" s="135"/>
      <c r="M11" s="346"/>
    </row>
    <row r="12" spans="1:13" x14ac:dyDescent="0.2">
      <c r="A12" s="104"/>
      <c r="B12" s="117"/>
      <c r="C12" s="117"/>
      <c r="D12" s="110"/>
      <c r="E12" s="107"/>
      <c r="F12" s="139"/>
      <c r="G12" s="135"/>
      <c r="M12" s="346"/>
    </row>
    <row r="13" spans="1:13" ht="13.5" x14ac:dyDescent="0.25">
      <c r="A13" s="104"/>
      <c r="B13" s="180" t="s">
        <v>119</v>
      </c>
      <c r="C13" s="468">
        <f>Admin!B21</f>
        <v>43496</v>
      </c>
      <c r="D13" s="469"/>
      <c r="E13" s="107"/>
      <c r="F13" s="139"/>
      <c r="G13" s="135"/>
      <c r="M13" s="346"/>
    </row>
    <row r="14" spans="1:13" ht="13.5" thickBot="1" x14ac:dyDescent="0.25">
      <c r="A14" s="104"/>
      <c r="B14" s="117"/>
      <c r="C14" s="117"/>
      <c r="D14" s="112"/>
      <c r="E14" s="113"/>
      <c r="F14" s="137"/>
      <c r="G14" s="135"/>
      <c r="M14" s="346"/>
    </row>
    <row r="15" spans="1:13" ht="13.5" thickBot="1" x14ac:dyDescent="0.25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5" thickBot="1" x14ac:dyDescent="0.25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5" thickBot="1" x14ac:dyDescent="0.25">
      <c r="A17" s="104"/>
      <c r="B17" s="117"/>
      <c r="C17" s="117"/>
      <c r="D17" s="112"/>
      <c r="E17" s="113"/>
      <c r="F17" s="137"/>
      <c r="G17" s="135"/>
      <c r="M17" s="346"/>
    </row>
    <row r="18" spans="1:13" ht="13.5" thickBot="1" x14ac:dyDescent="0.25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">
      <c r="A19" s="104"/>
      <c r="B19" s="116"/>
      <c r="C19" s="116"/>
      <c r="D19" s="112"/>
      <c r="E19" s="113"/>
      <c r="F19" s="140"/>
      <c r="G19" s="134"/>
    </row>
    <row r="20" spans="1:13" s="6" customFormat="1" ht="13.5" thickBot="1" x14ac:dyDescent="0.25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25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">
      <c r="A22" s="104"/>
      <c r="B22" s="117"/>
      <c r="C22" s="117"/>
      <c r="D22" s="112"/>
      <c r="E22" s="113"/>
      <c r="F22" s="137"/>
      <c r="G22" s="135"/>
    </row>
    <row r="23" spans="1:13" s="3" customFormat="1" x14ac:dyDescent="0.2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">
      <c r="A24" s="118"/>
      <c r="B24" s="125"/>
      <c r="C24" s="125"/>
      <c r="D24" s="461"/>
      <c r="E24" s="461"/>
      <c r="F24" s="141"/>
      <c r="G24" s="134"/>
    </row>
    <row r="25" spans="1:13" x14ac:dyDescent="0.2">
      <c r="A25" s="104"/>
      <c r="B25" s="125" t="s">
        <v>120</v>
      </c>
      <c r="C25" s="177" t="str">
        <f>Admin!B24</f>
        <v>2016-17</v>
      </c>
      <c r="D25" s="119" t="s">
        <v>3</v>
      </c>
      <c r="E25" s="111">
        <f>E18</f>
        <v>0</v>
      </c>
      <c r="F25" s="138"/>
      <c r="G25" s="134"/>
    </row>
    <row r="26" spans="1:13" x14ac:dyDescent="0.2">
      <c r="A26" s="104"/>
      <c r="B26" s="125" t="s">
        <v>12</v>
      </c>
      <c r="C26" s="125"/>
      <c r="D26" s="120">
        <f>Admin!B21</f>
        <v>43496</v>
      </c>
      <c r="E26" s="344">
        <f>E25/2</f>
        <v>0</v>
      </c>
      <c r="F26" s="138"/>
      <c r="G26" s="134"/>
    </row>
    <row r="27" spans="1:13" x14ac:dyDescent="0.2">
      <c r="A27" s="104"/>
      <c r="B27" s="125" t="s">
        <v>12</v>
      </c>
      <c r="C27" s="125"/>
      <c r="D27" s="120">
        <f>Admin!B22</f>
        <v>43677</v>
      </c>
      <c r="E27" s="344">
        <f>E25/2</f>
        <v>0</v>
      </c>
      <c r="F27" s="138"/>
      <c r="G27" s="134"/>
    </row>
    <row r="28" spans="1:13" x14ac:dyDescent="0.2">
      <c r="A28" s="104"/>
      <c r="B28" s="104"/>
      <c r="C28" s="104"/>
      <c r="D28" s="112"/>
      <c r="E28" s="107"/>
      <c r="F28" s="137"/>
      <c r="G28" s="134"/>
    </row>
    <row r="29" spans="1:13" x14ac:dyDescent="0.2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13" customWidth="1"/>
    <col min="2" max="2" width="9.140625" style="32"/>
    <col min="3" max="9" width="10.7109375" style="33" customWidth="1"/>
    <col min="10" max="10" width="1.7109375" style="13" customWidth="1"/>
    <col min="11" max="11" width="36.85546875" style="13" customWidth="1"/>
    <col min="12" max="12" width="1.7109375" style="13" customWidth="1"/>
    <col min="13" max="16384" width="9.140625" style="13"/>
  </cols>
  <sheetData>
    <row r="1" spans="1:12" ht="7.5" customHeight="1" x14ac:dyDescent="0.2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">
      <c r="A4" s="22"/>
      <c r="B4" s="23">
        <f>Admin!B5</f>
        <v>42855</v>
      </c>
      <c r="C4" s="24">
        <f>[6]Apr17!$M$1</f>
        <v>0</v>
      </c>
      <c r="D4" s="24">
        <f>[6]Apr17!$N$1</f>
        <v>0</v>
      </c>
      <c r="E4" s="24">
        <f>[6]Apr17!$O$1</f>
        <v>0</v>
      </c>
      <c r="F4" s="24">
        <f>[6]Apr17!$P$1+[6]Apr17!$Q$1</f>
        <v>0</v>
      </c>
      <c r="G4" s="24">
        <f>C4-SUM(D4:F4)</f>
        <v>0</v>
      </c>
      <c r="H4" s="24">
        <f>[6]Apr17!$T$1</f>
        <v>0</v>
      </c>
      <c r="I4" s="24">
        <f>[6]Apr17!$G$1</f>
        <v>0</v>
      </c>
      <c r="J4" s="25"/>
      <c r="K4" s="475" t="s">
        <v>29</v>
      </c>
      <c r="L4" s="26"/>
    </row>
    <row r="5" spans="1:12" ht="12" customHeight="1" x14ac:dyDescent="0.2">
      <c r="A5" s="22"/>
      <c r="B5" s="23">
        <f>Admin!B6</f>
        <v>42886</v>
      </c>
      <c r="C5" s="24">
        <f>[6]May17!$M$1</f>
        <v>0</v>
      </c>
      <c r="D5" s="24">
        <f>[6]May17!$N$1</f>
        <v>0</v>
      </c>
      <c r="E5" s="24">
        <f>[6]May17!$O$1</f>
        <v>0</v>
      </c>
      <c r="F5" s="24">
        <f>[6]May17!$P$1+[6]May17!$Q$1</f>
        <v>0</v>
      </c>
      <c r="G5" s="24">
        <f t="shared" ref="G5:G15" si="0">C5-SUM(D5:F5)</f>
        <v>0</v>
      </c>
      <c r="H5" s="24">
        <f>[6]May17!$T$1</f>
        <v>0</v>
      </c>
      <c r="I5" s="24">
        <f>[6]May17!$G$1</f>
        <v>0</v>
      </c>
      <c r="J5" s="25"/>
      <c r="K5" s="476"/>
      <c r="L5" s="26"/>
    </row>
    <row r="6" spans="1:12" x14ac:dyDescent="0.2">
      <c r="A6" s="22"/>
      <c r="B6" s="23">
        <f>Admin!B7</f>
        <v>42916</v>
      </c>
      <c r="C6" s="24">
        <f>[6]Jun17!$M$1</f>
        <v>0</v>
      </c>
      <c r="D6" s="24">
        <f>[6]Jun17!$N$1</f>
        <v>0</v>
      </c>
      <c r="E6" s="24">
        <f>[6]Jun17!$O$1</f>
        <v>0</v>
      </c>
      <c r="F6" s="24">
        <f>[6]Jun17!$P$1+[6]Jun17!$Q$1</f>
        <v>0</v>
      </c>
      <c r="G6" s="24">
        <f t="shared" si="0"/>
        <v>0</v>
      </c>
      <c r="H6" s="24">
        <f>[6]Jun17!$T$1</f>
        <v>0</v>
      </c>
      <c r="I6" s="24">
        <f>[6]Jun17!$G$1</f>
        <v>0</v>
      </c>
      <c r="J6" s="25"/>
      <c r="K6" s="476"/>
      <c r="L6" s="26"/>
    </row>
    <row r="7" spans="1:12" x14ac:dyDescent="0.2">
      <c r="A7" s="22"/>
      <c r="B7" s="23">
        <f>Admin!B8</f>
        <v>42947</v>
      </c>
      <c r="C7" s="24">
        <f>[6]Jul17!$M$1</f>
        <v>0</v>
      </c>
      <c r="D7" s="24">
        <f>[6]Jul17!$N$1</f>
        <v>0</v>
      </c>
      <c r="E7" s="24">
        <f>[6]Jul17!$O$1</f>
        <v>0</v>
      </c>
      <c r="F7" s="24">
        <f>[6]Jul17!$P$1+[6]Jul17!$Q$1</f>
        <v>0</v>
      </c>
      <c r="G7" s="24">
        <f t="shared" si="0"/>
        <v>0</v>
      </c>
      <c r="H7" s="24">
        <f>[6]Jul17!$T$1</f>
        <v>0</v>
      </c>
      <c r="I7" s="24">
        <f>[6]Jul17!$G$1</f>
        <v>0</v>
      </c>
      <c r="J7" s="25"/>
      <c r="K7" s="476"/>
      <c r="L7" s="26"/>
    </row>
    <row r="8" spans="1:12" ht="12" customHeight="1" x14ac:dyDescent="0.2">
      <c r="A8" s="22"/>
      <c r="B8" s="23">
        <f>Admin!B9</f>
        <v>42978</v>
      </c>
      <c r="C8" s="24">
        <f>[6]Aug17!$M$1</f>
        <v>0</v>
      </c>
      <c r="D8" s="24">
        <f>[6]Aug17!$N$1</f>
        <v>0</v>
      </c>
      <c r="E8" s="24">
        <f>[6]Aug17!$O$1</f>
        <v>0</v>
      </c>
      <c r="F8" s="24">
        <f>[6]Aug17!$P$1+[6]Aug17!$Q$1</f>
        <v>0</v>
      </c>
      <c r="G8" s="24">
        <f t="shared" si="0"/>
        <v>0</v>
      </c>
      <c r="H8" s="24">
        <f>[6]Aug17!$T$1</f>
        <v>0</v>
      </c>
      <c r="I8" s="24">
        <f>[6]Aug17!$G$1</f>
        <v>0</v>
      </c>
      <c r="J8" s="25"/>
      <c r="K8" s="475" t="s">
        <v>30</v>
      </c>
      <c r="L8" s="26"/>
    </row>
    <row r="9" spans="1:12" ht="12" customHeight="1" x14ac:dyDescent="0.2">
      <c r="A9" s="22"/>
      <c r="B9" s="23">
        <f>Admin!B10</f>
        <v>43008</v>
      </c>
      <c r="C9" s="24">
        <f>[6]Sep17!$M$1</f>
        <v>0</v>
      </c>
      <c r="D9" s="24">
        <f>[6]Sep17!$N$1</f>
        <v>0</v>
      </c>
      <c r="E9" s="24">
        <f>[6]Sep17!$O$1</f>
        <v>0</v>
      </c>
      <c r="F9" s="24">
        <f>[6]Sep17!$P$1+[6]Sep17!$Q$1</f>
        <v>0</v>
      </c>
      <c r="G9" s="24">
        <f t="shared" si="0"/>
        <v>0</v>
      </c>
      <c r="H9" s="24">
        <f>[6]Sep17!$T$1</f>
        <v>0</v>
      </c>
      <c r="I9" s="24">
        <f>[6]Sep17!$G$1</f>
        <v>0</v>
      </c>
      <c r="J9" s="25"/>
      <c r="K9" s="476"/>
      <c r="L9" s="26"/>
    </row>
    <row r="10" spans="1:12" ht="12" customHeight="1" x14ac:dyDescent="0.2">
      <c r="A10" s="22"/>
      <c r="B10" s="23">
        <f>Admin!B11</f>
        <v>43039</v>
      </c>
      <c r="C10" s="24">
        <f>[6]Oct17!$M$1</f>
        <v>0</v>
      </c>
      <c r="D10" s="24">
        <f>[6]Oct17!$N$1</f>
        <v>0</v>
      </c>
      <c r="E10" s="24">
        <f>[6]Oct17!$O$1</f>
        <v>0</v>
      </c>
      <c r="F10" s="24">
        <f>[6]Oct17!$P$1+[6]Oct17!$Q$1</f>
        <v>0</v>
      </c>
      <c r="G10" s="24">
        <f t="shared" si="0"/>
        <v>0</v>
      </c>
      <c r="H10" s="24">
        <f>[6]Oct17!$T$1</f>
        <v>0</v>
      </c>
      <c r="I10" s="24">
        <f>[6]Oct17!$G$1</f>
        <v>0</v>
      </c>
      <c r="J10" s="25"/>
      <c r="K10" s="476"/>
      <c r="L10" s="26"/>
    </row>
    <row r="11" spans="1:12" ht="12" customHeight="1" x14ac:dyDescent="0.2">
      <c r="A11" s="22"/>
      <c r="B11" s="23">
        <f>Admin!B12</f>
        <v>43069</v>
      </c>
      <c r="C11" s="24">
        <f>[6]Nov17!$M$1</f>
        <v>0</v>
      </c>
      <c r="D11" s="24">
        <f>[6]Nov17!$N$1</f>
        <v>0</v>
      </c>
      <c r="E11" s="24">
        <f>[6]Nov17!$O$1</f>
        <v>0</v>
      </c>
      <c r="F11" s="24">
        <f>[6]Nov17!$P$1+[6]Nov17!$Q$1</f>
        <v>0</v>
      </c>
      <c r="G11" s="24">
        <f t="shared" si="0"/>
        <v>0</v>
      </c>
      <c r="H11" s="24">
        <f>[6]Nov17!$T$1</f>
        <v>0</v>
      </c>
      <c r="I11" s="24">
        <f>[6]Nov17!$G$1</f>
        <v>0</v>
      </c>
      <c r="J11" s="25"/>
      <c r="K11" s="476"/>
      <c r="L11" s="26"/>
    </row>
    <row r="12" spans="1:12" ht="12" customHeight="1" x14ac:dyDescent="0.2">
      <c r="A12" s="22"/>
      <c r="B12" s="23">
        <f>Admin!B13</f>
        <v>43100</v>
      </c>
      <c r="C12" s="24">
        <f>[6]Dec17!$M$1</f>
        <v>0</v>
      </c>
      <c r="D12" s="24">
        <f>[6]Dec17!$N$1</f>
        <v>0</v>
      </c>
      <c r="E12" s="24">
        <f>[6]Dec17!$O$1</f>
        <v>0</v>
      </c>
      <c r="F12" s="24">
        <f>[6]Dec17!$P$1+[6]Dec17!$Q$1</f>
        <v>0</v>
      </c>
      <c r="G12" s="24">
        <f t="shared" si="0"/>
        <v>0</v>
      </c>
      <c r="H12" s="24">
        <f>[6]Dec17!$T$1</f>
        <v>0</v>
      </c>
      <c r="I12" s="24">
        <f>[6]Dec17!$G$1</f>
        <v>0</v>
      </c>
      <c r="J12" s="25"/>
      <c r="K12" s="475"/>
      <c r="L12" s="26"/>
    </row>
    <row r="13" spans="1:12" x14ac:dyDescent="0.2">
      <c r="A13" s="22"/>
      <c r="B13" s="23">
        <f>Admin!B14</f>
        <v>43131</v>
      </c>
      <c r="C13" s="24">
        <f>[6]Jan18!$M$1</f>
        <v>0</v>
      </c>
      <c r="D13" s="24">
        <f>[6]Jan18!$N$1</f>
        <v>0</v>
      </c>
      <c r="E13" s="24">
        <f>[6]Jan18!$O$1</f>
        <v>0</v>
      </c>
      <c r="F13" s="24">
        <f>[6]Jan18!$P$1+[6]Jan18!$Q$1</f>
        <v>0</v>
      </c>
      <c r="G13" s="24">
        <f t="shared" si="0"/>
        <v>0</v>
      </c>
      <c r="H13" s="24">
        <f>[6]Jan18!$T$1</f>
        <v>0</v>
      </c>
      <c r="I13" s="24">
        <f>[6]Jan18!$G$1</f>
        <v>0</v>
      </c>
      <c r="J13" s="25"/>
      <c r="K13" s="476"/>
      <c r="L13" s="26"/>
    </row>
    <row r="14" spans="1:12" x14ac:dyDescent="0.2">
      <c r="A14" s="22"/>
      <c r="B14" s="23">
        <f>Admin!B15</f>
        <v>43159</v>
      </c>
      <c r="C14" s="24">
        <f>[6]Feb18!$M$1</f>
        <v>0</v>
      </c>
      <c r="D14" s="24">
        <f>[6]Feb18!$N$1</f>
        <v>0</v>
      </c>
      <c r="E14" s="24">
        <f>[6]Feb18!$O$1</f>
        <v>0</v>
      </c>
      <c r="F14" s="24">
        <f>[6]Feb18!$P$1+[6]Feb18!$Q$1</f>
        <v>0</v>
      </c>
      <c r="G14" s="24">
        <f t="shared" si="0"/>
        <v>0</v>
      </c>
      <c r="H14" s="24">
        <f>[6]Feb18!$T$1</f>
        <v>0</v>
      </c>
      <c r="I14" s="24">
        <f>[6]Feb18!$G$1</f>
        <v>0</v>
      </c>
      <c r="J14" s="25"/>
      <c r="K14" s="476"/>
      <c r="L14" s="26"/>
    </row>
    <row r="15" spans="1:12" x14ac:dyDescent="0.2">
      <c r="A15" s="22"/>
      <c r="B15" s="23">
        <f>Admin!B16</f>
        <v>43190</v>
      </c>
      <c r="C15" s="24">
        <f>[6]Mar18!$M$1</f>
        <v>0</v>
      </c>
      <c r="D15" s="24">
        <f>[6]Mar18!$N$1</f>
        <v>0</v>
      </c>
      <c r="E15" s="24">
        <f>[6]Mar18!$O$1</f>
        <v>0</v>
      </c>
      <c r="F15" s="24">
        <f>[6]Mar18!$P$1+[6]Mar18!$Q$1</f>
        <v>0</v>
      </c>
      <c r="G15" s="24">
        <f t="shared" si="0"/>
        <v>0</v>
      </c>
      <c r="H15" s="24">
        <f>[6]Mar18!$T$1</f>
        <v>0</v>
      </c>
      <c r="I15" s="24">
        <f>[6]Mar18!$G$1</f>
        <v>0</v>
      </c>
      <c r="J15" s="25"/>
      <c r="K15" s="25"/>
      <c r="L15" s="26"/>
    </row>
    <row r="16" spans="1:12" ht="12.75" thickBot="1" x14ac:dyDescent="0.2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3" customWidth="1"/>
    <col min="2" max="2" width="10.7109375" style="78" customWidth="1"/>
    <col min="3" max="3" width="0.85546875" style="79" customWidth="1"/>
    <col min="4" max="4" width="8.7109375" style="80" customWidth="1"/>
    <col min="5" max="5" width="0.85546875" style="81" customWidth="1"/>
    <col min="6" max="6" width="8.7109375" style="80" customWidth="1"/>
    <col min="7" max="7" width="0.85546875" style="80" customWidth="1"/>
    <col min="8" max="8" width="7.7109375" style="82" customWidth="1"/>
    <col min="9" max="9" width="0.85546875" style="80" customWidth="1"/>
    <col min="10" max="10" width="8" style="80" customWidth="1"/>
    <col min="11" max="11" width="0.85546875" style="80" customWidth="1"/>
    <col min="12" max="12" width="7.7109375" style="80" customWidth="1"/>
    <col min="13" max="13" width="0.85546875" style="80" customWidth="1"/>
    <col min="14" max="14" width="7.7109375" style="83" customWidth="1"/>
    <col min="15" max="15" width="0.85546875" style="84" customWidth="1"/>
    <col min="16" max="16" width="8" style="84" customWidth="1"/>
    <col min="17" max="17" width="0.85546875" style="84" customWidth="1"/>
    <col min="18" max="18" width="7.7109375" style="85" customWidth="1"/>
    <col min="19" max="19" width="0.85546875" style="80" customWidth="1"/>
    <col min="20" max="20" width="7.7109375" style="83" customWidth="1"/>
    <col min="21" max="21" width="0.85546875" style="84" customWidth="1"/>
    <col min="22" max="22" width="8" style="84" customWidth="1"/>
    <col min="23" max="23" width="0.85546875" style="84" customWidth="1"/>
    <col min="24" max="24" width="7.7109375" style="85" customWidth="1"/>
    <col min="25" max="25" width="0.85546875" style="80" customWidth="1"/>
    <col min="26" max="26" width="9" style="80" customWidth="1"/>
    <col min="27" max="27" width="0.85546875" style="80" customWidth="1"/>
    <col min="28" max="28" width="10.7109375" style="80" customWidth="1"/>
    <col min="29" max="29" width="1.7109375" style="13" customWidth="1"/>
    <col min="30" max="33" width="9.7109375" style="86" customWidth="1"/>
    <col min="34" max="34" width="2.7109375" style="13" customWidth="1"/>
    <col min="35" max="16384" width="9.140625" style="13"/>
  </cols>
  <sheetData>
    <row r="1" spans="1:34" ht="12.75" x14ac:dyDescent="0.2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393</v>
      </c>
      <c r="AE3" s="480"/>
      <c r="AF3" s="480"/>
      <c r="AG3" s="480"/>
      <c r="AH3" s="26"/>
    </row>
    <row r="4" spans="1:34" ht="12.75" x14ac:dyDescent="0.2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">
      <c r="A6" s="22"/>
      <c r="B6" s="61">
        <f>Admin!B4</f>
        <v>42831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">
      <c r="A8" s="22"/>
      <c r="B8" s="61">
        <f>Admin!B5</f>
        <v>42855</v>
      </c>
      <c r="C8" s="62"/>
      <c r="D8" s="63">
        <f>D6+F8-L8-R8-X8+Z6</f>
        <v>0</v>
      </c>
      <c r="E8" s="64"/>
      <c r="F8" s="57">
        <f>IF((H$4+N$4+T$4)=0,0,[5]Apr17!$P$1)</f>
        <v>0</v>
      </c>
      <c r="G8" s="57"/>
      <c r="H8" s="65">
        <f>H4</f>
        <v>0</v>
      </c>
      <c r="I8" s="57"/>
      <c r="J8" s="57">
        <f>[4]Apr17!$P$1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[4]Apr17!$Q$1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[4]Apr17!$R$1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2.75" x14ac:dyDescent="0.2">
      <c r="A10" s="22"/>
      <c r="B10" s="61">
        <f>Admin!B6</f>
        <v>42886</v>
      </c>
      <c r="C10" s="62"/>
      <c r="D10" s="63">
        <f>D8+F10-L10-R10-X10+Z8</f>
        <v>0</v>
      </c>
      <c r="E10" s="64"/>
      <c r="F10" s="57">
        <f>IF((H$4+N$4+T$4)=0,0,[5]May17!$P$1)</f>
        <v>0</v>
      </c>
      <c r="G10" s="57"/>
      <c r="H10" s="65">
        <f>H8</f>
        <v>0</v>
      </c>
      <c r="I10" s="57"/>
      <c r="J10" s="57">
        <f>[4]May17!$P$1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[4]May17!$Q$1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[4]May17!$R$1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">
      <c r="A12" s="22"/>
      <c r="B12" s="61">
        <f>Admin!B7</f>
        <v>42916</v>
      </c>
      <c r="C12" s="62"/>
      <c r="D12" s="63">
        <f>D10+F12-L12-R12-X12+Z10</f>
        <v>0</v>
      </c>
      <c r="E12" s="64"/>
      <c r="F12" s="57">
        <f>IF((H$4+N$4+T$4)=0,0,[5]Jun17!$P$1)</f>
        <v>0</v>
      </c>
      <c r="G12" s="57"/>
      <c r="H12" s="65">
        <f>H10</f>
        <v>0</v>
      </c>
      <c r="I12" s="57"/>
      <c r="J12" s="57">
        <f>[4]Jun17!$P$1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[4]Jun17!$Q$1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[4]Jun17!$R$1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">
      <c r="A14" s="22"/>
      <c r="B14" s="61">
        <f>Admin!B8</f>
        <v>42947</v>
      </c>
      <c r="C14" s="62"/>
      <c r="D14" s="63">
        <f>D12+F14-L14-R14-X14+Z12</f>
        <v>0</v>
      </c>
      <c r="E14" s="64"/>
      <c r="F14" s="57">
        <f>IF((H$4+N$4+T$4)=0,0,[5]Jul17!$P$1)</f>
        <v>0</v>
      </c>
      <c r="G14" s="57"/>
      <c r="H14" s="65">
        <f>H12</f>
        <v>0</v>
      </c>
      <c r="I14" s="57"/>
      <c r="J14" s="57">
        <f>[4]Jul17!$P$1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[4]Jul17!$Q$1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[4]Jul17!$R$1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394</v>
      </c>
      <c r="AE15" s="478"/>
      <c r="AF15" s="478"/>
      <c r="AG15" s="478"/>
      <c r="AH15" s="26"/>
    </row>
    <row r="16" spans="1:34" ht="12" customHeight="1" x14ac:dyDescent="0.2">
      <c r="A16" s="22"/>
      <c r="B16" s="61">
        <f>Admin!B9</f>
        <v>42978</v>
      </c>
      <c r="C16" s="62"/>
      <c r="D16" s="63">
        <f>D14+F16-L16-R16-X16+Z14</f>
        <v>0</v>
      </c>
      <c r="E16" s="64"/>
      <c r="F16" s="57">
        <f>IF((H$4+N$4+T$4)=0,0,[5]Aug17!$P$1)</f>
        <v>0</v>
      </c>
      <c r="G16" s="57"/>
      <c r="H16" s="65">
        <f>H14</f>
        <v>0</v>
      </c>
      <c r="I16" s="57"/>
      <c r="J16" s="57">
        <f>[4]Aug17!$P$1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[4]Aug17!$Q$1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[4]Aug17!$R$1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">
      <c r="A18" s="22"/>
      <c r="B18" s="61">
        <f>Admin!B10</f>
        <v>43008</v>
      </c>
      <c r="C18" s="62"/>
      <c r="D18" s="63">
        <f>D16+F18-L18-R18-X18+Z16</f>
        <v>0</v>
      </c>
      <c r="E18" s="64"/>
      <c r="F18" s="57">
        <f>IF((H$4+N$4+T$4)=0,0,[5]Sep17!$P$1)</f>
        <v>0</v>
      </c>
      <c r="G18" s="57"/>
      <c r="H18" s="65">
        <f>H16</f>
        <v>0</v>
      </c>
      <c r="I18" s="57"/>
      <c r="J18" s="57">
        <f>[4]Sep17!$P$1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[4]Sep17!$Q$1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[4]Sep17!$R$1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">
      <c r="A20" s="22"/>
      <c r="B20" s="61">
        <f>Admin!B11</f>
        <v>43039</v>
      </c>
      <c r="C20" s="62"/>
      <c r="D20" s="63">
        <f>D18+F20-L20-R20-X20+Z18</f>
        <v>0</v>
      </c>
      <c r="E20" s="64"/>
      <c r="F20" s="57">
        <f>IF((H$4+N$4+T$4)=0,0,[5]Oct17!$P$1)</f>
        <v>0</v>
      </c>
      <c r="G20" s="57"/>
      <c r="H20" s="65">
        <f>H18</f>
        <v>0</v>
      </c>
      <c r="I20" s="57"/>
      <c r="J20" s="57">
        <f>[4]Oct17!$P$1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[4]Oct17!$Q$1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[4]Oct17!$R$1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">
      <c r="A22" s="22"/>
      <c r="B22" s="61">
        <f>Admin!B12</f>
        <v>43069</v>
      </c>
      <c r="C22" s="62"/>
      <c r="D22" s="63">
        <f>D20+F22-L22-R22-X22+Z20</f>
        <v>0</v>
      </c>
      <c r="E22" s="64"/>
      <c r="F22" s="57">
        <f>IF((H$4+N$4+T$4)=0,0,[5]Nov17!$P$1)</f>
        <v>0</v>
      </c>
      <c r="G22" s="57"/>
      <c r="H22" s="65">
        <f>H20</f>
        <v>0</v>
      </c>
      <c r="I22" s="57"/>
      <c r="J22" s="57">
        <f>[4]Nov17!$P$1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[4]Nov17!$Q$1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[4]Nov17!$R$1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">
      <c r="A24" s="22"/>
      <c r="B24" s="61">
        <f>Admin!B13</f>
        <v>43100</v>
      </c>
      <c r="C24" s="62"/>
      <c r="D24" s="63">
        <f>D22+F24-L24-R24-X24+Z22</f>
        <v>0</v>
      </c>
      <c r="E24" s="64"/>
      <c r="F24" s="57">
        <f>IF((H$4+N$4+T$4)=0,0,[5]Dec17!$P$1)</f>
        <v>0</v>
      </c>
      <c r="G24" s="57"/>
      <c r="H24" s="65">
        <f>H22</f>
        <v>0</v>
      </c>
      <c r="I24" s="57"/>
      <c r="J24" s="57">
        <f>[4]Dec17!$P$1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[4]Dec17!$Q$1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[4]Dec17!$R$1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">
      <c r="A26" s="22"/>
      <c r="B26" s="61">
        <f>Admin!B14</f>
        <v>43131</v>
      </c>
      <c r="C26" s="62"/>
      <c r="D26" s="63">
        <f>D24+F26-L26-R26-X26+Z24</f>
        <v>0</v>
      </c>
      <c r="E26" s="64"/>
      <c r="F26" s="57">
        <f>IF((H$4+N$4+T$4)=0,0,[5]Jan18!$P$1)</f>
        <v>0</v>
      </c>
      <c r="G26" s="57"/>
      <c r="H26" s="65">
        <f>H24</f>
        <v>0</v>
      </c>
      <c r="I26" s="57"/>
      <c r="J26" s="57">
        <f>[4]Jan18!$P$1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[4]Jan18!$Q$1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[4]Jan18!$R$1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">
      <c r="A28" s="22"/>
      <c r="B28" s="61">
        <f>Admin!B15</f>
        <v>43159</v>
      </c>
      <c r="C28" s="62"/>
      <c r="D28" s="63">
        <f>D26+F28-L28-R28-X28+Z26</f>
        <v>0</v>
      </c>
      <c r="E28" s="64"/>
      <c r="F28" s="57">
        <f>IF((H$4+N$4+T$4)=0,0,[5]Feb18!$P$1)</f>
        <v>0</v>
      </c>
      <c r="G28" s="57"/>
      <c r="H28" s="65">
        <f>H26</f>
        <v>0</v>
      </c>
      <c r="I28" s="57"/>
      <c r="J28" s="57">
        <f>[4]Feb18!$P$1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[4]Feb18!$Q$1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[4]Feb18!$R$1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">
      <c r="A30" s="22"/>
      <c r="B30" s="61">
        <f>Admin!B17</f>
        <v>43195</v>
      </c>
      <c r="C30" s="62"/>
      <c r="D30" s="63">
        <f>D28+F30-L30-R30-X30+Z28</f>
        <v>0</v>
      </c>
      <c r="E30" s="64"/>
      <c r="F30" s="57">
        <f>IF((H$4+N$4+T$4)=0,0,[5]Mar18!$P$1)</f>
        <v>0</v>
      </c>
      <c r="G30" s="57"/>
      <c r="H30" s="65">
        <f>H28</f>
        <v>0</v>
      </c>
      <c r="I30" s="57"/>
      <c r="J30" s="57">
        <f>[4]Mar18!$P$1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[4]Mar18!$Q$1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[4]Mar18!$R$1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75" thickBot="1" x14ac:dyDescent="0.25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47" customWidth="1"/>
    <col min="2" max="2" width="19.7109375" style="13" customWidth="1"/>
    <col min="3" max="3" width="9.140625" style="13"/>
    <col min="4" max="14" width="9" style="13" customWidth="1"/>
    <col min="15" max="15" width="9.85546875" style="13" customWidth="1"/>
    <col min="16" max="16" width="1.7109375" style="13" customWidth="1"/>
    <col min="17" max="16384" width="9.140625" style="13"/>
  </cols>
  <sheetData>
    <row r="1" spans="1:17" ht="6" customHeight="1" thickBot="1" x14ac:dyDescent="0.25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">
      <c r="A2" s="25"/>
      <c r="B2" s="496" t="s">
        <v>132</v>
      </c>
      <c r="C2" s="182" t="s">
        <v>129</v>
      </c>
      <c r="D2" s="451">
        <f>Admin!B5</f>
        <v>42855</v>
      </c>
      <c r="E2" s="450">
        <f>Admin!B6</f>
        <v>42886</v>
      </c>
      <c r="F2" s="450">
        <f>Admin!B7</f>
        <v>42916</v>
      </c>
      <c r="G2" s="450">
        <f>Admin!B8</f>
        <v>42947</v>
      </c>
      <c r="H2" s="450">
        <f>Admin!B9</f>
        <v>42978</v>
      </c>
      <c r="I2" s="450">
        <f>Admin!B10</f>
        <v>43008</v>
      </c>
      <c r="J2" s="450">
        <f>Admin!B11</f>
        <v>43039</v>
      </c>
      <c r="K2" s="450">
        <f>Admin!B12</f>
        <v>43069</v>
      </c>
      <c r="L2" s="450">
        <f>Admin!B13</f>
        <v>43100</v>
      </c>
      <c r="M2" s="450">
        <f>Admin!B14</f>
        <v>43131</v>
      </c>
      <c r="N2" s="450">
        <f>Admin!B15</f>
        <v>43159</v>
      </c>
      <c r="O2" s="450">
        <f>Admin!B16</f>
        <v>43190</v>
      </c>
      <c r="P2" s="132"/>
    </row>
    <row r="3" spans="1:17" ht="12" customHeight="1" x14ac:dyDescent="0.2">
      <c r="A3" s="25"/>
      <c r="B3" s="497"/>
      <c r="C3" s="183">
        <f>Admin!B$17</f>
        <v>43195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75" thickBot="1" x14ac:dyDescent="0.25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75" thickBot="1" x14ac:dyDescent="0.25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">
      <c r="A19" s="25"/>
      <c r="B19" s="493" t="s">
        <v>133</v>
      </c>
      <c r="C19" s="182" t="s">
        <v>129</v>
      </c>
      <c r="D19" s="451">
        <f t="shared" ref="D19:O19" si="3">D2</f>
        <v>42855</v>
      </c>
      <c r="E19" s="451">
        <f t="shared" si="3"/>
        <v>42886</v>
      </c>
      <c r="F19" s="451">
        <f t="shared" si="3"/>
        <v>42916</v>
      </c>
      <c r="G19" s="451">
        <f t="shared" si="3"/>
        <v>42947</v>
      </c>
      <c r="H19" s="451">
        <f t="shared" si="3"/>
        <v>42978</v>
      </c>
      <c r="I19" s="451">
        <f t="shared" si="3"/>
        <v>43008</v>
      </c>
      <c r="J19" s="451">
        <f t="shared" si="3"/>
        <v>43039</v>
      </c>
      <c r="K19" s="451">
        <f t="shared" si="3"/>
        <v>43069</v>
      </c>
      <c r="L19" s="451">
        <f t="shared" si="3"/>
        <v>43100</v>
      </c>
      <c r="M19" s="451">
        <f t="shared" si="3"/>
        <v>43131</v>
      </c>
      <c r="N19" s="451">
        <f t="shared" si="3"/>
        <v>43159</v>
      </c>
      <c r="O19" s="451">
        <f t="shared" si="3"/>
        <v>43190</v>
      </c>
      <c r="P19" s="132"/>
    </row>
    <row r="20" spans="1:17" ht="12" customHeight="1" x14ac:dyDescent="0.2">
      <c r="A20" s="25"/>
      <c r="B20" s="494"/>
      <c r="C20" s="183">
        <f>Admin!B$17</f>
        <v>43195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75" thickBot="1" x14ac:dyDescent="0.25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25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5" thickBot="1" x14ac:dyDescent="0.25">
      <c r="A36" s="25"/>
      <c r="B36" s="491" t="s">
        <v>84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">
      <c r="A38" s="25"/>
      <c r="B38" s="88" t="s">
        <v>75</v>
      </c>
      <c r="C38" s="149">
        <f>[3]Schedule!$Q$1+[3]Schedule!$R$1+[3]Schedule!$Y$1-[3]Schedule!$Z$1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">
      <c r="A40" s="25"/>
      <c r="B40" s="95" t="s">
        <v>78</v>
      </c>
      <c r="C40" s="149">
        <f>Admin!N$4</f>
        <v>11500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75" thickBot="1" x14ac:dyDescent="0.25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B25" sqref="B25"/>
    </sheetView>
  </sheetViews>
  <sheetFormatPr defaultColWidth="9.140625" defaultRowHeight="12" x14ac:dyDescent="0.2"/>
  <cols>
    <col min="1" max="1" width="1.5703125" style="188" customWidth="1"/>
    <col min="2" max="2" width="10.140625" style="200" bestFit="1" customWidth="1"/>
    <col min="3" max="3" width="4.7109375" style="188" customWidth="1"/>
    <col min="4" max="5" width="11.140625" style="188" customWidth="1"/>
    <col min="6" max="6" width="11" style="188" customWidth="1"/>
    <col min="7" max="7" width="9.140625" style="201"/>
    <col min="8" max="8" width="4.7109375" style="188" customWidth="1"/>
    <col min="9" max="12" width="9.140625" style="188"/>
    <col min="13" max="13" width="13.42578125" style="188" customWidth="1"/>
    <col min="14" max="14" width="9.140625" style="188"/>
    <col min="15" max="15" width="3.28515625" style="188" customWidth="1"/>
    <col min="16" max="16384" width="9.140625" style="188"/>
  </cols>
  <sheetData>
    <row r="1" spans="1:15" ht="12" customHeight="1" thickBot="1" x14ac:dyDescent="0.25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">
      <c r="A2" s="171"/>
      <c r="B2" s="189">
        <v>42794</v>
      </c>
      <c r="C2" s="171"/>
      <c r="D2" s="503" t="s">
        <v>92</v>
      </c>
      <c r="E2" s="503"/>
      <c r="F2" s="503"/>
      <c r="G2" s="337" t="str">
        <f>B23</f>
        <v>2017-18</v>
      </c>
      <c r="H2" s="171"/>
      <c r="I2" s="171"/>
      <c r="J2" s="498" t="s">
        <v>109</v>
      </c>
      <c r="K2" s="498"/>
      <c r="L2" s="190" t="str">
        <f>G2</f>
        <v>2017-18</v>
      </c>
      <c r="M2" s="171"/>
      <c r="N2" s="171"/>
      <c r="O2" s="171"/>
    </row>
    <row r="3" spans="1:15" ht="12" customHeight="1" thickBot="1" x14ac:dyDescent="0.25">
      <c r="A3" s="171"/>
      <c r="B3" s="189">
        <v>42825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42831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11500</v>
      </c>
      <c r="O4" s="170" t="s">
        <v>51</v>
      </c>
    </row>
    <row r="5" spans="1:15" ht="12" customHeight="1" x14ac:dyDescent="0.2">
      <c r="A5" s="171"/>
      <c r="B5" s="193">
        <v>42855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42886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42916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42947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42978</v>
      </c>
      <c r="C9" s="171"/>
      <c r="D9" s="171"/>
      <c r="E9" s="170"/>
      <c r="F9" s="171"/>
      <c r="G9" s="170"/>
      <c r="H9" s="171"/>
      <c r="I9" s="499" t="s">
        <v>111</v>
      </c>
      <c r="J9" s="500"/>
      <c r="K9" s="500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43008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">
      <c r="A11" s="171"/>
      <c r="B11" s="193">
        <v>43039</v>
      </c>
      <c r="C11" s="171"/>
      <c r="D11" s="503" t="s">
        <v>94</v>
      </c>
      <c r="E11" s="503"/>
      <c r="F11" s="503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33501</v>
      </c>
      <c r="N11" s="176">
        <v>0</v>
      </c>
      <c r="O11" s="170"/>
    </row>
    <row r="12" spans="1:15" ht="12" customHeight="1" x14ac:dyDescent="0.2">
      <c r="A12" s="171"/>
      <c r="B12" s="193">
        <v>43069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33501</v>
      </c>
      <c r="M12" s="171"/>
      <c r="N12" s="176">
        <v>33501</v>
      </c>
      <c r="O12" s="170"/>
    </row>
    <row r="13" spans="1:15" ht="12" customHeight="1" x14ac:dyDescent="0.2">
      <c r="A13" s="171"/>
      <c r="B13" s="193">
        <v>43100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">
      <c r="A14" s="171"/>
      <c r="B14" s="193">
        <v>43131</v>
      </c>
      <c r="C14" s="171"/>
      <c r="D14" s="499" t="s">
        <v>96</v>
      </c>
      <c r="E14" s="499"/>
      <c r="F14" s="499"/>
      <c r="G14" s="172">
        <v>0.1</v>
      </c>
      <c r="H14" s="171"/>
      <c r="I14" s="501" t="s">
        <v>121</v>
      </c>
      <c r="J14" s="501"/>
      <c r="K14" s="501"/>
      <c r="L14" s="195" t="str">
        <f>G2</f>
        <v>2017-18</v>
      </c>
      <c r="M14" s="171"/>
      <c r="N14" s="171"/>
      <c r="O14" s="171"/>
    </row>
    <row r="15" spans="1:15" ht="12" customHeight="1" x14ac:dyDescent="0.2">
      <c r="A15" s="171"/>
      <c r="B15" s="193">
        <v>43159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43190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2.85</v>
      </c>
      <c r="M16" s="171"/>
      <c r="N16" s="171"/>
      <c r="O16" s="171"/>
    </row>
    <row r="17" spans="1:15" ht="12" customHeight="1" thickBot="1" x14ac:dyDescent="0.25">
      <c r="A17" s="171"/>
      <c r="B17" s="203">
        <v>43195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43220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">
      <c r="A19" s="171"/>
      <c r="B19" s="193">
        <v>43251</v>
      </c>
      <c r="C19" s="171"/>
      <c r="D19" s="503" t="s">
        <v>103</v>
      </c>
      <c r="E19" s="503"/>
      <c r="F19" s="170" t="s">
        <v>108</v>
      </c>
      <c r="G19" s="170" t="s">
        <v>104</v>
      </c>
      <c r="H19" s="171"/>
      <c r="I19" s="504" t="s">
        <v>123</v>
      </c>
      <c r="J19" s="504"/>
      <c r="K19" s="504"/>
      <c r="L19" s="171"/>
      <c r="M19" s="505" t="s">
        <v>389</v>
      </c>
      <c r="N19" s="171"/>
      <c r="O19" s="171"/>
    </row>
    <row r="20" spans="1:15" ht="12" customHeight="1" x14ac:dyDescent="0.2">
      <c r="A20" s="171"/>
      <c r="B20" s="193">
        <v>43281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8164</v>
      </c>
      <c r="O20" s="170" t="s">
        <v>51</v>
      </c>
    </row>
    <row r="21" spans="1:15" ht="12" customHeight="1" x14ac:dyDescent="0.2">
      <c r="A21" s="171"/>
      <c r="B21" s="193">
        <v>43496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43677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4" t="s">
        <v>124</v>
      </c>
      <c r="J22" s="504"/>
      <c r="K22" s="504"/>
      <c r="L22" s="171"/>
      <c r="M22" s="505" t="s">
        <v>390</v>
      </c>
      <c r="N22" s="171"/>
      <c r="O22" s="171"/>
    </row>
    <row r="23" spans="1:15" ht="12" customHeight="1" thickBot="1" x14ac:dyDescent="0.25">
      <c r="A23" s="171"/>
      <c r="B23" s="203" t="s">
        <v>396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45000</v>
      </c>
      <c r="O23" s="170" t="s">
        <v>51</v>
      </c>
    </row>
    <row r="24" spans="1:15" ht="12" customHeight="1" thickBot="1" x14ac:dyDescent="0.25">
      <c r="A24" s="171"/>
      <c r="B24" s="203" t="s">
        <v>395</v>
      </c>
      <c r="C24" s="171"/>
      <c r="D24" s="503" t="s">
        <v>103</v>
      </c>
      <c r="E24" s="503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391</v>
      </c>
      <c r="E26" s="499"/>
      <c r="F26" s="194">
        <v>83000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392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2017-05-05T10:17:26Z</dcterms:modified>
</cp:coreProperties>
</file>