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10 2020-04-05 (Apr20) Excel 2007\GB Accounts Payslip 10 2020-04-05 (Apr20) Excel 2007\"/>
    </mc:Choice>
  </mc:AlternateContent>
  <xr:revisionPtr revIDLastSave="0" documentId="13_ncr:1_{31D8B43D-8857-459D-8408-9078DBC3D31B}" xr6:coauthVersionLast="41" xr6:coauthVersionMax="41" xr10:uidLastSave="{00000000-0000-0000-0000-000000000000}"/>
  <bookViews>
    <workbookView xWindow="-120" yWindow="-120" windowWidth="20730" windowHeight="11160" tabRatio="859" xr2:uid="{00000000-000D-0000-FFFF-FFFF00000000}"/>
  </bookViews>
  <sheets>
    <sheet name="Employee" sheetId="25" r:id="rId1"/>
    <sheet name="Apr19" sheetId="12" r:id="rId2"/>
    <sheet name="May19" sheetId="11" r:id="rId3"/>
    <sheet name="Jun19" sheetId="10" r:id="rId4"/>
    <sheet name="Jul19" sheetId="9" r:id="rId5"/>
    <sheet name="Aug19" sheetId="8" r:id="rId6"/>
    <sheet name="Sep19" sheetId="17" r:id="rId7"/>
    <sheet name="Oct19" sheetId="16" r:id="rId8"/>
    <sheet name="Nov19" sheetId="15" r:id="rId9"/>
    <sheet name="Dec19" sheetId="14" r:id="rId10"/>
    <sheet name="Jan20" sheetId="13" r:id="rId11"/>
    <sheet name="Feb20" sheetId="19" r:id="rId12"/>
    <sheet name="Mar20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'Apr19'!$E:$F,'Apr19'!$1:$6</definedName>
    <definedName name="_xlnm.Print_Titles" localSheetId="5">'Aug19'!$A:$D,'Aug19'!$2:$6</definedName>
    <definedName name="_xlnm.Print_Titles" localSheetId="9">'Dec19'!$A:$D,'Dec19'!$1:$6</definedName>
    <definedName name="_xlnm.Print_Titles" localSheetId="11">'Feb20'!$A:$D,'Feb20'!$1:$6</definedName>
    <definedName name="_xlnm.Print_Titles" localSheetId="10">'Jan20'!$A:$D,'Jan20'!$1:$6</definedName>
    <definedName name="_xlnm.Print_Titles" localSheetId="4">'Jul19'!$A:$D,'Jul19'!$2:$6</definedName>
    <definedName name="_xlnm.Print_Titles" localSheetId="3">'Jun19'!$A:$D,'Jun19'!$1:$6</definedName>
    <definedName name="_xlnm.Print_Titles" localSheetId="12">'Mar20'!$A:$D,'Mar20'!$1:$6</definedName>
    <definedName name="_xlnm.Print_Titles" localSheetId="2">'May19'!$A:$D,'May19'!$2:$6</definedName>
    <definedName name="_xlnm.Print_Titles" localSheetId="8">'Nov19'!$A:$D,'Nov19'!$1:$6</definedName>
    <definedName name="_xlnm.Print_Titles" localSheetId="7">'Oct19'!$A:$D,'Oct19'!$1:$6</definedName>
    <definedName name="_xlnm.Print_Titles" localSheetId="6">'Sep19'!$A:$D,'Sep19'!$1:$6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12" l="1"/>
  <c r="M4" i="35"/>
  <c r="M5" i="35"/>
  <c r="M6" i="35"/>
  <c r="M7" i="35" s="1"/>
  <c r="M8" i="35" s="1"/>
  <c r="M9" i="35" s="1"/>
  <c r="M10" i="35" s="1"/>
  <c r="M11" i="35" s="1"/>
  <c r="M12" i="35" s="1"/>
  <c r="M13" i="35" s="1"/>
  <c r="M14" i="35" s="1"/>
  <c r="M15" i="35" s="1"/>
  <c r="N1" i="32"/>
  <c r="H4" i="34"/>
  <c r="G15" i="35"/>
  <c r="F12" i="35"/>
  <c r="F9" i="35"/>
  <c r="F6" i="35"/>
  <c r="L16" i="35"/>
  <c r="K9" i="12"/>
  <c r="M9" i="12"/>
  <c r="K24" i="12"/>
  <c r="M24" i="12"/>
  <c r="K39" i="12" s="1"/>
  <c r="M39" i="12" s="1"/>
  <c r="K54" i="12" s="1"/>
  <c r="M54" i="12" s="1"/>
  <c r="K9" i="11" s="1"/>
  <c r="M9" i="11" s="1"/>
  <c r="K24" i="11" s="1"/>
  <c r="M24" i="11" s="1"/>
  <c r="K39" i="11" s="1"/>
  <c r="M39" i="11" s="1"/>
  <c r="K54" i="11" s="1"/>
  <c r="M54" i="11"/>
  <c r="K9" i="10" s="1"/>
  <c r="M9" i="10" s="1"/>
  <c r="K24" i="10" s="1"/>
  <c r="M24" i="10" s="1"/>
  <c r="K39" i="10" s="1"/>
  <c r="M39" i="10" s="1"/>
  <c r="K54" i="10" s="1"/>
  <c r="M54" i="10" s="1"/>
  <c r="K69" i="10" s="1"/>
  <c r="M69" i="10" s="1"/>
  <c r="K9" i="9" s="1"/>
  <c r="M9" i="9" s="1"/>
  <c r="K24" i="9" s="1"/>
  <c r="M24" i="9" s="1"/>
  <c r="K39" i="9" s="1"/>
  <c r="M39" i="9" s="1"/>
  <c r="K54" i="9" s="1"/>
  <c r="M54" i="9" s="1"/>
  <c r="K9" i="8" s="1"/>
  <c r="M9" i="8" s="1"/>
  <c r="K24" i="8" s="1"/>
  <c r="M24" i="8" s="1"/>
  <c r="K39" i="8" s="1"/>
  <c r="M39" i="8" s="1"/>
  <c r="K54" i="8" s="1"/>
  <c r="M54" i="8" s="1"/>
  <c r="K9" i="17" s="1"/>
  <c r="M9" i="17" s="1"/>
  <c r="K24" i="17" s="1"/>
  <c r="M24" i="17" s="1"/>
  <c r="K39" i="17" s="1"/>
  <c r="M39" i="17" s="1"/>
  <c r="K54" i="17" s="1"/>
  <c r="M54" i="17" s="1"/>
  <c r="K69" i="17" s="1"/>
  <c r="M69" i="17" s="1"/>
  <c r="K9" i="16" s="1"/>
  <c r="M9" i="16" s="1"/>
  <c r="K24" i="16" s="1"/>
  <c r="M24" i="16" s="1"/>
  <c r="K39" i="16" s="1"/>
  <c r="M39" i="16" s="1"/>
  <c r="K54" i="16" s="1"/>
  <c r="M54" i="16" s="1"/>
  <c r="K9" i="15" s="1"/>
  <c r="M9" i="15" s="1"/>
  <c r="K24" i="15" s="1"/>
  <c r="M24" i="15" s="1"/>
  <c r="K39" i="15" s="1"/>
  <c r="M39" i="15" s="1"/>
  <c r="K54" i="15" s="1"/>
  <c r="M54" i="15" s="1"/>
  <c r="K9" i="14" s="1"/>
  <c r="M9" i="14" s="1"/>
  <c r="K24" i="14" s="1"/>
  <c r="M24" i="14" s="1"/>
  <c r="K39" i="14" s="1"/>
  <c r="M39" i="14" s="1"/>
  <c r="K54" i="14" s="1"/>
  <c r="M54" i="14" s="1"/>
  <c r="K69" i="14" s="1"/>
  <c r="M69" i="14" s="1"/>
  <c r="K9" i="13" s="1"/>
  <c r="M9" i="13" s="1"/>
  <c r="K24" i="13" s="1"/>
  <c r="M24" i="13" s="1"/>
  <c r="K39" i="13" s="1"/>
  <c r="M39" i="13" s="1"/>
  <c r="K54" i="13" s="1"/>
  <c r="M54" i="13" s="1"/>
  <c r="K9" i="19" s="1"/>
  <c r="M9" i="19" s="1"/>
  <c r="K24" i="19" s="1"/>
  <c r="M24" i="19" s="1"/>
  <c r="K39" i="19" s="1"/>
  <c r="M39" i="19" s="1"/>
  <c r="K54" i="19" s="1"/>
  <c r="M54" i="19" s="1"/>
  <c r="K9" i="18" s="1"/>
  <c r="M9" i="18" s="1"/>
  <c r="K24" i="18" s="1"/>
  <c r="M24" i="18" s="1"/>
  <c r="K39" i="18" s="1"/>
  <c r="M39" i="18" s="1"/>
  <c r="K54" i="18" s="1"/>
  <c r="M54" i="18" s="1"/>
  <c r="K69" i="18" s="1"/>
  <c r="M69" i="18" s="1"/>
  <c r="K84" i="18" s="1"/>
  <c r="M84" i="18" s="1"/>
  <c r="F260" i="25"/>
  <c r="F258" i="25"/>
  <c r="F234" i="25"/>
  <c r="F232" i="25"/>
  <c r="F208" i="25"/>
  <c r="F206" i="25"/>
  <c r="E78" i="17" s="1"/>
  <c r="F182" i="25"/>
  <c r="F180" i="25"/>
  <c r="E62" i="19" s="1"/>
  <c r="F156" i="25"/>
  <c r="F154" i="25"/>
  <c r="E46" i="18" s="1"/>
  <c r="F130" i="25"/>
  <c r="F128" i="25"/>
  <c r="E75" i="10" s="1"/>
  <c r="F104" i="25"/>
  <c r="F102" i="25"/>
  <c r="E44" i="19" s="1"/>
  <c r="M44" i="19" s="1"/>
  <c r="T44" i="19" s="1"/>
  <c r="F78" i="25"/>
  <c r="F76" i="25"/>
  <c r="F52" i="25"/>
  <c r="F50" i="25"/>
  <c r="E72" i="18" s="1"/>
  <c r="M72" i="18" s="1"/>
  <c r="T72" i="18" s="1"/>
  <c r="F26" i="25"/>
  <c r="F24" i="25"/>
  <c r="E11" i="19" s="1"/>
  <c r="M11" i="19" s="1"/>
  <c r="M9" i="25"/>
  <c r="B24" i="25"/>
  <c r="W2" i="25"/>
  <c r="H10" i="34"/>
  <c r="A2" i="32"/>
  <c r="E2" i="32"/>
  <c r="A3" i="32"/>
  <c r="B3" i="32"/>
  <c r="A4" i="32"/>
  <c r="H3" i="34"/>
  <c r="M3" i="34" s="1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G14" i="35" s="1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F11" i="35" s="1"/>
  <c r="AE61" i="15"/>
  <c r="AE62" i="15"/>
  <c r="G11" i="3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F10" i="35" s="1"/>
  <c r="AE61" i="16"/>
  <c r="AE62" i="16"/>
  <c r="G10" i="35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G8" i="35" s="1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G7" i="35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G6" i="35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G5" i="35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6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F13" i="35" s="1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31" i="17"/>
  <c r="M31" i="17" s="1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F8" i="35" s="1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F7" i="35" s="1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46" i="8"/>
  <c r="P21" i="9"/>
  <c r="P81" i="9"/>
  <c r="E46" i="9"/>
  <c r="B46" i="9" s="1"/>
  <c r="P21" i="10"/>
  <c r="P96" i="10"/>
  <c r="P21" i="11"/>
  <c r="P81" i="11"/>
  <c r="X3" i="25"/>
  <c r="X4" i="25"/>
  <c r="X5" i="25"/>
  <c r="X6" i="25" s="1"/>
  <c r="X7" i="25" s="1"/>
  <c r="X8" i="25"/>
  <c r="X9" i="25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G4" i="35" s="1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K26" i="13" s="1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K26" i="8" s="1"/>
  <c r="J26" i="8"/>
  <c r="I11" i="8"/>
  <c r="J11" i="8"/>
  <c r="I56" i="9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I56" i="11"/>
  <c r="J56" i="11"/>
  <c r="I41" i="11"/>
  <c r="J41" i="11"/>
  <c r="I26" i="11"/>
  <c r="J26" i="11"/>
  <c r="I11" i="11"/>
  <c r="J11" i="11"/>
  <c r="I56" i="12"/>
  <c r="J56" i="12"/>
  <c r="I41" i="12"/>
  <c r="J41" i="12"/>
  <c r="I26" i="12"/>
  <c r="J26" i="12"/>
  <c r="K26" i="12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K20" i="13" s="1"/>
  <c r="J20" i="13"/>
  <c r="H19" i="13"/>
  <c r="I19" i="13"/>
  <c r="J19" i="13"/>
  <c r="H18" i="13"/>
  <c r="I18" i="13"/>
  <c r="J18" i="13"/>
  <c r="H17" i="13"/>
  <c r="I17" i="13"/>
  <c r="J17" i="13"/>
  <c r="H16" i="13"/>
  <c r="I16" i="13"/>
  <c r="K16" i="13" s="1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K16" i="16" s="1"/>
  <c r="J16" i="16"/>
  <c r="H15" i="16"/>
  <c r="I15" i="16"/>
  <c r="J15" i="16"/>
  <c r="H14" i="16"/>
  <c r="I14" i="16"/>
  <c r="J14" i="16"/>
  <c r="H13" i="16"/>
  <c r="I13" i="16"/>
  <c r="K13" i="16" s="1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K16" i="9" s="1"/>
  <c r="J16" i="9"/>
  <c r="H15" i="9"/>
  <c r="I15" i="9"/>
  <c r="J15" i="9"/>
  <c r="H14" i="9"/>
  <c r="I14" i="9"/>
  <c r="J14" i="9"/>
  <c r="H13" i="9"/>
  <c r="I13" i="9"/>
  <c r="J13" i="9"/>
  <c r="H12" i="9"/>
  <c r="I12" i="9"/>
  <c r="J12" i="9"/>
  <c r="H11" i="9"/>
  <c r="H20" i="18"/>
  <c r="I20" i="18"/>
  <c r="J20" i="18"/>
  <c r="H19" i="18"/>
  <c r="I19" i="18"/>
  <c r="J19" i="18"/>
  <c r="K19" i="18" s="1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K12" i="18" s="1"/>
  <c r="J12" i="18"/>
  <c r="H11" i="18"/>
  <c r="H20" i="19"/>
  <c r="I20" i="19"/>
  <c r="J20" i="19"/>
  <c r="H19" i="19"/>
  <c r="I19" i="19"/>
  <c r="J19" i="19"/>
  <c r="K19" i="19" s="1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K19" i="14" s="1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K20" i="15" s="1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K17" i="17" s="1"/>
  <c r="J17" i="17"/>
  <c r="H16" i="17"/>
  <c r="I16" i="17"/>
  <c r="J16" i="17"/>
  <c r="H15" i="17"/>
  <c r="I15" i="17"/>
  <c r="J15" i="17"/>
  <c r="H14" i="17"/>
  <c r="I14" i="17"/>
  <c r="J14" i="17"/>
  <c r="H13" i="17"/>
  <c r="I13" i="17"/>
  <c r="J13" i="17"/>
  <c r="H12" i="17"/>
  <c r="I12" i="17"/>
  <c r="K12" i="17" s="1"/>
  <c r="J12" i="17"/>
  <c r="H11" i="17"/>
  <c r="H20" i="8"/>
  <c r="I20" i="8"/>
  <c r="K20" i="8" s="1"/>
  <c r="J20" i="8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J15" i="8"/>
  <c r="H14" i="8"/>
  <c r="I14" i="8"/>
  <c r="J14" i="8"/>
  <c r="K14" i="8" s="1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K14" i="11" s="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K79" i="14" s="1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K79" i="17" s="1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K80" i="10" s="1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K72" i="10" s="1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K62" i="18" s="1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L63" i="19"/>
  <c r="H62" i="19"/>
  <c r="I62" i="19"/>
  <c r="J62" i="19"/>
  <c r="L62" i="19"/>
  <c r="H61" i="19"/>
  <c r="I61" i="19"/>
  <c r="J61" i="19"/>
  <c r="L61" i="19"/>
  <c r="H60" i="19"/>
  <c r="I60" i="19"/>
  <c r="J60" i="19"/>
  <c r="K60" i="19" s="1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K58" i="13" s="1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K64" i="14" s="1"/>
  <c r="L64" i="14"/>
  <c r="H63" i="14"/>
  <c r="I63" i="14"/>
  <c r="J63" i="14"/>
  <c r="L63" i="14"/>
  <c r="H62" i="14"/>
  <c r="I62" i="14"/>
  <c r="J62" i="14"/>
  <c r="L62" i="14"/>
  <c r="H61" i="14"/>
  <c r="I61" i="14"/>
  <c r="J61" i="14"/>
  <c r="K61" i="14" s="1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K62" i="15" s="1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K63" i="16" s="1"/>
  <c r="L63" i="16"/>
  <c r="H62" i="16"/>
  <c r="I62" i="16"/>
  <c r="J62" i="16"/>
  <c r="L62" i="16"/>
  <c r="H61" i="16"/>
  <c r="I61" i="16"/>
  <c r="J61" i="16"/>
  <c r="L61" i="16"/>
  <c r="H60" i="16"/>
  <c r="I60" i="16"/>
  <c r="J60" i="16"/>
  <c r="K60" i="16" s="1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K60" i="17" s="1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K65" i="8" s="1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K60" i="8" s="1"/>
  <c r="L60" i="8"/>
  <c r="H59" i="8"/>
  <c r="I59" i="8"/>
  <c r="J59" i="8"/>
  <c r="K59" i="8" s="1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K65" i="9" s="1"/>
  <c r="J65" i="9"/>
  <c r="L65" i="9"/>
  <c r="H64" i="9"/>
  <c r="I64" i="9"/>
  <c r="K64" i="9" s="1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K65" i="10" s="1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K59" i="10" s="1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K64" i="11" s="1"/>
  <c r="J64" i="11"/>
  <c r="L64" i="11"/>
  <c r="H63" i="11"/>
  <c r="I63" i="1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K50" i="18"/>
  <c r="J50" i="18"/>
  <c r="L50" i="18"/>
  <c r="H49" i="18"/>
  <c r="I49" i="18"/>
  <c r="J49" i="18"/>
  <c r="L49" i="18"/>
  <c r="H48" i="18"/>
  <c r="I48" i="18"/>
  <c r="K48" i="18" s="1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K42" i="18" s="1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1" i="19"/>
  <c r="L41" i="19"/>
  <c r="H50" i="13"/>
  <c r="I50" i="13"/>
  <c r="J50" i="13"/>
  <c r="L50" i="13"/>
  <c r="H49" i="13"/>
  <c r="I49" i="13"/>
  <c r="K49" i="13" s="1"/>
  <c r="J49" i="13"/>
  <c r="L49" i="13"/>
  <c r="H48" i="13"/>
  <c r="I48" i="13"/>
  <c r="K48" i="13" s="1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K47" i="15" s="1"/>
  <c r="J47" i="15"/>
  <c r="L47" i="15"/>
  <c r="H46" i="15"/>
  <c r="I46" i="15"/>
  <c r="J46" i="15"/>
  <c r="L46" i="15"/>
  <c r="H45" i="15"/>
  <c r="I45" i="15"/>
  <c r="K45" i="15" s="1"/>
  <c r="J45" i="15"/>
  <c r="L45" i="15"/>
  <c r="H44" i="15"/>
  <c r="I44" i="15"/>
  <c r="K44" i="15" s="1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K50" i="17" s="1"/>
  <c r="J50" i="17"/>
  <c r="L50" i="17"/>
  <c r="H49" i="17"/>
  <c r="I49" i="17"/>
  <c r="K49" i="17" s="1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K45" i="17" s="1"/>
  <c r="J45" i="17"/>
  <c r="L45" i="17"/>
  <c r="H44" i="17"/>
  <c r="I44" i="17"/>
  <c r="K44" i="17" s="1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1" i="8"/>
  <c r="L41" i="8"/>
  <c r="H50" i="9"/>
  <c r="I50" i="9"/>
  <c r="K50" i="9" s="1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K48" i="11" s="1"/>
  <c r="J48" i="11"/>
  <c r="L48" i="11"/>
  <c r="H47" i="11"/>
  <c r="I47" i="11"/>
  <c r="J47" i="11"/>
  <c r="L47" i="11"/>
  <c r="H46" i="11"/>
  <c r="I46" i="11"/>
  <c r="J46" i="11"/>
  <c r="L46" i="11"/>
  <c r="H45" i="11"/>
  <c r="I45" i="11"/>
  <c r="K45" i="11" s="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K27" i="19" s="1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K35" i="14" s="1"/>
  <c r="J35" i="14"/>
  <c r="L35" i="14"/>
  <c r="H34" i="14"/>
  <c r="I34" i="14"/>
  <c r="J34" i="14"/>
  <c r="L34" i="14"/>
  <c r="H33" i="14"/>
  <c r="I33" i="14"/>
  <c r="J33" i="14"/>
  <c r="L33" i="14"/>
  <c r="H32" i="14"/>
  <c r="I32" i="14"/>
  <c r="K32" i="14" s="1"/>
  <c r="J32" i="14"/>
  <c r="L32" i="14"/>
  <c r="H31" i="14"/>
  <c r="I31" i="14"/>
  <c r="J31" i="14"/>
  <c r="L31" i="14"/>
  <c r="H30" i="14"/>
  <c r="I30" i="14"/>
  <c r="K30" i="14" s="1"/>
  <c r="J30" i="14"/>
  <c r="L30" i="14"/>
  <c r="H29" i="14"/>
  <c r="I29" i="14"/>
  <c r="J29" i="14"/>
  <c r="L29" i="14"/>
  <c r="H28" i="14"/>
  <c r="I28" i="14"/>
  <c r="J28" i="14"/>
  <c r="L28" i="14"/>
  <c r="H27" i="14"/>
  <c r="I27" i="14"/>
  <c r="K27" i="14" s="1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K32" i="16" s="1"/>
  <c r="J32" i="16"/>
  <c r="L32" i="16"/>
  <c r="H31" i="16"/>
  <c r="I31" i="16"/>
  <c r="K31" i="16" s="1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K29" i="8" s="1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K31" i="10" s="1"/>
  <c r="J31" i="10"/>
  <c r="L31" i="10"/>
  <c r="H30" i="10"/>
  <c r="I30" i="10"/>
  <c r="J30" i="10"/>
  <c r="L30" i="10"/>
  <c r="H29" i="10"/>
  <c r="I29" i="10"/>
  <c r="J29" i="10"/>
  <c r="L29" i="10"/>
  <c r="H28" i="10"/>
  <c r="I28" i="10"/>
  <c r="K28" i="10" s="1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K60" i="12" s="1"/>
  <c r="J60" i="12"/>
  <c r="L60" i="12"/>
  <c r="H59" i="12"/>
  <c r="I59" i="12"/>
  <c r="J59" i="12"/>
  <c r="L59" i="12"/>
  <c r="H58" i="12"/>
  <c r="I58" i="12"/>
  <c r="J58" i="12"/>
  <c r="L58" i="12"/>
  <c r="H57" i="12"/>
  <c r="I57" i="12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41" i="12"/>
  <c r="L41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K105" i="18" s="1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K108" i="18" s="1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K73" i="19" s="1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K87" i="14" s="1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K92" i="14" s="1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K71" i="15" s="1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K76" i="15" s="1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K73" i="16" s="1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K89" i="17" s="1"/>
  <c r="J89" i="17"/>
  <c r="L89" i="17"/>
  <c r="H90" i="17"/>
  <c r="I90" i="17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K78" i="9" s="1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J91" i="10"/>
  <c r="L91" i="10"/>
  <c r="H92" i="10"/>
  <c r="I92" i="10"/>
  <c r="J92" i="10"/>
  <c r="L92" i="10"/>
  <c r="H93" i="10"/>
  <c r="I93" i="10"/>
  <c r="J93" i="10"/>
  <c r="L93" i="10"/>
  <c r="H94" i="10"/>
  <c r="I94" i="10"/>
  <c r="K94" i="10" s="1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K73" i="11" s="1"/>
  <c r="J73" i="11"/>
  <c r="L73" i="11"/>
  <c r="H74" i="11"/>
  <c r="I74" i="11"/>
  <c r="J74" i="11"/>
  <c r="L74" i="11"/>
  <c r="H75" i="11"/>
  <c r="I75" i="11"/>
  <c r="K75" i="11" s="1"/>
  <c r="J75" i="11"/>
  <c r="L75" i="11"/>
  <c r="H76" i="11"/>
  <c r="I76" i="11"/>
  <c r="K76" i="11" s="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/>
  <c r="Y11" i="1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/>
  <c r="Y72" i="8" s="1"/>
  <c r="Y87" i="17" s="1"/>
  <c r="Y72" i="16" s="1"/>
  <c r="Y72" i="15"/>
  <c r="Y87" i="14" s="1"/>
  <c r="Y72" i="13" s="1"/>
  <c r="Y72" i="19" s="1"/>
  <c r="Y102" i="18" s="1"/>
  <c r="Z72" i="12"/>
  <c r="Z72" i="11" s="1"/>
  <c r="Z87" i="10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/>
  <c r="Y73" i="9" s="1"/>
  <c r="Y73" i="8" s="1"/>
  <c r="Y88" i="17" s="1"/>
  <c r="Y73" i="16" s="1"/>
  <c r="Y73" i="15" s="1"/>
  <c r="Y88" i="14" s="1"/>
  <c r="Y73" i="13" s="1"/>
  <c r="Y73" i="19"/>
  <c r="Y103" i="18" s="1"/>
  <c r="Z73" i="12"/>
  <c r="Z73" i="11" s="1"/>
  <c r="Z88" i="10"/>
  <c r="Z73" i="9"/>
  <c r="Z73" i="8" s="1"/>
  <c r="Z88" i="17" s="1"/>
  <c r="Z73" i="16" s="1"/>
  <c r="Z73" i="15" s="1"/>
  <c r="Z88" i="14" s="1"/>
  <c r="Z73" i="13" s="1"/>
  <c r="Z73" i="19"/>
  <c r="Z103" i="18" s="1"/>
  <c r="Y74" i="12"/>
  <c r="Y74" i="11"/>
  <c r="Y89" i="10"/>
  <c r="Y74" i="9" s="1"/>
  <c r="Y74" i="8" s="1"/>
  <c r="Y89" i="17"/>
  <c r="Y74" i="16" s="1"/>
  <c r="Y74" i="15" s="1"/>
  <c r="Y89" i="14" s="1"/>
  <c r="Y74" i="13" s="1"/>
  <c r="Y74" i="19" s="1"/>
  <c r="Y104" i="18" s="1"/>
  <c r="Z74" i="12"/>
  <c r="Z74" i="11"/>
  <c r="Z89" i="10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/>
  <c r="Y75" i="9" s="1"/>
  <c r="Y75" i="8" s="1"/>
  <c r="Y90" i="17"/>
  <c r="Y75" i="16" s="1"/>
  <c r="Y75" i="15" s="1"/>
  <c r="Y90" i="14" s="1"/>
  <c r="Y75" i="13" s="1"/>
  <c r="Y75" i="19" s="1"/>
  <c r="Y105" i="18" s="1"/>
  <c r="Z75" i="12"/>
  <c r="Z75" i="11"/>
  <c r="Z90" i="10"/>
  <c r="Z75" i="9" s="1"/>
  <c r="Z75" i="8" s="1"/>
  <c r="Z90" i="17" s="1"/>
  <c r="Z75" i="16" s="1"/>
  <c r="Z75" i="15" s="1"/>
  <c r="Z90" i="14" s="1"/>
  <c r="Z75" i="13" s="1"/>
  <c r="Z75" i="19"/>
  <c r="Z105" i="18" s="1"/>
  <c r="Y76" i="12"/>
  <c r="Y76" i="11"/>
  <c r="Y91" i="10"/>
  <c r="Y76" i="9" s="1"/>
  <c r="Y76" i="8" s="1"/>
  <c r="Y91" i="17"/>
  <c r="Y76" i="16" s="1"/>
  <c r="Y76" i="15" s="1"/>
  <c r="Y91" i="14" s="1"/>
  <c r="Y76" i="13" s="1"/>
  <c r="Y76" i="19" s="1"/>
  <c r="Y106" i="18" s="1"/>
  <c r="Z76" i="12"/>
  <c r="Z76" i="11"/>
  <c r="Z91" i="10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/>
  <c r="Y92" i="10"/>
  <c r="Y77" i="9" s="1"/>
  <c r="Y77" i="8" s="1"/>
  <c r="Y92" i="17"/>
  <c r="Y77" i="16" s="1"/>
  <c r="Y77" i="15" s="1"/>
  <c r="Y92" i="14" s="1"/>
  <c r="Y77" i="13" s="1"/>
  <c r="Y77" i="19" s="1"/>
  <c r="Y107" i="18" s="1"/>
  <c r="Z77" i="12"/>
  <c r="Z77" i="11"/>
  <c r="Z92" i="10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93" i="10"/>
  <c r="Y78" i="9" s="1"/>
  <c r="Y78" i="8" s="1"/>
  <c r="Y93" i="17"/>
  <c r="Y78" i="16" s="1"/>
  <c r="Y78" i="15" s="1"/>
  <c r="Y93" i="14" s="1"/>
  <c r="Y78" i="13" s="1"/>
  <c r="Y78" i="19" s="1"/>
  <c r="Y108" i="18" s="1"/>
  <c r="Z78" i="12"/>
  <c r="Z78" i="11"/>
  <c r="Z93" i="10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/>
  <c r="Y94" i="10"/>
  <c r="Y79" i="9" s="1"/>
  <c r="Y79" i="8" s="1"/>
  <c r="Y94" i="17"/>
  <c r="Y79" i="16" s="1"/>
  <c r="Y79" i="15" s="1"/>
  <c r="Y94" i="14" s="1"/>
  <c r="Y79" i="13" s="1"/>
  <c r="Y79" i="19" s="1"/>
  <c r="Y109" i="18" s="1"/>
  <c r="Z79" i="12"/>
  <c r="Z79" i="11"/>
  <c r="Z94" i="10"/>
  <c r="Z79" i="9" s="1"/>
  <c r="Z79" i="8" s="1"/>
  <c r="Z94" i="17" s="1"/>
  <c r="Z79" i="16" s="1"/>
  <c r="Z79" i="15" s="1"/>
  <c r="Z94" i="14" s="1"/>
  <c r="Z79" i="13" s="1"/>
  <c r="Z79" i="19"/>
  <c r="Z109" i="18" s="1"/>
  <c r="Y80" i="12"/>
  <c r="Y80" i="11"/>
  <c r="Y95" i="10"/>
  <c r="Y80" i="9" s="1"/>
  <c r="Y80" i="8" s="1"/>
  <c r="Y95" i="17"/>
  <c r="Y80" i="16" s="1"/>
  <c r="Y80" i="15" s="1"/>
  <c r="Y95" i="14" s="1"/>
  <c r="Y80" i="13" s="1"/>
  <c r="Y80" i="19" s="1"/>
  <c r="Y110" i="18" s="1"/>
  <c r="Z80" i="12"/>
  <c r="Z80" i="11"/>
  <c r="Z95" i="10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/>
  <c r="Z86" i="10"/>
  <c r="Z71" i="9" s="1"/>
  <c r="Z71" i="8" s="1"/>
  <c r="Z86" i="17"/>
  <c r="Z71" i="16" s="1"/>
  <c r="Z71" i="15" s="1"/>
  <c r="Z86" i="14" s="1"/>
  <c r="Z71" i="13" s="1"/>
  <c r="Z71" i="19" s="1"/>
  <c r="Z101" i="18" s="1"/>
  <c r="Y71" i="12"/>
  <c r="Y71" i="11"/>
  <c r="Y86" i="10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/>
  <c r="Y42" i="12"/>
  <c r="Y57" i="12" s="1"/>
  <c r="Y12" i="11" s="1"/>
  <c r="Y27" i="1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/>
  <c r="Z57" i="12" s="1"/>
  <c r="Z12" i="11" s="1"/>
  <c r="Z27" i="1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/>
  <c r="Y13" i="11" s="1"/>
  <c r="Y28" i="1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/>
  <c r="Z13" i="11" s="1"/>
  <c r="Z28" i="11" s="1"/>
  <c r="Z43" i="1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/>
  <c r="Y44" i="12"/>
  <c r="Y59" i="12"/>
  <c r="Y14" i="11" s="1"/>
  <c r="Y29" i="11" s="1"/>
  <c r="Y44" i="11" s="1"/>
  <c r="Y59" i="11"/>
  <c r="Y14" i="10" s="1"/>
  <c r="Y29" i="10" s="1"/>
  <c r="Y44" i="10" s="1"/>
  <c r="Y59" i="10" s="1"/>
  <c r="Y74" i="10" s="1"/>
  <c r="Y14" i="9" s="1"/>
  <c r="Y29" i="9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/>
  <c r="Y46" i="12"/>
  <c r="Y61" i="12" s="1"/>
  <c r="Y16" i="11" s="1"/>
  <c r="Y31" i="11" s="1"/>
  <c r="Y46" i="11" s="1"/>
  <c r="Y61" i="11" s="1"/>
  <c r="Y16" i="10" s="1"/>
  <c r="Y31" i="10" s="1"/>
  <c r="Y46" i="10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/>
  <c r="Z46" i="12" s="1"/>
  <c r="Z61" i="12" s="1"/>
  <c r="Z16" i="11" s="1"/>
  <c r="Z31" i="11" s="1"/>
  <c r="Z46" i="11" s="1"/>
  <c r="Z61" i="11" s="1"/>
  <c r="Z16" i="10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/>
  <c r="Z62" i="12" s="1"/>
  <c r="Z17" i="11" s="1"/>
  <c r="Z32" i="11" s="1"/>
  <c r="Z47" i="11" s="1"/>
  <c r="Z62" i="11" s="1"/>
  <c r="Z17" i="10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/>
  <c r="Z48" i="12" s="1"/>
  <c r="Z63" i="12" s="1"/>
  <c r="Z18" i="11" s="1"/>
  <c r="Z33" i="11" s="1"/>
  <c r="Z48" i="11" s="1"/>
  <c r="Z63" i="11" s="1"/>
  <c r="Z18" i="10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/>
  <c r="Z64" i="12" s="1"/>
  <c r="Z19" i="11" s="1"/>
  <c r="Z34" i="11" s="1"/>
  <c r="Z49" i="11" s="1"/>
  <c r="Z64" i="11" s="1"/>
  <c r="Z19" i="10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K91" i="10"/>
  <c r="K74" i="8"/>
  <c r="K95" i="17"/>
  <c r="K90" i="17"/>
  <c r="K15" i="8"/>
  <c r="K15" i="17"/>
  <c r="K11" i="10"/>
  <c r="K42" i="12"/>
  <c r="K44" i="12"/>
  <c r="K28" i="15"/>
  <c r="K28" i="18"/>
  <c r="K32" i="18"/>
  <c r="K46" i="10"/>
  <c r="K43" i="8"/>
  <c r="K42" i="19"/>
  <c r="K63" i="11"/>
  <c r="F15" i="35"/>
  <c r="K63" i="19"/>
  <c r="K75" i="14"/>
  <c r="K26" i="11"/>
  <c r="F5" i="35"/>
  <c r="F16" i="35"/>
  <c r="F14" i="35"/>
  <c r="K13" i="9"/>
  <c r="K11" i="11"/>
  <c r="K56" i="9"/>
  <c r="K56" i="8"/>
  <c r="F4" i="35"/>
  <c r="K32" i="12"/>
  <c r="K35" i="12"/>
  <c r="K57" i="12"/>
  <c r="K29" i="12"/>
  <c r="K18" i="18"/>
  <c r="K75" i="13"/>
  <c r="K73" i="15"/>
  <c r="K79" i="19"/>
  <c r="K59" i="13"/>
  <c r="K61" i="15"/>
  <c r="K19" i="15"/>
  <c r="K94" i="17"/>
  <c r="K33" i="16"/>
  <c r="K34" i="14"/>
  <c r="K29" i="19"/>
  <c r="K31" i="19"/>
  <c r="K45" i="13"/>
  <c r="K57" i="8"/>
  <c r="K57" i="14"/>
  <c r="K65" i="14"/>
  <c r="K18" i="8"/>
  <c r="K104" i="18"/>
  <c r="K28" i="19"/>
  <c r="K46" i="17"/>
  <c r="K48" i="17"/>
  <c r="K42" i="13"/>
  <c r="K58" i="8"/>
  <c r="K62" i="14"/>
  <c r="K87" i="18"/>
  <c r="K26" i="19"/>
  <c r="K86" i="18"/>
  <c r="K72" i="16"/>
  <c r="K61" i="18"/>
  <c r="K65" i="18"/>
  <c r="K16" i="19"/>
  <c r="K71" i="10"/>
  <c r="K79" i="11"/>
  <c r="K93" i="14"/>
  <c r="K91" i="14"/>
  <c r="K89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3" i="17"/>
  <c r="K73" i="10"/>
  <c r="K76" i="14"/>
  <c r="K13" i="17"/>
  <c r="K17" i="19"/>
  <c r="K14" i="9"/>
  <c r="K93" i="18"/>
  <c r="K41" i="11"/>
  <c r="K41" i="10"/>
  <c r="K71" i="17"/>
  <c r="K92" i="10"/>
  <c r="K77" i="16"/>
  <c r="K27" i="8"/>
  <c r="K28" i="16"/>
  <c r="K61" i="13"/>
  <c r="K58" i="18"/>
  <c r="K60" i="18"/>
  <c r="K12" i="19"/>
  <c r="K20" i="19"/>
  <c r="K16" i="18"/>
  <c r="K32" i="11"/>
  <c r="K28" i="17"/>
  <c r="K30" i="17"/>
  <c r="K18" i="9"/>
  <c r="K35" i="10"/>
  <c r="K29" i="15"/>
  <c r="K29" i="18"/>
  <c r="K43" i="10"/>
  <c r="K44" i="8"/>
  <c r="K57" i="10"/>
  <c r="K16" i="8"/>
  <c r="K35" i="16"/>
  <c r="K49" i="11"/>
  <c r="K48" i="9"/>
  <c r="K79" i="9"/>
  <c r="K75" i="9"/>
  <c r="K71" i="9"/>
  <c r="K50" i="10"/>
  <c r="K50" i="15"/>
  <c r="K45" i="19"/>
  <c r="K49" i="19"/>
  <c r="K30" i="8"/>
  <c r="K29" i="16"/>
  <c r="K64" i="18"/>
  <c r="K78" i="17"/>
  <c r="K88" i="18"/>
  <c r="K90" i="18"/>
  <c r="K11" i="19"/>
  <c r="K88" i="14"/>
  <c r="K43" i="12"/>
  <c r="K27" i="11"/>
  <c r="K34" i="9"/>
  <c r="K28" i="13"/>
  <c r="K30" i="13"/>
  <c r="K50" i="11"/>
  <c r="K42" i="17"/>
  <c r="K46" i="16"/>
  <c r="K61" i="10"/>
  <c r="K64" i="17"/>
  <c r="K65" i="15"/>
  <c r="K73" i="18"/>
  <c r="K77" i="18"/>
  <c r="K64" i="12"/>
  <c r="K79" i="13"/>
  <c r="K109" i="18"/>
  <c r="K45" i="10"/>
  <c r="K49" i="10"/>
  <c r="K46" i="19"/>
  <c r="K57" i="18"/>
  <c r="K62" i="12"/>
  <c r="K58" i="17"/>
  <c r="K14" i="19"/>
  <c r="K92" i="18"/>
  <c r="K11" i="13"/>
  <c r="K30" i="12"/>
  <c r="K32" i="10"/>
  <c r="K32" i="15"/>
  <c r="K35" i="19"/>
  <c r="K59" i="17"/>
  <c r="K89" i="18"/>
  <c r="K56" i="15"/>
  <c r="K80" i="15"/>
  <c r="K101" i="18"/>
  <c r="K29" i="9"/>
  <c r="K42" i="9"/>
  <c r="K44" i="14"/>
  <c r="K48" i="14"/>
  <c r="K43" i="18"/>
  <c r="K58" i="15"/>
  <c r="K60" i="15"/>
  <c r="K64" i="15"/>
  <c r="K72" i="18"/>
  <c r="K80" i="18"/>
  <c r="K13" i="15"/>
  <c r="K13" i="19"/>
  <c r="K15" i="9"/>
  <c r="K56" i="12"/>
  <c r="W16" i="12"/>
  <c r="E35" i="16"/>
  <c r="B35" i="16" s="1"/>
  <c r="E59" i="8"/>
  <c r="E44" i="9"/>
  <c r="E59" i="13"/>
  <c r="E74" i="10"/>
  <c r="M74" i="10" s="1"/>
  <c r="R74" i="10" s="1"/>
  <c r="E59" i="12"/>
  <c r="B59" i="12" s="1"/>
  <c r="E29" i="14"/>
  <c r="B50" i="25"/>
  <c r="B76" i="25"/>
  <c r="B128" i="25"/>
  <c r="E14" i="14"/>
  <c r="M14" i="14" s="1"/>
  <c r="T14" i="14" s="1"/>
  <c r="K88" i="10"/>
  <c r="K110" i="18"/>
  <c r="K48" i="12"/>
  <c r="K34" i="8"/>
  <c r="K34" i="17"/>
  <c r="K34" i="13"/>
  <c r="K43" i="15"/>
  <c r="K80" i="11"/>
  <c r="K75" i="8"/>
  <c r="K93" i="17"/>
  <c r="K91" i="17"/>
  <c r="K106" i="18"/>
  <c r="K32" i="19"/>
  <c r="K34" i="19"/>
  <c r="K47" i="10"/>
  <c r="K43" i="9"/>
  <c r="K45" i="9"/>
  <c r="K47" i="9"/>
  <c r="K47" i="16"/>
  <c r="K57" i="19"/>
  <c r="K74" i="11"/>
  <c r="K73" i="8"/>
  <c r="K28" i="11"/>
  <c r="K30" i="11"/>
  <c r="K27" i="13"/>
  <c r="K42" i="10"/>
  <c r="K47" i="18"/>
  <c r="K49" i="18"/>
  <c r="K60" i="10"/>
  <c r="K62" i="10"/>
  <c r="K64" i="10"/>
  <c r="K71" i="8"/>
  <c r="K72" i="15"/>
  <c r="K95" i="14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19" i="17"/>
  <c r="K15" i="15"/>
  <c r="K41" i="18"/>
  <c r="K74" i="9"/>
  <c r="K80" i="8"/>
  <c r="K78" i="8"/>
  <c r="K71" i="11"/>
  <c r="K78" i="19"/>
  <c r="K29" i="10"/>
  <c r="K33" i="18"/>
  <c r="K35" i="18"/>
  <c r="K43" i="14"/>
  <c r="K20" i="9"/>
  <c r="K60" i="13"/>
  <c r="K62" i="13"/>
  <c r="K64" i="19"/>
  <c r="K74" i="17"/>
  <c r="K80" i="14"/>
  <c r="K17" i="18"/>
  <c r="K14" i="13"/>
  <c r="K94" i="18"/>
  <c r="K56" i="11"/>
  <c r="K56" i="10"/>
  <c r="K56" i="14"/>
  <c r="K41" i="13"/>
  <c r="K71" i="14"/>
  <c r="K44" i="18"/>
  <c r="K57" i="11"/>
  <c r="K59" i="11"/>
  <c r="K74" i="10"/>
  <c r="K76" i="10"/>
  <c r="K78" i="10"/>
  <c r="K20" i="11"/>
  <c r="K12" i="8"/>
  <c r="K18" i="15"/>
  <c r="K15" i="19"/>
  <c r="K18" i="13"/>
  <c r="K26" i="10"/>
  <c r="K26" i="16"/>
  <c r="K26" i="15"/>
  <c r="K44" i="19"/>
  <c r="K50" i="19"/>
  <c r="K63" i="10"/>
  <c r="K57" i="15"/>
  <c r="K75" i="17"/>
  <c r="K13" i="11"/>
  <c r="K18" i="11"/>
  <c r="K18" i="19"/>
  <c r="K56" i="17"/>
  <c r="K41" i="15"/>
  <c r="K41" i="14"/>
  <c r="K11" i="18"/>
  <c r="Q1" i="13"/>
  <c r="K60" i="11"/>
  <c r="K77" i="10"/>
  <c r="K14" i="18"/>
  <c r="P1" i="12"/>
  <c r="H4" i="35"/>
  <c r="P1" i="11"/>
  <c r="H5" i="35"/>
  <c r="B102" i="25"/>
  <c r="B206" i="25"/>
  <c r="B232" i="25"/>
  <c r="B258" i="25"/>
  <c r="K72" i="11"/>
  <c r="K80" i="16"/>
  <c r="K27" i="12"/>
  <c r="K34" i="11"/>
  <c r="K45" i="14"/>
  <c r="K16" i="11"/>
  <c r="K26" i="18"/>
  <c r="K93" i="10"/>
  <c r="K92" i="17"/>
  <c r="K46" i="9"/>
  <c r="K47" i="17"/>
  <c r="K49" i="14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K71" i="19"/>
  <c r="K33" i="14"/>
  <c r="K62" i="8"/>
  <c r="K41" i="9"/>
  <c r="Q1" i="8"/>
  <c r="E33" i="15"/>
  <c r="B33" i="15" s="1"/>
  <c r="E63" i="8"/>
  <c r="F63" i="8" s="1"/>
  <c r="E33" i="16"/>
  <c r="E48" i="12"/>
  <c r="E33" i="9"/>
  <c r="B33" i="9" s="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AG83" i="12"/>
  <c r="AG85" i="12"/>
  <c r="AG90" i="12" s="1"/>
  <c r="K64" i="16"/>
  <c r="K58" i="14"/>
  <c r="K13" i="18"/>
  <c r="K12" i="13"/>
  <c r="AF83" i="12"/>
  <c r="AF85" i="12" s="1"/>
  <c r="Q1" i="15"/>
  <c r="AD83" i="12"/>
  <c r="Q1" i="9"/>
  <c r="Q1" i="19"/>
  <c r="Q1" i="17"/>
  <c r="AG98" i="14"/>
  <c r="AG100" i="14"/>
  <c r="AG102" i="14" s="1"/>
  <c r="AD83" i="16"/>
  <c r="AD83" i="15"/>
  <c r="P1" i="19"/>
  <c r="H14" i="35"/>
  <c r="P1" i="13"/>
  <c r="H13" i="35" s="1"/>
  <c r="P1" i="10"/>
  <c r="H6" i="35" s="1"/>
  <c r="B180" i="25"/>
  <c r="AD83" i="19"/>
  <c r="E44" i="14"/>
  <c r="M44" i="14" s="1"/>
  <c r="E29" i="16"/>
  <c r="M29" i="16" s="1"/>
  <c r="E89" i="14"/>
  <c r="B89" i="14" s="1"/>
  <c r="R103" i="14" s="1"/>
  <c r="AG83" i="13"/>
  <c r="AG85" i="13" s="1"/>
  <c r="AE98" i="14"/>
  <c r="AE100" i="14"/>
  <c r="AE102" i="14" s="1"/>
  <c r="E76" i="14"/>
  <c r="E61" i="18"/>
  <c r="AG83" i="11"/>
  <c r="AG85" i="11" s="1"/>
  <c r="E91" i="17"/>
  <c r="B91" i="17" s="1"/>
  <c r="T105" i="17" s="1"/>
  <c r="AG113" i="18"/>
  <c r="AG115" i="18"/>
  <c r="AE83" i="12"/>
  <c r="AE85" i="12"/>
  <c r="Q1" i="10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Q1" i="14"/>
  <c r="AG98" i="17"/>
  <c r="AG100" i="17"/>
  <c r="AF113" i="18"/>
  <c r="AF115" i="18"/>
  <c r="E42" i="13"/>
  <c r="F42" i="13" s="1"/>
  <c r="E12" i="18"/>
  <c r="E27" i="19"/>
  <c r="M27" i="19" s="1"/>
  <c r="T27" i="19" s="1"/>
  <c r="E27" i="16"/>
  <c r="F27" i="16" s="1"/>
  <c r="E27" i="17"/>
  <c r="E12" i="10"/>
  <c r="F12" i="10" s="1"/>
  <c r="E57" i="19"/>
  <c r="B57" i="19" s="1"/>
  <c r="E57" i="15"/>
  <c r="B57" i="15" s="1"/>
  <c r="E27" i="9"/>
  <c r="F27" i="9" s="1"/>
  <c r="E42" i="10"/>
  <c r="M42" i="10" s="1"/>
  <c r="R42" i="10" s="1"/>
  <c r="E87" i="14"/>
  <c r="F87" i="14" s="1"/>
  <c r="E57" i="11"/>
  <c r="E42" i="11"/>
  <c r="F42" i="11" s="1"/>
  <c r="E57" i="8"/>
  <c r="B57" i="8" s="1"/>
  <c r="E50" i="19"/>
  <c r="B50" i="19" s="1"/>
  <c r="E50" i="13"/>
  <c r="F50" i="13" s="1"/>
  <c r="E95" i="17"/>
  <c r="B95" i="17" s="1"/>
  <c r="R109" i="17" s="1"/>
  <c r="E20" i="13"/>
  <c r="M20" i="13" s="1"/>
  <c r="R20" i="13" s="1"/>
  <c r="E20" i="18"/>
  <c r="E20" i="19"/>
  <c r="B20" i="19" s="1"/>
  <c r="E35" i="13"/>
  <c r="M35" i="13" s="1"/>
  <c r="E80" i="14"/>
  <c r="B80" i="14" s="1"/>
  <c r="E65" i="14"/>
  <c r="E20" i="15"/>
  <c r="E35" i="10"/>
  <c r="F35" i="10" s="1"/>
  <c r="E20" i="17"/>
  <c r="M20" i="17" s="1"/>
  <c r="E20" i="10"/>
  <c r="E80" i="16"/>
  <c r="B80" i="16" s="1"/>
  <c r="T94" i="16" s="1"/>
  <c r="E80" i="17"/>
  <c r="F80" i="17" s="1"/>
  <c r="E80" i="18"/>
  <c r="F80" i="18" s="1"/>
  <c r="E110" i="18"/>
  <c r="F110" i="18" s="1"/>
  <c r="E35" i="9"/>
  <c r="M35" i="9" s="1"/>
  <c r="T35" i="9" s="1"/>
  <c r="E65" i="8"/>
  <c r="B65" i="8" s="1"/>
  <c r="E80" i="13"/>
  <c r="B80" i="13" s="1"/>
  <c r="R94" i="13" s="1"/>
  <c r="E50" i="10"/>
  <c r="F50" i="10" s="1"/>
  <c r="E65" i="10"/>
  <c r="E65" i="12"/>
  <c r="M65" i="12" s="1"/>
  <c r="T65" i="12" s="1"/>
  <c r="E50" i="9"/>
  <c r="F50" i="9" s="1"/>
  <c r="E50" i="16"/>
  <c r="F50" i="16" s="1"/>
  <c r="E20" i="12"/>
  <c r="B20" i="12" s="1"/>
  <c r="E80" i="12"/>
  <c r="M80" i="12" s="1"/>
  <c r="V80" i="12" s="1"/>
  <c r="E50" i="11"/>
  <c r="B50" i="11" s="1"/>
  <c r="E65" i="11"/>
  <c r="P1" i="18"/>
  <c r="H15" i="35" s="1"/>
  <c r="P1" i="8"/>
  <c r="H8" i="35" s="1"/>
  <c r="AD98" i="17"/>
  <c r="P1" i="14"/>
  <c r="H12" i="35" s="1"/>
  <c r="P1" i="9"/>
  <c r="H7" i="35" s="1"/>
  <c r="P1" i="16"/>
  <c r="H10" i="35" s="1"/>
  <c r="AD83" i="11"/>
  <c r="AD83" i="8"/>
  <c r="P1" i="15"/>
  <c r="H11" i="35" s="1"/>
  <c r="P1" i="17"/>
  <c r="H9" i="35" s="1"/>
  <c r="AD98" i="10"/>
  <c r="AD83" i="9"/>
  <c r="E78" i="18"/>
  <c r="F78" i="18" s="1"/>
  <c r="E63" i="18"/>
  <c r="M63" i="18" s="1"/>
  <c r="T63" i="18" s="1"/>
  <c r="E48" i="18"/>
  <c r="M48" i="18" s="1"/>
  <c r="T48" i="18" s="1"/>
  <c r="E18" i="19"/>
  <c r="B18" i="19" s="1"/>
  <c r="E48" i="13"/>
  <c r="B48" i="13" s="1"/>
  <c r="E18" i="14"/>
  <c r="B18" i="14" s="1"/>
  <c r="E93" i="18"/>
  <c r="E18" i="15"/>
  <c r="M18" i="15" s="1"/>
  <c r="E18" i="16"/>
  <c r="E63" i="15"/>
  <c r="M63" i="15" s="1"/>
  <c r="T63" i="15" s="1"/>
  <c r="E63" i="16"/>
  <c r="F63" i="16" s="1"/>
  <c r="E63" i="10"/>
  <c r="M63" i="10" s="1"/>
  <c r="E48" i="17"/>
  <c r="B48" i="17" s="1"/>
  <c r="E48" i="14"/>
  <c r="M48" i="14" s="1"/>
  <c r="E48" i="16"/>
  <c r="B48" i="16" s="1"/>
  <c r="E33" i="17"/>
  <c r="F33" i="17" s="1"/>
  <c r="E63" i="14"/>
  <c r="E18" i="10"/>
  <c r="F18" i="10" s="1"/>
  <c r="E78" i="11"/>
  <c r="B78" i="11" s="1"/>
  <c r="O92" i="11" s="1"/>
  <c r="E78" i="15"/>
  <c r="F78" i="15" s="1"/>
  <c r="E18" i="17"/>
  <c r="B18" i="17" s="1"/>
  <c r="E93" i="10"/>
  <c r="F93" i="10" s="1"/>
  <c r="AE83" i="15"/>
  <c r="AE85" i="15" s="1"/>
  <c r="AG83" i="19"/>
  <c r="AG85" i="19" s="1"/>
  <c r="AD83" i="13"/>
  <c r="AE83" i="8"/>
  <c r="AE85" i="8"/>
  <c r="AF83" i="11"/>
  <c r="AF85" i="11"/>
  <c r="AE98" i="10"/>
  <c r="AE100" i="10"/>
  <c r="AF83" i="15"/>
  <c r="AF85" i="15"/>
  <c r="AF98" i="10"/>
  <c r="AF100" i="10"/>
  <c r="AD98" i="14"/>
  <c r="AE83" i="11"/>
  <c r="AE85" i="11" s="1"/>
  <c r="AE90" i="11" s="1"/>
  <c r="AE105" i="10" s="1"/>
  <c r="AE83" i="13"/>
  <c r="AE85" i="13" s="1"/>
  <c r="AF83" i="9"/>
  <c r="AF85" i="9" s="1"/>
  <c r="AF83" i="8"/>
  <c r="AF85" i="8" s="1"/>
  <c r="AF87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102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31" i="19"/>
  <c r="B31" i="19" s="1"/>
  <c r="AD113" i="18"/>
  <c r="AF83" i="13"/>
  <c r="AF85" i="13" s="1"/>
  <c r="AG83" i="16"/>
  <c r="AG85" i="16" s="1"/>
  <c r="W15" i="12"/>
  <c r="X16" i="12"/>
  <c r="X31" i="12" s="1"/>
  <c r="X46" i="12" s="1"/>
  <c r="AC16" i="12"/>
  <c r="X76" i="12"/>
  <c r="X76" i="11"/>
  <c r="AC15" i="12"/>
  <c r="X15" i="12"/>
  <c r="W31" i="12"/>
  <c r="W17" i="12"/>
  <c r="W76" i="12"/>
  <c r="AG87" i="12"/>
  <c r="AG92" i="12"/>
  <c r="B29" i="16"/>
  <c r="M63" i="8"/>
  <c r="R63" i="8" s="1"/>
  <c r="AF102" i="10"/>
  <c r="AE90" i="12"/>
  <c r="AE87" i="12"/>
  <c r="AF87" i="15"/>
  <c r="AG117" i="18"/>
  <c r="AF87" i="16"/>
  <c r="AE87" i="11"/>
  <c r="AE102" i="10"/>
  <c r="AE87" i="8"/>
  <c r="AF117" i="18"/>
  <c r="AF87" i="11"/>
  <c r="AG102" i="17"/>
  <c r="W76" i="11"/>
  <c r="W91" i="10" s="1"/>
  <c r="W76" i="9" s="1"/>
  <c r="W76" i="8" s="1"/>
  <c r="X30" i="12"/>
  <c r="X45" i="12" s="1"/>
  <c r="X80" i="12"/>
  <c r="X78" i="12"/>
  <c r="W77" i="12"/>
  <c r="AC14" i="12"/>
  <c r="X79" i="12"/>
  <c r="X71" i="12"/>
  <c r="AC18" i="12"/>
  <c r="X73" i="12"/>
  <c r="AC17" i="12"/>
  <c r="X17" i="12"/>
  <c r="X32" i="12"/>
  <c r="X75" i="12"/>
  <c r="X75" i="11"/>
  <c r="W75" i="12"/>
  <c r="W75" i="11"/>
  <c r="W30" i="12"/>
  <c r="W45" i="12"/>
  <c r="W60" i="12" s="1"/>
  <c r="X14" i="12"/>
  <c r="X29" i="12" s="1"/>
  <c r="X44" i="12"/>
  <c r="W14" i="12"/>
  <c r="W29" i="12"/>
  <c r="W46" i="12"/>
  <c r="W61" i="12" s="1"/>
  <c r="W16" i="11"/>
  <c r="W31" i="11" s="1"/>
  <c r="W46" i="1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X77" i="12"/>
  <c r="X77" i="11"/>
  <c r="X61" i="12"/>
  <c r="X16" i="11" s="1"/>
  <c r="X31" i="11"/>
  <c r="X46" i="11" s="1"/>
  <c r="X61" i="1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W74" i="12"/>
  <c r="X74" i="12"/>
  <c r="W32" i="12"/>
  <c r="X91" i="10"/>
  <c r="X76" i="9" s="1"/>
  <c r="X76" i="8" s="1"/>
  <c r="W19" i="12"/>
  <c r="X19" i="12"/>
  <c r="AC19" i="12"/>
  <c r="W79" i="12"/>
  <c r="AC13" i="12"/>
  <c r="X13" i="12"/>
  <c r="W13" i="12"/>
  <c r="W73" i="12"/>
  <c r="W73" i="11" s="1"/>
  <c r="W71" i="12"/>
  <c r="AC11" i="12"/>
  <c r="W11" i="12"/>
  <c r="X11" i="12"/>
  <c r="X20" i="12"/>
  <c r="AC20" i="12"/>
  <c r="W20" i="12"/>
  <c r="AE92" i="12"/>
  <c r="AE92" i="11"/>
  <c r="AE107" i="10" s="1"/>
  <c r="W78" i="12"/>
  <c r="W80" i="12"/>
  <c r="W18" i="12"/>
  <c r="X18" i="12"/>
  <c r="X90" i="10"/>
  <c r="X75" i="9" s="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X16" i="16"/>
  <c r="X31" i="16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/>
  <c r="W75" i="8" s="1"/>
  <c r="W90" i="17" s="1"/>
  <c r="W75" i="16" s="1"/>
  <c r="W75" i="15" s="1"/>
  <c r="W90" i="14" s="1"/>
  <c r="W75" i="13" s="1"/>
  <c r="W75" i="19" s="1"/>
  <c r="W105" i="18" s="1"/>
  <c r="W91" i="17"/>
  <c r="W76" i="16"/>
  <c r="W76" i="15" s="1"/>
  <c r="W91" i="14" s="1"/>
  <c r="W76" i="13" s="1"/>
  <c r="W76" i="19" s="1"/>
  <c r="W106" i="18" s="1"/>
  <c r="W15" i="11"/>
  <c r="W30" i="1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X74" i="11"/>
  <c r="X89" i="10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/>
  <c r="W74" i="9" s="1"/>
  <c r="W74" i="8" s="1"/>
  <c r="W89" i="17" s="1"/>
  <c r="W74" i="16" s="1"/>
  <c r="W74" i="15" s="1"/>
  <c r="W89" i="14" s="1"/>
  <c r="W74" i="13" s="1"/>
  <c r="W74" i="19" s="1"/>
  <c r="W104" i="18" s="1"/>
  <c r="W16" i="16"/>
  <c r="W31" i="16" s="1"/>
  <c r="W46" i="16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X92" i="10"/>
  <c r="X77" i="9" s="1"/>
  <c r="X77" i="8"/>
  <c r="X92" i="17" s="1"/>
  <c r="X77" i="16" s="1"/>
  <c r="X77" i="15" s="1"/>
  <c r="X92" i="14" s="1"/>
  <c r="X77" i="13" s="1"/>
  <c r="X77" i="19" s="1"/>
  <c r="X107" i="18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N21" i="9"/>
  <c r="W26" i="12"/>
  <c r="W41" i="12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/>
  <c r="X80" i="9" s="1"/>
  <c r="X80" i="8" s="1"/>
  <c r="X95" i="17" s="1"/>
  <c r="X80" i="16" s="1"/>
  <c r="X80" i="15" s="1"/>
  <c r="X95" i="14" s="1"/>
  <c r="X80" i="13" s="1"/>
  <c r="X80" i="19" s="1"/>
  <c r="X110" i="18" s="1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/>
  <c r="X75" i="16" s="1"/>
  <c r="X75" i="15" s="1"/>
  <c r="X90" i="14" s="1"/>
  <c r="X75" i="13"/>
  <c r="X75" i="19" s="1"/>
  <c r="X105" i="18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W33" i="12"/>
  <c r="W48" i="12"/>
  <c r="W63" i="12" s="1"/>
  <c r="W18" i="1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W35" i="12"/>
  <c r="W50" i="12"/>
  <c r="W65" i="12" s="1"/>
  <c r="W20" i="11"/>
  <c r="W35" i="11" s="1"/>
  <c r="W50" i="11" s="1"/>
  <c r="W65" i="11" s="1"/>
  <c r="W20" i="10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W71" i="11"/>
  <c r="W86" i="10"/>
  <c r="W71" i="9"/>
  <c r="W71" i="8"/>
  <c r="W86" i="17" s="1"/>
  <c r="W71" i="16" s="1"/>
  <c r="W71" i="15" s="1"/>
  <c r="W86" i="14" s="1"/>
  <c r="W71" i="13" s="1"/>
  <c r="W71" i="19" s="1"/>
  <c r="W101" i="18" s="1"/>
  <c r="N21" i="8"/>
  <c r="X35" i="12"/>
  <c r="X50" i="12"/>
  <c r="X65" i="12"/>
  <c r="X20" i="11" s="1"/>
  <c r="X35" i="11" s="1"/>
  <c r="X50" i="11" s="1"/>
  <c r="X65" i="11" s="1"/>
  <c r="X20" i="10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N81" i="9"/>
  <c r="O21" i="14"/>
  <c r="N66" i="17"/>
  <c r="O66" i="12"/>
  <c r="O1" i="12" s="1"/>
  <c r="N21" i="16"/>
  <c r="N36" i="12"/>
  <c r="N111" i="18"/>
  <c r="N1" i="18" s="1"/>
  <c r="E15" i="35" s="1"/>
  <c r="N21" i="17"/>
  <c r="O36" i="14"/>
  <c r="O1" i="14" s="1"/>
  <c r="O51" i="8"/>
  <c r="N51" i="18"/>
  <c r="N81" i="17"/>
  <c r="N1" i="17" s="1"/>
  <c r="E9" i="35" s="1"/>
  <c r="N36" i="19"/>
  <c r="O51" i="13"/>
  <c r="O81" i="19"/>
  <c r="O21" i="13"/>
  <c r="O81" i="11"/>
  <c r="O51" i="9"/>
  <c r="O51" i="12"/>
  <c r="O51" i="17"/>
  <c r="O36" i="16"/>
  <c r="N51" i="10"/>
  <c r="N66" i="16"/>
  <c r="N96" i="18"/>
  <c r="N51" i="11"/>
  <c r="O51" i="18"/>
  <c r="O96" i="10"/>
  <c r="O81" i="17"/>
  <c r="N96" i="14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O81" i="10"/>
  <c r="N66" i="10"/>
  <c r="N1" i="10" s="1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O36" i="17"/>
  <c r="O1" i="17" s="1"/>
  <c r="O81" i="12"/>
  <c r="X72" i="12"/>
  <c r="X72" i="11"/>
  <c r="X87" i="10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O21" i="10"/>
  <c r="N96" i="10"/>
  <c r="N81" i="11"/>
  <c r="N51" i="12"/>
  <c r="N51" i="17"/>
  <c r="N21" i="18"/>
  <c r="O51" i="11"/>
  <c r="N51" i="19"/>
  <c r="O66" i="13"/>
  <c r="N51" i="14"/>
  <c r="N66" i="18"/>
  <c r="O51" i="10"/>
  <c r="O21" i="18"/>
  <c r="O66" i="19"/>
  <c r="O21" i="15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N81" i="15"/>
  <c r="O36" i="19"/>
  <c r="N81" i="12"/>
  <c r="W72" i="12"/>
  <c r="W72" i="11"/>
  <c r="W87" i="10" s="1"/>
  <c r="W72" i="9" s="1"/>
  <c r="W72" i="8" s="1"/>
  <c r="W87" i="17"/>
  <c r="W72" i="16" s="1"/>
  <c r="W72" i="15" s="1"/>
  <c r="W87" i="14" s="1"/>
  <c r="W72" i="13" s="1"/>
  <c r="W72" i="19" s="1"/>
  <c r="W102" i="18" s="1"/>
  <c r="N36" i="18"/>
  <c r="O51" i="14"/>
  <c r="N51" i="8"/>
  <c r="N1" i="8" s="1"/>
  <c r="E8" i="35" s="1"/>
  <c r="N21" i="14"/>
  <c r="O66" i="16"/>
  <c r="N66" i="15"/>
  <c r="O51" i="19"/>
  <c r="N36" i="13"/>
  <c r="N66" i="8"/>
  <c r="O96" i="14"/>
  <c r="X78" i="11"/>
  <c r="X93" i="10" s="1"/>
  <c r="X78" i="9" s="1"/>
  <c r="X78" i="8"/>
  <c r="X93" i="17" s="1"/>
  <c r="X78" i="16" s="1"/>
  <c r="X78" i="15" s="1"/>
  <c r="X93" i="14"/>
  <c r="X78" i="13" s="1"/>
  <c r="X78" i="19" s="1"/>
  <c r="X108" i="18" s="1"/>
  <c r="N51" i="16"/>
  <c r="N36" i="15"/>
  <c r="N81" i="14"/>
  <c r="O66" i="15"/>
  <c r="N36" i="14"/>
  <c r="O21" i="16"/>
  <c r="O36" i="15"/>
  <c r="N36" i="11"/>
  <c r="O36" i="13"/>
  <c r="N21" i="13"/>
  <c r="N66" i="19"/>
  <c r="O81" i="14"/>
  <c r="O66" i="14"/>
  <c r="N51" i="9"/>
  <c r="N81" i="18"/>
  <c r="O96" i="18"/>
  <c r="N81" i="10"/>
  <c r="O51" i="16"/>
  <c r="O1" i="16" s="1"/>
  <c r="N51" i="13"/>
  <c r="O36" i="18"/>
  <c r="N21" i="11"/>
  <c r="O81" i="9"/>
  <c r="O81" i="18"/>
  <c r="O1" i="18" s="1"/>
  <c r="O66" i="18"/>
  <c r="N66" i="12"/>
  <c r="N36" i="8"/>
  <c r="O66" i="9"/>
  <c r="T21" i="12"/>
  <c r="AC12" i="12"/>
  <c r="O66" i="8"/>
  <c r="O81" i="16"/>
  <c r="O81" i="15"/>
  <c r="N36" i="10"/>
  <c r="E6" i="35"/>
  <c r="N36" i="17"/>
  <c r="N66" i="11"/>
  <c r="N96" i="17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O66" i="11"/>
  <c r="O21" i="11"/>
  <c r="O1" i="11" s="1"/>
  <c r="N66" i="9"/>
  <c r="N1" i="9" s="1"/>
  <c r="E7" i="35" s="1"/>
  <c r="O51" i="15"/>
  <c r="N66" i="13"/>
  <c r="N81" i="16"/>
  <c r="N21" i="19"/>
  <c r="N1" i="19" s="1"/>
  <c r="E14" i="35" s="1"/>
  <c r="N81" i="8"/>
  <c r="N81" i="13"/>
  <c r="N1" i="13" s="1"/>
  <c r="E13" i="35" s="1"/>
  <c r="O21" i="8"/>
  <c r="O36" i="10"/>
  <c r="O36" i="9"/>
  <c r="O1" i="9" s="1"/>
  <c r="N81" i="19"/>
  <c r="N36" i="16"/>
  <c r="O66" i="17"/>
  <c r="O96" i="17"/>
  <c r="N21" i="10"/>
  <c r="O36" i="12"/>
  <c r="N21" i="15"/>
  <c r="O21" i="17"/>
  <c r="N66" i="14"/>
  <c r="N1" i="14"/>
  <c r="E12" i="35" s="1"/>
  <c r="O66" i="10"/>
  <c r="N51" i="15"/>
  <c r="N1" i="15" s="1"/>
  <c r="E11" i="35" s="1"/>
  <c r="O21" i="19"/>
  <c r="O1" i="19"/>
  <c r="O81" i="8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111" i="18"/>
  <c r="N1" i="12"/>
  <c r="E4" i="35"/>
  <c r="N1" i="11"/>
  <c r="E5" i="35" s="1"/>
  <c r="G12" i="35"/>
  <c r="G9" i="35"/>
  <c r="G13" i="35"/>
  <c r="C94" i="34"/>
  <c r="C108" i="34"/>
  <c r="I10" i="34"/>
  <c r="C24" i="34"/>
  <c r="C38" i="34"/>
  <c r="C122" i="34"/>
  <c r="C66" i="34"/>
  <c r="I9" i="34"/>
  <c r="C80" i="34"/>
  <c r="C52" i="34"/>
  <c r="C136" i="34"/>
  <c r="C10" i="34"/>
  <c r="L7" i="34"/>
  <c r="F20" i="19" l="1"/>
  <c r="B63" i="8"/>
  <c r="E59" i="11"/>
  <c r="B59" i="11" s="1"/>
  <c r="E16" i="9"/>
  <c r="F16" i="9" s="1"/>
  <c r="E46" i="12"/>
  <c r="M46" i="12" s="1"/>
  <c r="R46" i="12" s="1"/>
  <c r="E16" i="10"/>
  <c r="B16" i="10" s="1"/>
  <c r="E44" i="16"/>
  <c r="F44" i="16" s="1"/>
  <c r="E46" i="14"/>
  <c r="F46" i="14" s="1"/>
  <c r="E91" i="18"/>
  <c r="F91" i="18" s="1"/>
  <c r="F105" i="17"/>
  <c r="M91" i="17"/>
  <c r="T91" i="17" s="1"/>
  <c r="P94" i="16"/>
  <c r="M18" i="17"/>
  <c r="T18" i="17" s="1"/>
  <c r="M20" i="19"/>
  <c r="R20" i="19" s="1"/>
  <c r="B35" i="10"/>
  <c r="R14" i="14"/>
  <c r="F35" i="9"/>
  <c r="F48" i="13"/>
  <c r="B87" i="14"/>
  <c r="O101" i="14" s="1"/>
  <c r="F46" i="18"/>
  <c r="M46" i="18"/>
  <c r="R46" i="18" s="1"/>
  <c r="M105" i="17"/>
  <c r="M87" i="14"/>
  <c r="T87" i="14" s="1"/>
  <c r="F80" i="16"/>
  <c r="F91" i="17"/>
  <c r="E27" i="12"/>
  <c r="F27" i="12" s="1"/>
  <c r="E57" i="9"/>
  <c r="M57" i="9" s="1"/>
  <c r="R57" i="9" s="1"/>
  <c r="E72" i="11"/>
  <c r="E42" i="14"/>
  <c r="F42" i="14" s="1"/>
  <c r="E72" i="8"/>
  <c r="M72" i="8" s="1"/>
  <c r="T72" i="8" s="1"/>
  <c r="E72" i="19"/>
  <c r="F72" i="19" s="1"/>
  <c r="E27" i="18"/>
  <c r="B27" i="18" s="1"/>
  <c r="E16" i="14"/>
  <c r="M16" i="14" s="1"/>
  <c r="R16" i="14" s="1"/>
  <c r="E16" i="15"/>
  <c r="M16" i="15" s="1"/>
  <c r="E74" i="8"/>
  <c r="M74" i="8" s="1"/>
  <c r="T74" i="8" s="1"/>
  <c r="E74" i="13"/>
  <c r="F74" i="13" s="1"/>
  <c r="E78" i="10"/>
  <c r="B78" i="10" s="1"/>
  <c r="E48" i="9"/>
  <c r="M48" i="9" s="1"/>
  <c r="T48" i="9" s="1"/>
  <c r="E63" i="19"/>
  <c r="M63" i="19" s="1"/>
  <c r="E29" i="13"/>
  <c r="B29" i="13" s="1"/>
  <c r="E74" i="18"/>
  <c r="B74" i="18" s="1"/>
  <c r="E29" i="8"/>
  <c r="B29" i="8" s="1"/>
  <c r="E14" i="10"/>
  <c r="M14" i="10" s="1"/>
  <c r="E74" i="17"/>
  <c r="F74" i="17" s="1"/>
  <c r="E46" i="11"/>
  <c r="B46" i="11" s="1"/>
  <c r="E61" i="12"/>
  <c r="F61" i="12" s="1"/>
  <c r="E76" i="17"/>
  <c r="F76" i="17" s="1"/>
  <c r="E46" i="16"/>
  <c r="B46" i="16" s="1"/>
  <c r="B78" i="18"/>
  <c r="B35" i="9"/>
  <c r="F29" i="16"/>
  <c r="E12" i="16"/>
  <c r="M12" i="16" s="1"/>
  <c r="R12" i="16" s="1"/>
  <c r="E57" i="12"/>
  <c r="B57" i="12" s="1"/>
  <c r="E42" i="12"/>
  <c r="B42" i="12" s="1"/>
  <c r="E42" i="15"/>
  <c r="B42" i="15" s="1"/>
  <c r="E57" i="13"/>
  <c r="B57" i="13" s="1"/>
  <c r="E59" i="15"/>
  <c r="F59" i="15" s="1"/>
  <c r="E44" i="17"/>
  <c r="M44" i="17" s="1"/>
  <c r="R44" i="17" s="1"/>
  <c r="E48" i="15"/>
  <c r="M48" i="15" s="1"/>
  <c r="T48" i="15" s="1"/>
  <c r="E14" i="17"/>
  <c r="M14" i="17" s="1"/>
  <c r="T14" i="17" s="1"/>
  <c r="E104" i="18"/>
  <c r="M104" i="18" s="1"/>
  <c r="R104" i="18" s="1"/>
  <c r="E59" i="18"/>
  <c r="B59" i="18" s="1"/>
  <c r="E74" i="11"/>
  <c r="M74" i="11" s="1"/>
  <c r="E44" i="12"/>
  <c r="F44" i="12" s="1"/>
  <c r="E89" i="10"/>
  <c r="B89" i="10" s="1"/>
  <c r="N103" i="10" s="1"/>
  <c r="E29" i="9"/>
  <c r="B29" i="9" s="1"/>
  <c r="E61" i="8"/>
  <c r="M61" i="8" s="1"/>
  <c r="R61" i="8" s="1"/>
  <c r="E16" i="12"/>
  <c r="F16" i="12" s="1"/>
  <c r="E76" i="10"/>
  <c r="F76" i="10" s="1"/>
  <c r="E31" i="16"/>
  <c r="B31" i="16" s="1"/>
  <c r="E61" i="15"/>
  <c r="B61" i="15" s="1"/>
  <c r="E16" i="13"/>
  <c r="M16" i="13" s="1"/>
  <c r="R16" i="13" s="1"/>
  <c r="B72" i="18"/>
  <c r="F65" i="12"/>
  <c r="M78" i="18"/>
  <c r="T78" i="18" s="1"/>
  <c r="F18" i="17"/>
  <c r="M48" i="13"/>
  <c r="T48" i="13" s="1"/>
  <c r="B50" i="10"/>
  <c r="M80" i="16"/>
  <c r="T80" i="16" s="1"/>
  <c r="B48" i="14"/>
  <c r="M65" i="8"/>
  <c r="T65" i="8" s="1"/>
  <c r="F35" i="13"/>
  <c r="F89" i="14"/>
  <c r="T74" i="10"/>
  <c r="M35" i="10"/>
  <c r="T35" i="10" s="1"/>
  <c r="F74" i="10"/>
  <c r="B20" i="13"/>
  <c r="F18" i="19"/>
  <c r="B46" i="18"/>
  <c r="B27" i="16"/>
  <c r="F63" i="15"/>
  <c r="M72" i="11"/>
  <c r="T72" i="11" s="1"/>
  <c r="F65" i="8"/>
  <c r="B65" i="12"/>
  <c r="B35" i="13"/>
  <c r="B74" i="10"/>
  <c r="F48" i="14"/>
  <c r="B42" i="10"/>
  <c r="M89" i="14"/>
  <c r="R89" i="14" s="1"/>
  <c r="F48" i="18"/>
  <c r="T103" i="14"/>
  <c r="B63" i="15"/>
  <c r="B48" i="18"/>
  <c r="B12" i="10"/>
  <c r="M27" i="16"/>
  <c r="T27" i="16" s="1"/>
  <c r="R65" i="12"/>
  <c r="F78" i="11"/>
  <c r="M12" i="10"/>
  <c r="R12" i="10" s="1"/>
  <c r="F20" i="13"/>
  <c r="F63" i="10"/>
  <c r="B59" i="8"/>
  <c r="F59" i="8"/>
  <c r="F72" i="18"/>
  <c r="M50" i="10"/>
  <c r="T50" i="10" s="1"/>
  <c r="M78" i="11"/>
  <c r="T78" i="11" s="1"/>
  <c r="M80" i="18"/>
  <c r="T80" i="18" s="1"/>
  <c r="B63" i="10"/>
  <c r="B50" i="16"/>
  <c r="M46" i="9"/>
  <c r="F46" i="9"/>
  <c r="B46" i="19"/>
  <c r="M46" i="19"/>
  <c r="T46" i="19" s="1"/>
  <c r="E42" i="18"/>
  <c r="B42" i="18" s="1"/>
  <c r="E87" i="18"/>
  <c r="B87" i="18" s="1"/>
  <c r="E12" i="14"/>
  <c r="F12" i="14" s="1"/>
  <c r="E12" i="13"/>
  <c r="M12" i="13" s="1"/>
  <c r="E27" i="15"/>
  <c r="F27" i="15" s="1"/>
  <c r="E27" i="10"/>
  <c r="F27" i="10" s="1"/>
  <c r="E72" i="9"/>
  <c r="M72" i="9" s="1"/>
  <c r="E72" i="16"/>
  <c r="M72" i="16" s="1"/>
  <c r="T72" i="16" s="1"/>
  <c r="E27" i="14"/>
  <c r="B27" i="14" s="1"/>
  <c r="E57" i="10"/>
  <c r="B57" i="10" s="1"/>
  <c r="E72" i="12"/>
  <c r="M72" i="12" s="1"/>
  <c r="E57" i="17"/>
  <c r="M57" i="17" s="1"/>
  <c r="T57" i="17" s="1"/>
  <c r="E12" i="9"/>
  <c r="M12" i="9" s="1"/>
  <c r="T12" i="9" s="1"/>
  <c r="E72" i="14"/>
  <c r="M72" i="14" s="1"/>
  <c r="E12" i="12"/>
  <c r="E42" i="17"/>
  <c r="F42" i="17" s="1"/>
  <c r="E72" i="10"/>
  <c r="B72" i="10" s="1"/>
  <c r="E87" i="17"/>
  <c r="E12" i="19"/>
  <c r="B12" i="19" s="1"/>
  <c r="E72" i="13"/>
  <c r="B72" i="13" s="1"/>
  <c r="M86" i="13" s="1"/>
  <c r="E42" i="16"/>
  <c r="E27" i="13"/>
  <c r="F27" i="13" s="1"/>
  <c r="E57" i="14"/>
  <c r="M57" i="14" s="1"/>
  <c r="T57" i="14" s="1"/>
  <c r="E87" i="10"/>
  <c r="E12" i="15"/>
  <c r="B12" i="15" s="1"/>
  <c r="E42" i="8"/>
  <c r="M42" i="8" s="1"/>
  <c r="T42" i="8" s="1"/>
  <c r="E27" i="11"/>
  <c r="E12" i="11"/>
  <c r="B12" i="11" s="1"/>
  <c r="E42" i="9"/>
  <c r="M42" i="9" s="1"/>
  <c r="T42" i="9" s="1"/>
  <c r="E42" i="19"/>
  <c r="E102" i="18"/>
  <c r="F102" i="18" s="1"/>
  <c r="E57" i="18"/>
  <c r="F57" i="18" s="1"/>
  <c r="E12" i="17"/>
  <c r="F12" i="17" s="1"/>
  <c r="E72" i="17"/>
  <c r="E72" i="15"/>
  <c r="F72" i="15" s="1"/>
  <c r="E57" i="16"/>
  <c r="F57" i="16" s="1"/>
  <c r="E27" i="8"/>
  <c r="B27" i="8" s="1"/>
  <c r="E12" i="8"/>
  <c r="E74" i="19"/>
  <c r="E59" i="10"/>
  <c r="F59" i="10" s="1"/>
  <c r="E29" i="15"/>
  <c r="B29" i="15" s="1"/>
  <c r="E44" i="11"/>
  <c r="B44" i="11" s="1"/>
  <c r="E74" i="12"/>
  <c r="F74" i="12" s="1"/>
  <c r="E44" i="10"/>
  <c r="F44" i="10" s="1"/>
  <c r="E29" i="11"/>
  <c r="M29" i="11" s="1"/>
  <c r="T29" i="11" s="1"/>
  <c r="E59" i="9"/>
  <c r="B59" i="9" s="1"/>
  <c r="E14" i="19"/>
  <c r="F14" i="19" s="1"/>
  <c r="E29" i="19"/>
  <c r="B29" i="19" s="1"/>
  <c r="E14" i="16"/>
  <c r="B14" i="16" s="1"/>
  <c r="E74" i="15"/>
  <c r="B74" i="15" s="1"/>
  <c r="E59" i="14"/>
  <c r="F59" i="14" s="1"/>
  <c r="E44" i="13"/>
  <c r="F44" i="13" s="1"/>
  <c r="E59" i="16"/>
  <c r="M59" i="16" s="1"/>
  <c r="E74" i="16"/>
  <c r="E29" i="12"/>
  <c r="M29" i="12" s="1"/>
  <c r="E89" i="17"/>
  <c r="F89" i="17" s="1"/>
  <c r="E14" i="11"/>
  <c r="F14" i="11" s="1"/>
  <c r="E14" i="12"/>
  <c r="E59" i="17"/>
  <c r="F59" i="17" s="1"/>
  <c r="E44" i="8"/>
  <c r="B44" i="8" s="1"/>
  <c r="E14" i="13"/>
  <c r="B14" i="13" s="1"/>
  <c r="E44" i="18"/>
  <c r="M44" i="18" s="1"/>
  <c r="E29" i="18"/>
  <c r="E14" i="18"/>
  <c r="F14" i="18" s="1"/>
  <c r="E59" i="19"/>
  <c r="M59" i="19" s="1"/>
  <c r="T59" i="19" s="1"/>
  <c r="E29" i="17"/>
  <c r="E74" i="9"/>
  <c r="M74" i="9" s="1"/>
  <c r="E29" i="10"/>
  <c r="B29" i="10" s="1"/>
  <c r="E14" i="9"/>
  <c r="M14" i="9" s="1"/>
  <c r="R14" i="9" s="1"/>
  <c r="E14" i="8"/>
  <c r="E14" i="15"/>
  <c r="E74" i="14"/>
  <c r="F74" i="14" s="1"/>
  <c r="E89" i="18"/>
  <c r="M89" i="18" s="1"/>
  <c r="T89" i="18" s="1"/>
  <c r="E44" i="15"/>
  <c r="F44" i="15" s="1"/>
  <c r="E46" i="13"/>
  <c r="M46" i="13" s="1"/>
  <c r="R46" i="13" s="1"/>
  <c r="E16" i="18"/>
  <c r="E31" i="13"/>
  <c r="E31" i="14"/>
  <c r="F31" i="14" s="1"/>
  <c r="E31" i="15"/>
  <c r="E61" i="16"/>
  <c r="E61" i="17"/>
  <c r="E61" i="10"/>
  <c r="E31" i="12"/>
  <c r="E16" i="8"/>
  <c r="E31" i="9"/>
  <c r="E31" i="11"/>
  <c r="E76" i="19"/>
  <c r="F76" i="19" s="1"/>
  <c r="E61" i="13"/>
  <c r="F61" i="13" s="1"/>
  <c r="E91" i="14"/>
  <c r="M91" i="14" s="1"/>
  <c r="E16" i="17"/>
  <c r="E76" i="8"/>
  <c r="F76" i="8" s="1"/>
  <c r="E76" i="9"/>
  <c r="E31" i="10"/>
  <c r="E76" i="11"/>
  <c r="B76" i="11" s="1"/>
  <c r="T90" i="11" s="1"/>
  <c r="E31" i="8"/>
  <c r="E61" i="9"/>
  <c r="M61" i="9" s="1"/>
  <c r="E61" i="11"/>
  <c r="M61" i="11" s="1"/>
  <c r="E76" i="18"/>
  <c r="B76" i="18" s="1"/>
  <c r="E16" i="16"/>
  <c r="F16" i="16" s="1"/>
  <c r="E106" i="18"/>
  <c r="F106" i="18" s="1"/>
  <c r="E61" i="19"/>
  <c r="F61" i="19" s="1"/>
  <c r="E76" i="13"/>
  <c r="E61" i="14"/>
  <c r="F61" i="14" s="1"/>
  <c r="E76" i="16"/>
  <c r="B76" i="16" s="1"/>
  <c r="E46" i="17"/>
  <c r="M46" i="17" s="1"/>
  <c r="E46" i="10"/>
  <c r="B46" i="10" s="1"/>
  <c r="E76" i="12"/>
  <c r="B76" i="12" s="1"/>
  <c r="E16" i="11"/>
  <c r="B16" i="11" s="1"/>
  <c r="E16" i="19"/>
  <c r="E46" i="15"/>
  <c r="F46" i="15" s="1"/>
  <c r="E31" i="18"/>
  <c r="E78" i="16"/>
  <c r="F78" i="16" s="1"/>
  <c r="E78" i="14"/>
  <c r="B78" i="14" s="1"/>
  <c r="E63" i="12"/>
  <c r="M63" i="12" s="1"/>
  <c r="T63" i="12" s="1"/>
  <c r="E18" i="9"/>
  <c r="B18" i="9" s="1"/>
  <c r="E18" i="8"/>
  <c r="M18" i="8" s="1"/>
  <c r="T18" i="8" s="1"/>
  <c r="E33" i="11"/>
  <c r="M33" i="11" s="1"/>
  <c r="T33" i="11" s="1"/>
  <c r="E18" i="11"/>
  <c r="F18" i="11" s="1"/>
  <c r="E78" i="13"/>
  <c r="E18" i="13"/>
  <c r="B18" i="13" s="1"/>
  <c r="E48" i="8"/>
  <c r="M48" i="8" s="1"/>
  <c r="T48" i="8" s="1"/>
  <c r="E78" i="8"/>
  <c r="E33" i="8"/>
  <c r="F33" i="8" s="1"/>
  <c r="E93" i="17"/>
  <c r="F93" i="17" s="1"/>
  <c r="E48" i="19"/>
  <c r="F48" i="19" s="1"/>
  <c r="E63" i="13"/>
  <c r="B63" i="13" s="1"/>
  <c r="E33" i="18"/>
  <c r="M33" i="18" s="1"/>
  <c r="T33" i="18" s="1"/>
  <c r="E63" i="17"/>
  <c r="B63" i="17" s="1"/>
  <c r="E108" i="18"/>
  <c r="F108" i="18" s="1"/>
  <c r="E33" i="10"/>
  <c r="F33" i="10" s="1"/>
  <c r="E33" i="12"/>
  <c r="B33" i="12" s="1"/>
  <c r="E33" i="14"/>
  <c r="B33" i="14" s="1"/>
  <c r="E63" i="9"/>
  <c r="B63" i="9" s="1"/>
  <c r="E78" i="9"/>
  <c r="E63" i="11"/>
  <c r="E48" i="11"/>
  <c r="F48" i="11" s="1"/>
  <c r="E78" i="19"/>
  <c r="B78" i="19" s="1"/>
  <c r="P92" i="19" s="1"/>
  <c r="E33" i="19"/>
  <c r="B33" i="19" s="1"/>
  <c r="E93" i="14"/>
  <c r="E18" i="18"/>
  <c r="B18" i="18" s="1"/>
  <c r="E48" i="10"/>
  <c r="M48" i="10" s="1"/>
  <c r="R48" i="10" s="1"/>
  <c r="E33" i="13"/>
  <c r="E18" i="12"/>
  <c r="B18" i="12" s="1"/>
  <c r="E78" i="12"/>
  <c r="F78" i="12" s="1"/>
  <c r="E35" i="18"/>
  <c r="F35" i="18" s="1"/>
  <c r="E80" i="19"/>
  <c r="F80" i="19" s="1"/>
  <c r="E65" i="18"/>
  <c r="B65" i="18" s="1"/>
  <c r="E50" i="14"/>
  <c r="M50" i="14" s="1"/>
  <c r="R50" i="14" s="1"/>
  <c r="E95" i="14"/>
  <c r="B95" i="14" s="1"/>
  <c r="N109" i="14" s="1"/>
  <c r="E35" i="17"/>
  <c r="M35" i="17" s="1"/>
  <c r="E80" i="8"/>
  <c r="M80" i="8" s="1"/>
  <c r="T80" i="8" s="1"/>
  <c r="E20" i="16"/>
  <c r="F20" i="16" s="1"/>
  <c r="E65" i="17"/>
  <c r="M65" i="17" s="1"/>
  <c r="E50" i="12"/>
  <c r="B50" i="12" s="1"/>
  <c r="E65" i="16"/>
  <c r="B65" i="16" s="1"/>
  <c r="E50" i="17"/>
  <c r="M50" i="17" s="1"/>
  <c r="E95" i="18"/>
  <c r="E20" i="14"/>
  <c r="B20" i="14" s="1"/>
  <c r="E65" i="13"/>
  <c r="F65" i="13" s="1"/>
  <c r="E35" i="15"/>
  <c r="E50" i="15"/>
  <c r="F50" i="15" s="1"/>
  <c r="E65" i="15"/>
  <c r="F65" i="15" s="1"/>
  <c r="E95" i="10"/>
  <c r="E35" i="8"/>
  <c r="M35" i="8" s="1"/>
  <c r="T35" i="8" s="1"/>
  <c r="E80" i="15"/>
  <c r="M80" i="15" s="1"/>
  <c r="T80" i="15" s="1"/>
  <c r="E20" i="9"/>
  <c r="E20" i="8"/>
  <c r="B20" i="8" s="1"/>
  <c r="E20" i="11"/>
  <c r="M20" i="11" s="1"/>
  <c r="E35" i="11"/>
  <c r="F35" i="11" s="1"/>
  <c r="E50" i="18"/>
  <c r="E65" i="19"/>
  <c r="M65" i="19" s="1"/>
  <c r="T65" i="19" s="1"/>
  <c r="E35" i="19"/>
  <c r="B35" i="19" s="1"/>
  <c r="E35" i="14"/>
  <c r="B35" i="14" s="1"/>
  <c r="E80" i="9"/>
  <c r="E80" i="10"/>
  <c r="F80" i="10" s="1"/>
  <c r="E65" i="9"/>
  <c r="M65" i="9" s="1"/>
  <c r="T65" i="9" s="1"/>
  <c r="E50" i="8"/>
  <c r="M50" i="8" s="1"/>
  <c r="E35" i="12"/>
  <c r="F35" i="12" s="1"/>
  <c r="E80" i="11"/>
  <c r="F42" i="10"/>
  <c r="M50" i="16"/>
  <c r="T50" i="16" s="1"/>
  <c r="M61" i="15"/>
  <c r="R61" i="15" s="1"/>
  <c r="F44" i="19"/>
  <c r="B44" i="19"/>
  <c r="Q92" i="11"/>
  <c r="N94" i="16"/>
  <c r="F92" i="11"/>
  <c r="P105" i="17"/>
  <c r="N105" i="17"/>
  <c r="P103" i="14"/>
  <c r="T42" i="10"/>
  <c r="M94" i="16"/>
  <c r="Q105" i="17"/>
  <c r="O105" i="17"/>
  <c r="O103" i="14"/>
  <c r="R105" i="17"/>
  <c r="B50" i="13"/>
  <c r="F94" i="16"/>
  <c r="F57" i="8"/>
  <c r="M18" i="19"/>
  <c r="T18" i="19" s="1"/>
  <c r="M59" i="8"/>
  <c r="R59" i="8" s="1"/>
  <c r="M57" i="8"/>
  <c r="T57" i="8" s="1"/>
  <c r="B80" i="18"/>
  <c r="R63" i="15"/>
  <c r="M110" i="18"/>
  <c r="T110" i="18" s="1"/>
  <c r="R35" i="9"/>
  <c r="R94" i="16"/>
  <c r="Q94" i="16"/>
  <c r="N109" i="17"/>
  <c r="T20" i="13"/>
  <c r="F20" i="12"/>
  <c r="F57" i="15"/>
  <c r="M50" i="9"/>
  <c r="R50" i="9" s="1"/>
  <c r="B27" i="19"/>
  <c r="F46" i="19"/>
  <c r="F20" i="17"/>
  <c r="R72" i="18"/>
  <c r="O94" i="16"/>
  <c r="O109" i="17"/>
  <c r="T80" i="12"/>
  <c r="AC80" i="12" s="1"/>
  <c r="M20" i="12"/>
  <c r="R20" i="12" s="1"/>
  <c r="AA20" i="12" s="1"/>
  <c r="M57" i="15"/>
  <c r="R57" i="15" s="1"/>
  <c r="M78" i="15"/>
  <c r="T78" i="15" s="1"/>
  <c r="B18" i="16"/>
  <c r="F18" i="16"/>
  <c r="B65" i="11"/>
  <c r="F65" i="11"/>
  <c r="M65" i="10"/>
  <c r="R65" i="10" s="1"/>
  <c r="B65" i="10"/>
  <c r="B20" i="15"/>
  <c r="F20" i="15"/>
  <c r="M65" i="14"/>
  <c r="R65" i="14" s="1"/>
  <c r="B65" i="14"/>
  <c r="B20" i="18"/>
  <c r="F20" i="18"/>
  <c r="M42" i="11"/>
  <c r="B42" i="11"/>
  <c r="B27" i="17"/>
  <c r="F27" i="17"/>
  <c r="F61" i="18"/>
  <c r="M61" i="18"/>
  <c r="R61" i="18" s="1"/>
  <c r="B61" i="18"/>
  <c r="F65" i="10"/>
  <c r="M65" i="11"/>
  <c r="T65" i="11" s="1"/>
  <c r="B27" i="9"/>
  <c r="M20" i="18"/>
  <c r="F80" i="12"/>
  <c r="B63" i="18"/>
  <c r="M18" i="10"/>
  <c r="B33" i="17"/>
  <c r="F44" i="14"/>
  <c r="M63" i="16"/>
  <c r="B63" i="16"/>
  <c r="F93" i="18"/>
  <c r="B93" i="18"/>
  <c r="T92" i="11"/>
  <c r="R92" i="11"/>
  <c r="P92" i="11"/>
  <c r="M92" i="11"/>
  <c r="M50" i="13"/>
  <c r="T50" i="13" s="1"/>
  <c r="B20" i="17"/>
  <c r="M20" i="15"/>
  <c r="F63" i="18"/>
  <c r="B18" i="10"/>
  <c r="N92" i="11"/>
  <c r="M27" i="9"/>
  <c r="T27" i="9" s="1"/>
  <c r="F65" i="14"/>
  <c r="B80" i="12"/>
  <c r="T94" i="12" s="1"/>
  <c r="F27" i="19"/>
  <c r="M18" i="16"/>
  <c r="B78" i="15"/>
  <c r="N92" i="15" s="1"/>
  <c r="M27" i="17"/>
  <c r="B110" i="18"/>
  <c r="M93" i="18"/>
  <c r="M33" i="17"/>
  <c r="B44" i="14"/>
  <c r="M103" i="14"/>
  <c r="F103" i="14"/>
  <c r="N103" i="14"/>
  <c r="Q103" i="14"/>
  <c r="M93" i="10"/>
  <c r="R93" i="10" s="1"/>
  <c r="M31" i="19"/>
  <c r="F31" i="19"/>
  <c r="M48" i="16"/>
  <c r="F48" i="16"/>
  <c r="F18" i="14"/>
  <c r="M18" i="14"/>
  <c r="B80" i="17"/>
  <c r="M80" i="17"/>
  <c r="M80" i="14"/>
  <c r="F80" i="14"/>
  <c r="M57" i="11"/>
  <c r="F57" i="11"/>
  <c r="F12" i="18"/>
  <c r="M12" i="18"/>
  <c r="M76" i="14"/>
  <c r="T76" i="14" s="1"/>
  <c r="F76" i="14"/>
  <c r="B48" i="12"/>
  <c r="F48" i="12"/>
  <c r="F33" i="16"/>
  <c r="M33" i="16"/>
  <c r="R33" i="16" s="1"/>
  <c r="B12" i="18"/>
  <c r="F57" i="19"/>
  <c r="B42" i="13"/>
  <c r="F95" i="17"/>
  <c r="B33" i="16"/>
  <c r="T18" i="15"/>
  <c r="R18" i="15"/>
  <c r="T35" i="13"/>
  <c r="R35" i="13"/>
  <c r="R63" i="18"/>
  <c r="M63" i="14"/>
  <c r="B63" i="14"/>
  <c r="F63" i="14"/>
  <c r="F48" i="17"/>
  <c r="M48" i="17"/>
  <c r="R48" i="17" s="1"/>
  <c r="B18" i="15"/>
  <c r="F18" i="15"/>
  <c r="F50" i="11"/>
  <c r="M50" i="11"/>
  <c r="M80" i="13"/>
  <c r="F80" i="13"/>
  <c r="F20" i="10"/>
  <c r="M20" i="10"/>
  <c r="T20" i="10" s="1"/>
  <c r="F109" i="17"/>
  <c r="Q109" i="17"/>
  <c r="P109" i="17"/>
  <c r="M109" i="17"/>
  <c r="F50" i="19"/>
  <c r="M50" i="19"/>
  <c r="T109" i="17"/>
  <c r="M57" i="19"/>
  <c r="R57" i="19" s="1"/>
  <c r="B57" i="11"/>
  <c r="M42" i="13"/>
  <c r="M95" i="17"/>
  <c r="T95" i="17" s="1"/>
  <c r="B20" i="10"/>
  <c r="B50" i="9"/>
  <c r="B93" i="10"/>
  <c r="T107" i="10" s="1"/>
  <c r="B76" i="14"/>
  <c r="M48" i="12"/>
  <c r="T48" i="12" s="1"/>
  <c r="T29" i="16"/>
  <c r="R29" i="16"/>
  <c r="R44" i="19"/>
  <c r="R48" i="14"/>
  <c r="T48" i="14"/>
  <c r="Q94" i="13"/>
  <c r="T94" i="13"/>
  <c r="M94" i="13"/>
  <c r="N94" i="13"/>
  <c r="O94" i="13"/>
  <c r="P94" i="13"/>
  <c r="T63" i="10"/>
  <c r="R63" i="10"/>
  <c r="F94" i="13"/>
  <c r="F29" i="14"/>
  <c r="B29" i="14"/>
  <c r="M29" i="14"/>
  <c r="T11" i="19"/>
  <c r="R11" i="19"/>
  <c r="E86" i="18"/>
  <c r="E71" i="9"/>
  <c r="E56" i="17"/>
  <c r="E26" i="13"/>
  <c r="E11" i="17"/>
  <c r="E71" i="18"/>
  <c r="E41" i="10"/>
  <c r="E11" i="18"/>
  <c r="E41" i="13"/>
  <c r="E11" i="9"/>
  <c r="E71" i="16"/>
  <c r="E41" i="11"/>
  <c r="E56" i="11"/>
  <c r="E71" i="17"/>
  <c r="E26" i="17"/>
  <c r="E86" i="10"/>
  <c r="E11" i="8"/>
  <c r="E56" i="13"/>
  <c r="E26" i="10"/>
  <c r="E11" i="10"/>
  <c r="E11" i="14"/>
  <c r="E41" i="17"/>
  <c r="E71" i="13"/>
  <c r="E26" i="18"/>
  <c r="E26" i="19"/>
  <c r="E71" i="11"/>
  <c r="E56" i="19"/>
  <c r="E11" i="11"/>
  <c r="E26" i="8"/>
  <c r="E41" i="15"/>
  <c r="E71" i="8"/>
  <c r="E56" i="9"/>
  <c r="E41" i="12"/>
  <c r="E86" i="14"/>
  <c r="E101" i="18"/>
  <c r="E56" i="10"/>
  <c r="E11" i="16"/>
  <c r="E86" i="17"/>
  <c r="E56" i="15"/>
  <c r="E41" i="19"/>
  <c r="E71" i="10"/>
  <c r="E26" i="12"/>
  <c r="E11" i="12"/>
  <c r="E41" i="18"/>
  <c r="E26" i="11"/>
  <c r="E41" i="14"/>
  <c r="E26" i="14"/>
  <c r="E71" i="15"/>
  <c r="E56" i="8"/>
  <c r="E26" i="15"/>
  <c r="E56" i="18"/>
  <c r="E41" i="8"/>
  <c r="E56" i="14"/>
  <c r="E71" i="14"/>
  <c r="E26" i="16"/>
  <c r="E56" i="12"/>
  <c r="E71" i="19"/>
  <c r="E41" i="16"/>
  <c r="E71" i="12"/>
  <c r="E11" i="15"/>
  <c r="E26" i="9"/>
  <c r="E28" i="14"/>
  <c r="M28" i="14" s="1"/>
  <c r="E58" i="14"/>
  <c r="F58" i="14" s="1"/>
  <c r="E15" i="10"/>
  <c r="B15" i="10" s="1"/>
  <c r="R48" i="18"/>
  <c r="T44" i="14"/>
  <c r="R44" i="14"/>
  <c r="E41" i="9"/>
  <c r="F46" i="8"/>
  <c r="M46" i="8"/>
  <c r="B46" i="8"/>
  <c r="B91" i="10"/>
  <c r="F91" i="10"/>
  <c r="M91" i="10"/>
  <c r="E56" i="16"/>
  <c r="B11" i="19"/>
  <c r="F11" i="19"/>
  <c r="T63" i="8"/>
  <c r="E11" i="13"/>
  <c r="M33" i="9"/>
  <c r="F33" i="9"/>
  <c r="B78" i="17"/>
  <c r="M78" i="17"/>
  <c r="F78" i="17"/>
  <c r="F33" i="15"/>
  <c r="M33" i="15"/>
  <c r="F59" i="12"/>
  <c r="M59" i="12"/>
  <c r="F75" i="10"/>
  <c r="B75" i="10"/>
  <c r="M75" i="10"/>
  <c r="F76" i="15"/>
  <c r="M76" i="15"/>
  <c r="B76" i="15"/>
  <c r="E62" i="14"/>
  <c r="E32" i="10"/>
  <c r="E17" i="13"/>
  <c r="E77" i="10"/>
  <c r="E62" i="18"/>
  <c r="E32" i="17"/>
  <c r="E47" i="8"/>
  <c r="E62" i="15"/>
  <c r="E62" i="11"/>
  <c r="E47" i="17"/>
  <c r="E17" i="17"/>
  <c r="E17" i="9"/>
  <c r="E32" i="16"/>
  <c r="E77" i="15"/>
  <c r="E62" i="16"/>
  <c r="E47" i="15"/>
  <c r="E47" i="16"/>
  <c r="E77" i="12"/>
  <c r="E62" i="13"/>
  <c r="E47" i="12"/>
  <c r="E107" i="18"/>
  <c r="E77" i="17"/>
  <c r="E32" i="19"/>
  <c r="E47" i="10"/>
  <c r="E77" i="18"/>
  <c r="E92" i="10"/>
  <c r="E62" i="10"/>
  <c r="E92" i="18"/>
  <c r="E32" i="18"/>
  <c r="E77" i="11"/>
  <c r="E47" i="19"/>
  <c r="E17" i="10"/>
  <c r="E92" i="17"/>
  <c r="E77" i="16"/>
  <c r="E17" i="11"/>
  <c r="E77" i="14"/>
  <c r="E32" i="9"/>
  <c r="E17" i="19"/>
  <c r="E77" i="8"/>
  <c r="E32" i="14"/>
  <c r="E17" i="8"/>
  <c r="E32" i="13"/>
  <c r="E47" i="9"/>
  <c r="E32" i="12"/>
  <c r="E77" i="19"/>
  <c r="E62" i="12"/>
  <c r="E47" i="11"/>
  <c r="E47" i="18"/>
  <c r="E62" i="17"/>
  <c r="E17" i="16"/>
  <c r="E17" i="15"/>
  <c r="E32" i="8"/>
  <c r="E92" i="14"/>
  <c r="E17" i="14"/>
  <c r="E62" i="9"/>
  <c r="E32" i="11"/>
  <c r="E47" i="13"/>
  <c r="E77" i="9"/>
  <c r="E77" i="13"/>
  <c r="E17" i="18"/>
  <c r="E47" i="14"/>
  <c r="E62" i="8"/>
  <c r="E32" i="15"/>
  <c r="E17" i="12"/>
  <c r="T20" i="17"/>
  <c r="R20" i="17"/>
  <c r="R27" i="19"/>
  <c r="F62" i="19"/>
  <c r="M62" i="19"/>
  <c r="B62" i="19"/>
  <c r="T31" i="17"/>
  <c r="R31" i="17"/>
  <c r="E73" i="13"/>
  <c r="E43" i="14"/>
  <c r="E13" i="12"/>
  <c r="E43" i="11"/>
  <c r="E28" i="13"/>
  <c r="E58" i="10"/>
  <c r="E28" i="8"/>
  <c r="E13" i="17"/>
  <c r="E13" i="16"/>
  <c r="E28" i="10"/>
  <c r="E13" i="9"/>
  <c r="E73" i="15"/>
  <c r="E28" i="11"/>
  <c r="E43" i="19"/>
  <c r="E58" i="18"/>
  <c r="E28" i="16"/>
  <c r="E13" i="18"/>
  <c r="E73" i="8"/>
  <c r="E43" i="12"/>
  <c r="E58" i="11"/>
  <c r="E73" i="14"/>
  <c r="E88" i="10"/>
  <c r="E28" i="9"/>
  <c r="E73" i="17"/>
  <c r="E58" i="16"/>
  <c r="E43" i="10"/>
  <c r="E58" i="19"/>
  <c r="E43" i="16"/>
  <c r="E28" i="15"/>
  <c r="E58" i="15"/>
  <c r="E43" i="13"/>
  <c r="E13" i="19"/>
  <c r="E28" i="18"/>
  <c r="E58" i="9"/>
  <c r="E73" i="11"/>
  <c r="E73" i="9"/>
  <c r="E43" i="9"/>
  <c r="E103" i="18"/>
  <c r="E73" i="16"/>
  <c r="E28" i="12"/>
  <c r="E73" i="19"/>
  <c r="E58" i="8"/>
  <c r="E58" i="17"/>
  <c r="E73" i="12"/>
  <c r="E13" i="13"/>
  <c r="E43" i="17"/>
  <c r="E43" i="15"/>
  <c r="E58" i="13"/>
  <c r="E88" i="17"/>
  <c r="E43" i="18"/>
  <c r="E28" i="17"/>
  <c r="E13" i="10"/>
  <c r="E88" i="14"/>
  <c r="E88" i="18"/>
  <c r="E73" i="10"/>
  <c r="E58" i="12"/>
  <c r="E43" i="8"/>
  <c r="E73" i="18"/>
  <c r="E28" i="19"/>
  <c r="E13" i="8"/>
  <c r="E13" i="15"/>
  <c r="E13" i="11"/>
  <c r="E13" i="14"/>
  <c r="E45" i="8"/>
  <c r="E30" i="13"/>
  <c r="E75" i="12"/>
  <c r="E30" i="11"/>
  <c r="E45" i="10"/>
  <c r="E60" i="15"/>
  <c r="E60" i="12"/>
  <c r="E45" i="9"/>
  <c r="B45" i="9" s="1"/>
  <c r="E30" i="10"/>
  <c r="E75" i="18"/>
  <c r="E45" i="12"/>
  <c r="E60" i="18"/>
  <c r="E60" i="19"/>
  <c r="E30" i="15"/>
  <c r="E15" i="15"/>
  <c r="E75" i="13"/>
  <c r="E75" i="8"/>
  <c r="E45" i="13"/>
  <c r="E60" i="10"/>
  <c r="E45" i="19"/>
  <c r="E60" i="9"/>
  <c r="E75" i="9"/>
  <c r="E90" i="14"/>
  <c r="E45" i="15"/>
  <c r="E30" i="16"/>
  <c r="E60" i="17"/>
  <c r="E30" i="18"/>
  <c r="E15" i="19"/>
  <c r="E45" i="16"/>
  <c r="E75" i="16"/>
  <c r="E60" i="14"/>
  <c r="E75" i="11"/>
  <c r="E30" i="17"/>
  <c r="E105" i="18"/>
  <c r="E30" i="8"/>
  <c r="E15" i="8"/>
  <c r="E60" i="13"/>
  <c r="E15" i="16"/>
  <c r="E30" i="12"/>
  <c r="E15" i="14"/>
  <c r="E45" i="18"/>
  <c r="E45" i="17"/>
  <c r="E75" i="15"/>
  <c r="E15" i="9"/>
  <c r="E75" i="19"/>
  <c r="E75" i="17"/>
  <c r="E15" i="18"/>
  <c r="E90" i="18"/>
  <c r="E15" i="11"/>
  <c r="E30" i="14"/>
  <c r="E75" i="14"/>
  <c r="E45" i="11"/>
  <c r="E45" i="14"/>
  <c r="E30" i="19"/>
  <c r="E60" i="16"/>
  <c r="E90" i="10"/>
  <c r="E15" i="13"/>
  <c r="E15" i="12"/>
  <c r="E60" i="11"/>
  <c r="E15" i="17"/>
  <c r="E90" i="17"/>
  <c r="M90" i="17" s="1"/>
  <c r="T90" i="17" s="1"/>
  <c r="E30" i="9"/>
  <c r="M30" i="9" s="1"/>
  <c r="T30" i="9" s="1"/>
  <c r="E19" i="17"/>
  <c r="M19" i="17" s="1"/>
  <c r="E49" i="16"/>
  <c r="E49" i="12"/>
  <c r="E64" i="8"/>
  <c r="E94" i="17"/>
  <c r="E34" i="8"/>
  <c r="E64" i="11"/>
  <c r="E34" i="15"/>
  <c r="E79" i="19"/>
  <c r="E79" i="9"/>
  <c r="E49" i="11"/>
  <c r="E64" i="12"/>
  <c r="E19" i="15"/>
  <c r="E19" i="11"/>
  <c r="E34" i="17"/>
  <c r="E49" i="14"/>
  <c r="E64" i="13"/>
  <c r="E49" i="18"/>
  <c r="E79" i="16"/>
  <c r="E64" i="9"/>
  <c r="E34" i="18"/>
  <c r="E19" i="9"/>
  <c r="E64" i="18"/>
  <c r="E79" i="11"/>
  <c r="E79" i="14"/>
  <c r="E19" i="10"/>
  <c r="E34" i="13"/>
  <c r="E49" i="9"/>
  <c r="E79" i="10"/>
  <c r="E94" i="18"/>
  <c r="E49" i="17"/>
  <c r="E79" i="8"/>
  <c r="E79" i="13"/>
  <c r="E49" i="15"/>
  <c r="E19" i="18"/>
  <c r="E34" i="11"/>
  <c r="E19" i="19"/>
  <c r="E49" i="19"/>
  <c r="E49" i="13"/>
  <c r="E19" i="8"/>
  <c r="E64" i="15"/>
  <c r="E19" i="12"/>
  <c r="E64" i="14"/>
  <c r="E79" i="18"/>
  <c r="E49" i="8"/>
  <c r="E79" i="15"/>
  <c r="E49" i="10"/>
  <c r="E34" i="10"/>
  <c r="E34" i="14"/>
  <c r="E94" i="14"/>
  <c r="E34" i="19"/>
  <c r="E64" i="19"/>
  <c r="E34" i="16"/>
  <c r="E64" i="10"/>
  <c r="E79" i="17"/>
  <c r="E34" i="9"/>
  <c r="E19" i="13"/>
  <c r="E64" i="17"/>
  <c r="E94" i="10"/>
  <c r="E19" i="16"/>
  <c r="E34" i="12"/>
  <c r="E109" i="18"/>
  <c r="E19" i="14"/>
  <c r="E79" i="12"/>
  <c r="E64" i="16"/>
  <c r="E60" i="8"/>
  <c r="B60" i="8" s="1"/>
  <c r="R80" i="12"/>
  <c r="AA80" i="12" s="1"/>
  <c r="M59" i="13"/>
  <c r="B59" i="13"/>
  <c r="F59" i="13"/>
  <c r="F44" i="9"/>
  <c r="M44" i="9"/>
  <c r="B44" i="9"/>
  <c r="B14" i="14"/>
  <c r="F14" i="14"/>
  <c r="F35" i="16"/>
  <c r="M35" i="16"/>
  <c r="I4" i="34"/>
  <c r="I3" i="34"/>
  <c r="O1" i="15"/>
  <c r="G16" i="35"/>
  <c r="N1" i="16"/>
  <c r="E10" i="35" s="1"/>
  <c r="E16" i="35"/>
  <c r="O1" i="8"/>
  <c r="O1" i="10"/>
  <c r="O1" i="13"/>
  <c r="AG87" i="16"/>
  <c r="AE87" i="9"/>
  <c r="AE92" i="9" s="1"/>
  <c r="AE92" i="8" s="1"/>
  <c r="AE90" i="9"/>
  <c r="AE90" i="8" s="1"/>
  <c r="AG102" i="10"/>
  <c r="AG87" i="15"/>
  <c r="AF87" i="9"/>
  <c r="AF90" i="9"/>
  <c r="AF90" i="8" s="1"/>
  <c r="AF105" i="17" s="1"/>
  <c r="AF90" i="16" s="1"/>
  <c r="AF90" i="15" s="1"/>
  <c r="AF105" i="14" s="1"/>
  <c r="AF90" i="13" s="1"/>
  <c r="AF90" i="19" s="1"/>
  <c r="AF120" i="18" s="1"/>
  <c r="AE87" i="15"/>
  <c r="AF90" i="12"/>
  <c r="AF90" i="11" s="1"/>
  <c r="AF105" i="10" s="1"/>
  <c r="AF87" i="12"/>
  <c r="AF92" i="12" s="1"/>
  <c r="AF92" i="11" s="1"/>
  <c r="AF107" i="10" s="1"/>
  <c r="AF87" i="13"/>
  <c r="AF102" i="17"/>
  <c r="AF87" i="19"/>
  <c r="AE87" i="13"/>
  <c r="AG87" i="9"/>
  <c r="AE87" i="19"/>
  <c r="AE117" i="18"/>
  <c r="AG87" i="11"/>
  <c r="AG92" i="11" s="1"/>
  <c r="AG90" i="11"/>
  <c r="AG105" i="10" s="1"/>
  <c r="AG90" i="9" s="1"/>
  <c r="AG90" i="8" s="1"/>
  <c r="AG105" i="17" s="1"/>
  <c r="AG90" i="16" s="1"/>
  <c r="AG90" i="15" s="1"/>
  <c r="AG105" i="14" s="1"/>
  <c r="AG90" i="13" s="1"/>
  <c r="AG90" i="19" s="1"/>
  <c r="AG120" i="18" s="1"/>
  <c r="H16" i="35"/>
  <c r="AE90" i="16"/>
  <c r="AE90" i="15" s="1"/>
  <c r="AE105" i="14" s="1"/>
  <c r="AE90" i="13" s="1"/>
  <c r="AE90" i="19" s="1"/>
  <c r="AE120" i="18" s="1"/>
  <c r="AE87" i="16"/>
  <c r="AE92" i="16" s="1"/>
  <c r="AE102" i="17"/>
  <c r="AE107" i="17" s="1"/>
  <c r="AE105" i="17"/>
  <c r="AG87" i="8"/>
  <c r="AG87" i="19"/>
  <c r="AG87" i="13"/>
  <c r="F31" i="17"/>
  <c r="B31" i="17"/>
  <c r="W3" i="25"/>
  <c r="B4" i="32"/>
  <c r="D80" i="34"/>
  <c r="D66" i="34"/>
  <c r="I24" i="34"/>
  <c r="I38" i="34" s="1"/>
  <c r="I52" i="34" s="1"/>
  <c r="I66" i="34" s="1"/>
  <c r="I80" i="34" s="1"/>
  <c r="I94" i="34" s="1"/>
  <c r="I108" i="34" s="1"/>
  <c r="I122" i="34" s="1"/>
  <c r="I136" i="34" s="1"/>
  <c r="D52" i="34"/>
  <c r="I23" i="34"/>
  <c r="I37" i="34" s="1"/>
  <c r="I51" i="34" s="1"/>
  <c r="I65" i="34" s="1"/>
  <c r="I79" i="34" s="1"/>
  <c r="I93" i="34" s="1"/>
  <c r="I107" i="34" s="1"/>
  <c r="I121" i="34" s="1"/>
  <c r="I135" i="34" s="1"/>
  <c r="D122" i="34"/>
  <c r="D108" i="34"/>
  <c r="D24" i="34"/>
  <c r="D136" i="34"/>
  <c r="D38" i="34"/>
  <c r="D94" i="34"/>
  <c r="D10" i="34"/>
  <c r="M106" i="34"/>
  <c r="M78" i="34"/>
  <c r="M36" i="34"/>
  <c r="M8" i="34"/>
  <c r="M134" i="34"/>
  <c r="M64" i="34"/>
  <c r="M120" i="34"/>
  <c r="M50" i="34"/>
  <c r="M22" i="34"/>
  <c r="M92" i="34"/>
  <c r="F59" i="11" l="1"/>
  <c r="M44" i="16"/>
  <c r="R91" i="17"/>
  <c r="B16" i="9"/>
  <c r="B44" i="16"/>
  <c r="M59" i="11"/>
  <c r="R59" i="11" s="1"/>
  <c r="R101" i="14"/>
  <c r="B76" i="17"/>
  <c r="M16" i="9"/>
  <c r="R16" i="9" s="1"/>
  <c r="F12" i="16"/>
  <c r="M46" i="14"/>
  <c r="T46" i="14" s="1"/>
  <c r="M74" i="17"/>
  <c r="R74" i="17" s="1"/>
  <c r="B46" i="14"/>
  <c r="T46" i="12"/>
  <c r="B91" i="18"/>
  <c r="M16" i="10"/>
  <c r="T16" i="10" s="1"/>
  <c r="M91" i="18"/>
  <c r="R91" i="18" s="1"/>
  <c r="F46" i="12"/>
  <c r="F16" i="10"/>
  <c r="B46" i="12"/>
  <c r="M29" i="13"/>
  <c r="R29" i="13" s="1"/>
  <c r="N101" i="14"/>
  <c r="M101" i="14"/>
  <c r="F16" i="13"/>
  <c r="M16" i="12"/>
  <c r="R16" i="12" s="1"/>
  <c r="AA16" i="12" s="1"/>
  <c r="M46" i="16"/>
  <c r="T46" i="16" s="1"/>
  <c r="F29" i="13"/>
  <c r="M74" i="13"/>
  <c r="T74" i="13" s="1"/>
  <c r="M27" i="18"/>
  <c r="R27" i="18" s="1"/>
  <c r="M44" i="12"/>
  <c r="R44" i="12" s="1"/>
  <c r="T16" i="13"/>
  <c r="B16" i="12"/>
  <c r="F46" i="16"/>
  <c r="B74" i="13"/>
  <c r="O88" i="13" s="1"/>
  <c r="R18" i="17"/>
  <c r="B16" i="13"/>
  <c r="B44" i="12"/>
  <c r="F14" i="17"/>
  <c r="M57" i="13"/>
  <c r="R57" i="13" s="1"/>
  <c r="B14" i="17"/>
  <c r="F27" i="18"/>
  <c r="B12" i="16"/>
  <c r="M76" i="10"/>
  <c r="T76" i="10" s="1"/>
  <c r="F57" i="13"/>
  <c r="B74" i="17"/>
  <c r="B76" i="10"/>
  <c r="T20" i="19"/>
  <c r="T101" i="14"/>
  <c r="F101" i="14"/>
  <c r="B72" i="19"/>
  <c r="F86" i="19" s="1"/>
  <c r="T61" i="8"/>
  <c r="F14" i="10"/>
  <c r="R48" i="15"/>
  <c r="B14" i="10"/>
  <c r="Q101" i="14"/>
  <c r="P101" i="14"/>
  <c r="M42" i="15"/>
  <c r="T42" i="15" s="1"/>
  <c r="T57" i="9"/>
  <c r="F74" i="18"/>
  <c r="M57" i="12"/>
  <c r="T57" i="12" s="1"/>
  <c r="M74" i="18"/>
  <c r="R74" i="18" s="1"/>
  <c r="F48" i="9"/>
  <c r="T103" i="10"/>
  <c r="Q103" i="10"/>
  <c r="F72" i="8"/>
  <c r="B61" i="12"/>
  <c r="F16" i="15"/>
  <c r="B44" i="17"/>
  <c r="B104" i="18"/>
  <c r="O118" i="18" s="1"/>
  <c r="F89" i="10"/>
  <c r="M29" i="8"/>
  <c r="T29" i="8" s="1"/>
  <c r="T46" i="18"/>
  <c r="T44" i="17"/>
  <c r="M42" i="12"/>
  <c r="T42" i="12" s="1"/>
  <c r="B72" i="8"/>
  <c r="F86" i="8" s="1"/>
  <c r="T16" i="14"/>
  <c r="F46" i="11"/>
  <c r="F42" i="12"/>
  <c r="F44" i="17"/>
  <c r="M29" i="9"/>
  <c r="T29" i="9" s="1"/>
  <c r="M103" i="10"/>
  <c r="B16" i="15"/>
  <c r="F16" i="14"/>
  <c r="M31" i="16"/>
  <c r="R31" i="16" s="1"/>
  <c r="M46" i="11"/>
  <c r="R46" i="11" s="1"/>
  <c r="F59" i="18"/>
  <c r="F29" i="9"/>
  <c r="F29" i="8"/>
  <c r="B48" i="9"/>
  <c r="M59" i="18"/>
  <c r="T59" i="18" s="1"/>
  <c r="T104" i="18"/>
  <c r="M61" i="12"/>
  <c r="R61" i="12" s="1"/>
  <c r="R103" i="10"/>
  <c r="R48" i="9"/>
  <c r="F104" i="18"/>
  <c r="O103" i="10"/>
  <c r="P103" i="10"/>
  <c r="F103" i="10"/>
  <c r="M59" i="15"/>
  <c r="R59" i="15" s="1"/>
  <c r="B16" i="14"/>
  <c r="B59" i="15"/>
  <c r="F57" i="12"/>
  <c r="R78" i="18"/>
  <c r="F31" i="16"/>
  <c r="M89" i="10"/>
  <c r="T89" i="10" s="1"/>
  <c r="M27" i="12"/>
  <c r="R27" i="12" s="1"/>
  <c r="B27" i="12"/>
  <c r="B61" i="8"/>
  <c r="M76" i="17"/>
  <c r="T76" i="17" s="1"/>
  <c r="F48" i="15"/>
  <c r="F74" i="11"/>
  <c r="R74" i="8"/>
  <c r="F63" i="19"/>
  <c r="B57" i="9"/>
  <c r="F61" i="8"/>
  <c r="B74" i="8"/>
  <c r="Q88" i="8" s="1"/>
  <c r="B48" i="15"/>
  <c r="B74" i="11"/>
  <c r="Q88" i="11" s="1"/>
  <c r="R87" i="14"/>
  <c r="B63" i="19"/>
  <c r="F42" i="15"/>
  <c r="M78" i="10"/>
  <c r="F78" i="10"/>
  <c r="B42" i="14"/>
  <c r="M42" i="14"/>
  <c r="F74" i="8"/>
  <c r="F57" i="9"/>
  <c r="F61" i="15"/>
  <c r="M72" i="19"/>
  <c r="T72" i="19" s="1"/>
  <c r="B72" i="11"/>
  <c r="F72" i="11"/>
  <c r="F35" i="19"/>
  <c r="B48" i="11"/>
  <c r="R48" i="13"/>
  <c r="R80" i="16"/>
  <c r="T48" i="10"/>
  <c r="M78" i="19"/>
  <c r="T78" i="19" s="1"/>
  <c r="B65" i="9"/>
  <c r="B27" i="15"/>
  <c r="B44" i="18"/>
  <c r="F44" i="11"/>
  <c r="M72" i="10"/>
  <c r="T72" i="10" s="1"/>
  <c r="R89" i="18"/>
  <c r="B91" i="14"/>
  <c r="Q105" i="14" s="1"/>
  <c r="R65" i="8"/>
  <c r="F35" i="17"/>
  <c r="F57" i="14"/>
  <c r="F65" i="18"/>
  <c r="B72" i="15"/>
  <c r="N86" i="15" s="1"/>
  <c r="B63" i="12"/>
  <c r="M33" i="12"/>
  <c r="T33" i="12" s="1"/>
  <c r="AC33" i="12" s="1"/>
  <c r="AC48" i="12" s="1"/>
  <c r="AC63" i="12" s="1"/>
  <c r="M59" i="9"/>
  <c r="T59" i="9" s="1"/>
  <c r="B74" i="9"/>
  <c r="F88" i="9" s="1"/>
  <c r="B76" i="19"/>
  <c r="Q90" i="19" s="1"/>
  <c r="B27" i="10"/>
  <c r="B33" i="11"/>
  <c r="M35" i="11"/>
  <c r="T35" i="11" s="1"/>
  <c r="F109" i="14"/>
  <c r="M12" i="17"/>
  <c r="R12" i="17" s="1"/>
  <c r="F80" i="15"/>
  <c r="R29" i="11"/>
  <c r="B48" i="10"/>
  <c r="F61" i="11"/>
  <c r="F46" i="17"/>
  <c r="M12" i="15"/>
  <c r="T12" i="15" s="1"/>
  <c r="M14" i="13"/>
  <c r="R14" i="13" s="1"/>
  <c r="M61" i="19"/>
  <c r="T61" i="19" s="1"/>
  <c r="B61" i="11"/>
  <c r="M29" i="15"/>
  <c r="R29" i="15" s="1"/>
  <c r="B12" i="9"/>
  <c r="F18" i="8"/>
  <c r="B108" i="18"/>
  <c r="O122" i="18" s="1"/>
  <c r="M14" i="11"/>
  <c r="T14" i="11" s="1"/>
  <c r="B78" i="16"/>
  <c r="M92" i="16" s="1"/>
  <c r="F72" i="16"/>
  <c r="R92" i="19"/>
  <c r="F89" i="18"/>
  <c r="M57" i="16"/>
  <c r="R57" i="16" s="1"/>
  <c r="B89" i="18"/>
  <c r="M20" i="16"/>
  <c r="T20" i="16" s="1"/>
  <c r="B57" i="16"/>
  <c r="M59" i="14"/>
  <c r="T59" i="14" s="1"/>
  <c r="M29" i="10"/>
  <c r="R29" i="10" s="1"/>
  <c r="M33" i="14"/>
  <c r="T33" i="14" s="1"/>
  <c r="B50" i="14"/>
  <c r="F18" i="13"/>
  <c r="F16" i="11"/>
  <c r="M76" i="16"/>
  <c r="R76" i="16" s="1"/>
  <c r="B44" i="13"/>
  <c r="M12" i="11"/>
  <c r="T12" i="11" s="1"/>
  <c r="F76" i="12"/>
  <c r="B61" i="9"/>
  <c r="B72" i="16"/>
  <c r="F86" i="16" s="1"/>
  <c r="M42" i="17"/>
  <c r="T42" i="17" s="1"/>
  <c r="R18" i="19"/>
  <c r="R35" i="10"/>
  <c r="B61" i="19"/>
  <c r="F29" i="15"/>
  <c r="R48" i="8"/>
  <c r="F91" i="14"/>
  <c r="B46" i="17"/>
  <c r="T12" i="10"/>
  <c r="R33" i="11"/>
  <c r="M27" i="15"/>
  <c r="T27" i="15" s="1"/>
  <c r="M48" i="19"/>
  <c r="R48" i="19" s="1"/>
  <c r="M108" i="18"/>
  <c r="R108" i="18" s="1"/>
  <c r="T109" i="14"/>
  <c r="B14" i="11"/>
  <c r="F59" i="16"/>
  <c r="F72" i="10"/>
  <c r="M63" i="9"/>
  <c r="R63" i="9" s="1"/>
  <c r="F78" i="19"/>
  <c r="F92" i="19"/>
  <c r="F14" i="13"/>
  <c r="F50" i="8"/>
  <c r="Q92" i="19"/>
  <c r="F42" i="9"/>
  <c r="R50" i="16"/>
  <c r="B42" i="9"/>
  <c r="F29" i="11"/>
  <c r="R59" i="19"/>
  <c r="B14" i="9"/>
  <c r="T61" i="15"/>
  <c r="R27" i="16"/>
  <c r="R80" i="15"/>
  <c r="M95" i="14"/>
  <c r="T95" i="14" s="1"/>
  <c r="F78" i="14"/>
  <c r="M42" i="18"/>
  <c r="T42" i="18" s="1"/>
  <c r="F12" i="9"/>
  <c r="B48" i="19"/>
  <c r="F95" i="14"/>
  <c r="T14" i="9"/>
  <c r="B59" i="16"/>
  <c r="M27" i="14"/>
  <c r="T27" i="14" s="1"/>
  <c r="F63" i="9"/>
  <c r="B50" i="8"/>
  <c r="N92" i="19"/>
  <c r="B29" i="11"/>
  <c r="F48" i="8"/>
  <c r="B59" i="19"/>
  <c r="T89" i="14"/>
  <c r="R42" i="9"/>
  <c r="M78" i="14"/>
  <c r="T78" i="14" s="1"/>
  <c r="F42" i="18"/>
  <c r="B35" i="11"/>
  <c r="F33" i="11"/>
  <c r="F27" i="14"/>
  <c r="F27" i="8"/>
  <c r="M50" i="15"/>
  <c r="T50" i="15" s="1"/>
  <c r="F12" i="15"/>
  <c r="M35" i="14"/>
  <c r="T35" i="14" s="1"/>
  <c r="B50" i="15"/>
  <c r="O92" i="19"/>
  <c r="B12" i="17"/>
  <c r="R50" i="10"/>
  <c r="F48" i="10"/>
  <c r="B48" i="8"/>
  <c r="F59" i="19"/>
  <c r="F14" i="9"/>
  <c r="M27" i="8"/>
  <c r="R27" i="8" s="1"/>
  <c r="R57" i="17"/>
  <c r="B29" i="12"/>
  <c r="M76" i="19"/>
  <c r="T76" i="19" s="1"/>
  <c r="F65" i="16"/>
  <c r="M33" i="8"/>
  <c r="R33" i="8" s="1"/>
  <c r="M18" i="12"/>
  <c r="V18" i="12" s="1"/>
  <c r="R65" i="19"/>
  <c r="B74" i="12"/>
  <c r="O88" i="12" s="1"/>
  <c r="B46" i="13"/>
  <c r="B33" i="18"/>
  <c r="M65" i="16"/>
  <c r="T65" i="16" s="1"/>
  <c r="R72" i="11"/>
  <c r="F29" i="12"/>
  <c r="R57" i="14"/>
  <c r="M76" i="12"/>
  <c r="V76" i="12" s="1"/>
  <c r="B61" i="14"/>
  <c r="F46" i="13"/>
  <c r="M59" i="17"/>
  <c r="R59" i="17" s="1"/>
  <c r="M18" i="9"/>
  <c r="T18" i="9" s="1"/>
  <c r="M20" i="8"/>
  <c r="T20" i="8" s="1"/>
  <c r="R80" i="8"/>
  <c r="R80" i="18"/>
  <c r="F12" i="19"/>
  <c r="M14" i="19"/>
  <c r="T14" i="19" s="1"/>
  <c r="B57" i="14"/>
  <c r="B80" i="10"/>
  <c r="F65" i="19"/>
  <c r="M65" i="13"/>
  <c r="T65" i="13" s="1"/>
  <c r="B31" i="14"/>
  <c r="Q90" i="11"/>
  <c r="M44" i="15"/>
  <c r="R44" i="15" s="1"/>
  <c r="F76" i="18"/>
  <c r="M33" i="19"/>
  <c r="T33" i="19" s="1"/>
  <c r="M46" i="10"/>
  <c r="T46" i="10" s="1"/>
  <c r="M80" i="19"/>
  <c r="T80" i="19" s="1"/>
  <c r="B46" i="15"/>
  <c r="R42" i="8"/>
  <c r="B35" i="12"/>
  <c r="R63" i="12"/>
  <c r="B18" i="11"/>
  <c r="F72" i="14"/>
  <c r="M33" i="10"/>
  <c r="T33" i="10" s="1"/>
  <c r="F87" i="18"/>
  <c r="M20" i="14"/>
  <c r="T20" i="14" s="1"/>
  <c r="M16" i="11"/>
  <c r="R16" i="11" s="1"/>
  <c r="F76" i="16"/>
  <c r="R46" i="14"/>
  <c r="B61" i="13"/>
  <c r="M63" i="17"/>
  <c r="R63" i="17" s="1"/>
  <c r="B18" i="8"/>
  <c r="F63" i="17"/>
  <c r="B57" i="18"/>
  <c r="F12" i="11"/>
  <c r="B44" i="10"/>
  <c r="M72" i="13"/>
  <c r="T72" i="13" s="1"/>
  <c r="F72" i="13"/>
  <c r="F33" i="14"/>
  <c r="M44" i="8"/>
  <c r="R44" i="8" s="1"/>
  <c r="B59" i="10"/>
  <c r="M61" i="14"/>
  <c r="R61" i="14" s="1"/>
  <c r="F74" i="9"/>
  <c r="B16" i="16"/>
  <c r="F61" i="9"/>
  <c r="F33" i="12"/>
  <c r="F57" i="17"/>
  <c r="M65" i="18"/>
  <c r="T65" i="18" s="1"/>
  <c r="B50" i="17"/>
  <c r="B20" i="11"/>
  <c r="B74" i="14"/>
  <c r="F18" i="9"/>
  <c r="M61" i="13"/>
  <c r="T61" i="13" s="1"/>
  <c r="B12" i="13"/>
  <c r="B80" i="8"/>
  <c r="T94" i="8" s="1"/>
  <c r="F20" i="8"/>
  <c r="F20" i="11"/>
  <c r="R33" i="18"/>
  <c r="B33" i="8"/>
  <c r="M18" i="13"/>
  <c r="R18" i="13" s="1"/>
  <c r="M14" i="18"/>
  <c r="T14" i="18" s="1"/>
  <c r="M12" i="19"/>
  <c r="R12" i="19" s="1"/>
  <c r="F18" i="12"/>
  <c r="T50" i="14"/>
  <c r="M29" i="19"/>
  <c r="R29" i="19" s="1"/>
  <c r="B65" i="19"/>
  <c r="F29" i="19"/>
  <c r="M44" i="10"/>
  <c r="R44" i="10" s="1"/>
  <c r="B14" i="19"/>
  <c r="M72" i="15"/>
  <c r="T72" i="15" s="1"/>
  <c r="B78" i="12"/>
  <c r="M92" i="12" s="1"/>
  <c r="R46" i="19"/>
  <c r="R65" i="9"/>
  <c r="M57" i="18"/>
  <c r="T57" i="18" s="1"/>
  <c r="F44" i="8"/>
  <c r="M44" i="13"/>
  <c r="T44" i="13" s="1"/>
  <c r="F50" i="17"/>
  <c r="F12" i="13"/>
  <c r="M35" i="19"/>
  <c r="R35" i="19" s="1"/>
  <c r="F18" i="18"/>
  <c r="B14" i="18"/>
  <c r="B59" i="14"/>
  <c r="M59" i="10"/>
  <c r="T59" i="10" s="1"/>
  <c r="F29" i="10"/>
  <c r="B59" i="17"/>
  <c r="M16" i="16"/>
  <c r="T16" i="16" s="1"/>
  <c r="M48" i="11"/>
  <c r="R48" i="11" s="1"/>
  <c r="B72" i="9"/>
  <c r="N86" i="9" s="1"/>
  <c r="B57" i="17"/>
  <c r="B42" i="17"/>
  <c r="B20" i="16"/>
  <c r="F33" i="18"/>
  <c r="F72" i="9"/>
  <c r="M74" i="14"/>
  <c r="T74" i="14" s="1"/>
  <c r="M78" i="16"/>
  <c r="R78" i="16" s="1"/>
  <c r="F50" i="14"/>
  <c r="F80" i="8"/>
  <c r="M18" i="18"/>
  <c r="T18" i="18" s="1"/>
  <c r="M74" i="12"/>
  <c r="V74" i="12" s="1"/>
  <c r="V74" i="11" s="1"/>
  <c r="B65" i="13"/>
  <c r="M80" i="10"/>
  <c r="T80" i="10" s="1"/>
  <c r="M102" i="18"/>
  <c r="R102" i="18" s="1"/>
  <c r="F65" i="9"/>
  <c r="M78" i="12"/>
  <c r="R78" i="12" s="1"/>
  <c r="AA78" i="12" s="1"/>
  <c r="B102" i="18"/>
  <c r="P116" i="18" s="1"/>
  <c r="B20" i="9"/>
  <c r="F20" i="9"/>
  <c r="M20" i="9"/>
  <c r="B61" i="10"/>
  <c r="M61" i="10"/>
  <c r="F61" i="10"/>
  <c r="B74" i="16"/>
  <c r="F74" i="16"/>
  <c r="M74" i="16"/>
  <c r="B44" i="15"/>
  <c r="F46" i="10"/>
  <c r="B80" i="19"/>
  <c r="Q94" i="19" s="1"/>
  <c r="M18" i="11"/>
  <c r="R18" i="11" s="1"/>
  <c r="B72" i="14"/>
  <c r="M50" i="12"/>
  <c r="T50" i="12" s="1"/>
  <c r="F63" i="13"/>
  <c r="B33" i="10"/>
  <c r="M27" i="10"/>
  <c r="T27" i="10" s="1"/>
  <c r="B35" i="17"/>
  <c r="M76" i="18"/>
  <c r="T76" i="18" s="1"/>
  <c r="B65" i="15"/>
  <c r="F42" i="8"/>
  <c r="M95" i="18"/>
  <c r="B95" i="18"/>
  <c r="F95" i="18"/>
  <c r="B65" i="17"/>
  <c r="F65" i="17"/>
  <c r="M109" i="14"/>
  <c r="O109" i="14"/>
  <c r="Q109" i="14"/>
  <c r="P109" i="14"/>
  <c r="R109" i="14"/>
  <c r="B35" i="18"/>
  <c r="M35" i="18"/>
  <c r="M92" i="19"/>
  <c r="T92" i="19"/>
  <c r="F16" i="19"/>
  <c r="B16" i="19"/>
  <c r="M16" i="19"/>
  <c r="B31" i="10"/>
  <c r="M31" i="10"/>
  <c r="F31" i="10"/>
  <c r="B31" i="9"/>
  <c r="F31" i="9"/>
  <c r="M31" i="9"/>
  <c r="B61" i="17"/>
  <c r="F61" i="17"/>
  <c r="M61" i="17"/>
  <c r="F31" i="13"/>
  <c r="B31" i="13"/>
  <c r="M31" i="13"/>
  <c r="M14" i="16"/>
  <c r="F14" i="16"/>
  <c r="F42" i="16"/>
  <c r="M42" i="16"/>
  <c r="B42" i="16"/>
  <c r="M33" i="13"/>
  <c r="F33" i="13"/>
  <c r="B33" i="13"/>
  <c r="F78" i="8"/>
  <c r="B78" i="8"/>
  <c r="M78" i="8"/>
  <c r="M76" i="13"/>
  <c r="B76" i="13"/>
  <c r="F76" i="13"/>
  <c r="M16" i="17"/>
  <c r="B16" i="17"/>
  <c r="F16" i="17"/>
  <c r="M14" i="8"/>
  <c r="B14" i="8"/>
  <c r="F14" i="8"/>
  <c r="M87" i="17"/>
  <c r="B87" i="17"/>
  <c r="F87" i="17"/>
  <c r="F44" i="18"/>
  <c r="N90" i="11"/>
  <c r="M31" i="14"/>
  <c r="T31" i="14" s="1"/>
  <c r="F76" i="11"/>
  <c r="M90" i="11"/>
  <c r="F90" i="11"/>
  <c r="R78" i="11"/>
  <c r="M74" i="15"/>
  <c r="T74" i="15" s="1"/>
  <c r="F74" i="15"/>
  <c r="M57" i="10"/>
  <c r="T57" i="10" s="1"/>
  <c r="F50" i="12"/>
  <c r="M63" i="13"/>
  <c r="R63" i="13" s="1"/>
  <c r="F20" i="14"/>
  <c r="M27" i="13"/>
  <c r="T27" i="13" s="1"/>
  <c r="M65" i="15"/>
  <c r="T65" i="15" s="1"/>
  <c r="B42" i="8"/>
  <c r="B35" i="8"/>
  <c r="F35" i="8"/>
  <c r="B35" i="15"/>
  <c r="M35" i="15"/>
  <c r="F35" i="15"/>
  <c r="B93" i="17"/>
  <c r="M93" i="17"/>
  <c r="B106" i="18"/>
  <c r="M106" i="18"/>
  <c r="M76" i="9"/>
  <c r="B76" i="9"/>
  <c r="F76" i="9"/>
  <c r="B16" i="8"/>
  <c r="M16" i="8"/>
  <c r="F16" i="8"/>
  <c r="B61" i="16"/>
  <c r="F61" i="16"/>
  <c r="M61" i="16"/>
  <c r="M16" i="18"/>
  <c r="F16" i="18"/>
  <c r="B16" i="18"/>
  <c r="B89" i="17"/>
  <c r="M89" i="17"/>
  <c r="B87" i="10"/>
  <c r="M87" i="10"/>
  <c r="F87" i="10"/>
  <c r="M80" i="9"/>
  <c r="B80" i="9"/>
  <c r="F80" i="9"/>
  <c r="F50" i="18"/>
  <c r="M50" i="18"/>
  <c r="B50" i="18"/>
  <c r="F78" i="9"/>
  <c r="M78" i="9"/>
  <c r="B78" i="9"/>
  <c r="M31" i="11"/>
  <c r="F31" i="11"/>
  <c r="B31" i="11"/>
  <c r="B29" i="17"/>
  <c r="F29" i="17"/>
  <c r="M29" i="17"/>
  <c r="M14" i="12"/>
  <c r="F14" i="12"/>
  <c r="B14" i="12"/>
  <c r="B12" i="8"/>
  <c r="F12" i="8"/>
  <c r="M12" i="8"/>
  <c r="F72" i="17"/>
  <c r="B72" i="17"/>
  <c r="M72" i="17"/>
  <c r="M42" i="19"/>
  <c r="B42" i="19"/>
  <c r="F42" i="19"/>
  <c r="O90" i="11"/>
  <c r="T74" i="17"/>
  <c r="R90" i="11"/>
  <c r="M76" i="11"/>
  <c r="T76" i="11" s="1"/>
  <c r="P90" i="11"/>
  <c r="F57" i="10"/>
  <c r="F63" i="12"/>
  <c r="M87" i="18"/>
  <c r="T87" i="18" s="1"/>
  <c r="B27" i="13"/>
  <c r="F59" i="9"/>
  <c r="M44" i="11"/>
  <c r="T44" i="11" s="1"/>
  <c r="F33" i="19"/>
  <c r="M35" i="12"/>
  <c r="R35" i="12" s="1"/>
  <c r="AA35" i="12" s="1"/>
  <c r="F35" i="14"/>
  <c r="B80" i="15"/>
  <c r="P94" i="15" s="1"/>
  <c r="M46" i="15"/>
  <c r="R46" i="15" s="1"/>
  <c r="M80" i="11"/>
  <c r="F80" i="11"/>
  <c r="B80" i="11"/>
  <c r="M95" i="10"/>
  <c r="B95" i="10"/>
  <c r="F95" i="10"/>
  <c r="B93" i="14"/>
  <c r="M93" i="14"/>
  <c r="F93" i="14"/>
  <c r="F63" i="11"/>
  <c r="B63" i="11"/>
  <c r="M63" i="11"/>
  <c r="F78" i="13"/>
  <c r="B78" i="13"/>
  <c r="M78" i="13"/>
  <c r="B31" i="18"/>
  <c r="F31" i="18"/>
  <c r="M31" i="18"/>
  <c r="F31" i="8"/>
  <c r="B31" i="8"/>
  <c r="M31" i="8"/>
  <c r="B76" i="8"/>
  <c r="M76" i="8"/>
  <c r="M31" i="12"/>
  <c r="F31" i="12"/>
  <c r="B31" i="12"/>
  <c r="B31" i="15"/>
  <c r="F31" i="15"/>
  <c r="M31" i="15"/>
  <c r="M14" i="15"/>
  <c r="B14" i="15"/>
  <c r="F14" i="15"/>
  <c r="F29" i="18"/>
  <c r="M29" i="18"/>
  <c r="B29" i="18"/>
  <c r="B74" i="19"/>
  <c r="F74" i="19"/>
  <c r="M74" i="19"/>
  <c r="M27" i="11"/>
  <c r="B27" i="11"/>
  <c r="F27" i="11"/>
  <c r="B12" i="12"/>
  <c r="M12" i="12"/>
  <c r="F12" i="12"/>
  <c r="B72" i="12"/>
  <c r="F72" i="12"/>
  <c r="T72" i="9"/>
  <c r="R72" i="9"/>
  <c r="B12" i="14"/>
  <c r="M12" i="14"/>
  <c r="T46" i="9"/>
  <c r="R46" i="9"/>
  <c r="T65" i="14"/>
  <c r="N86" i="13"/>
  <c r="T86" i="13"/>
  <c r="R92" i="15"/>
  <c r="T92" i="15"/>
  <c r="O92" i="15"/>
  <c r="M15" i="10"/>
  <c r="T15" i="10" s="1"/>
  <c r="T33" i="16"/>
  <c r="R14" i="17"/>
  <c r="R57" i="8"/>
  <c r="R78" i="15"/>
  <c r="T59" i="8"/>
  <c r="R50" i="13"/>
  <c r="R86" i="13"/>
  <c r="F86" i="13"/>
  <c r="Q107" i="10"/>
  <c r="R65" i="11"/>
  <c r="V20" i="12"/>
  <c r="T50" i="9"/>
  <c r="T57" i="15"/>
  <c r="R110" i="18"/>
  <c r="O86" i="13"/>
  <c r="T93" i="10"/>
  <c r="F107" i="10"/>
  <c r="N107" i="10"/>
  <c r="O94" i="12"/>
  <c r="T57" i="19"/>
  <c r="R76" i="14"/>
  <c r="M60" i="8"/>
  <c r="T60" i="8" s="1"/>
  <c r="P94" i="12"/>
  <c r="T12" i="16"/>
  <c r="R95" i="17"/>
  <c r="T61" i="18"/>
  <c r="F124" i="18"/>
  <c r="N124" i="18"/>
  <c r="P124" i="18"/>
  <c r="T63" i="16"/>
  <c r="R63" i="16"/>
  <c r="T16" i="15"/>
  <c r="R16" i="15"/>
  <c r="R20" i="10"/>
  <c r="P107" i="10"/>
  <c r="R35" i="8"/>
  <c r="M94" i="12"/>
  <c r="T27" i="17"/>
  <c r="R27" i="17"/>
  <c r="O107" i="10"/>
  <c r="T124" i="18"/>
  <c r="Q124" i="18"/>
  <c r="T48" i="17"/>
  <c r="F94" i="12"/>
  <c r="R27" i="9"/>
  <c r="T93" i="18"/>
  <c r="R93" i="18"/>
  <c r="Q92" i="15"/>
  <c r="M92" i="15"/>
  <c r="P92" i="15"/>
  <c r="F92" i="15"/>
  <c r="T18" i="10"/>
  <c r="R18" i="10"/>
  <c r="T20" i="15"/>
  <c r="R20" i="15"/>
  <c r="R107" i="10"/>
  <c r="M124" i="18"/>
  <c r="Q94" i="12"/>
  <c r="T20" i="18"/>
  <c r="R20" i="18"/>
  <c r="R72" i="8"/>
  <c r="M107" i="10"/>
  <c r="O124" i="18"/>
  <c r="T65" i="10"/>
  <c r="R124" i="18"/>
  <c r="R94" i="12"/>
  <c r="N94" i="12"/>
  <c r="T33" i="17"/>
  <c r="R33" i="17"/>
  <c r="T18" i="16"/>
  <c r="R18" i="16"/>
  <c r="Q86" i="13"/>
  <c r="P86" i="13"/>
  <c r="T42" i="11"/>
  <c r="R42" i="11"/>
  <c r="T80" i="17"/>
  <c r="R80" i="17"/>
  <c r="T57" i="11"/>
  <c r="R57" i="11"/>
  <c r="T31" i="19"/>
  <c r="R31" i="19"/>
  <c r="T80" i="13"/>
  <c r="R80" i="13"/>
  <c r="T12" i="18"/>
  <c r="R12" i="18"/>
  <c r="T18" i="14"/>
  <c r="R18" i="14"/>
  <c r="T42" i="13"/>
  <c r="R42" i="13"/>
  <c r="T63" i="19"/>
  <c r="R63" i="19"/>
  <c r="R18" i="8"/>
  <c r="R48" i="12"/>
  <c r="F28" i="14"/>
  <c r="T50" i="19"/>
  <c r="R50" i="19"/>
  <c r="T50" i="11"/>
  <c r="R50" i="11"/>
  <c r="T63" i="14"/>
  <c r="R63" i="14"/>
  <c r="T80" i="14"/>
  <c r="R80" i="14"/>
  <c r="T50" i="8"/>
  <c r="R50" i="8"/>
  <c r="T48" i="16"/>
  <c r="R48" i="16"/>
  <c r="T74" i="11"/>
  <c r="R74" i="11"/>
  <c r="T50" i="17"/>
  <c r="R50" i="17"/>
  <c r="T72" i="12"/>
  <c r="AC72" i="12" s="1"/>
  <c r="AC72" i="11" s="1"/>
  <c r="V72" i="12"/>
  <c r="V72" i="11" s="1"/>
  <c r="R72" i="12"/>
  <c r="AA72" i="12" s="1"/>
  <c r="T59" i="16"/>
  <c r="R59" i="16"/>
  <c r="R12" i="9"/>
  <c r="R72" i="16"/>
  <c r="T12" i="13"/>
  <c r="R12" i="13"/>
  <c r="T65" i="17"/>
  <c r="R65" i="17"/>
  <c r="O88" i="15"/>
  <c r="F88" i="15"/>
  <c r="N88" i="15"/>
  <c r="Q88" i="15"/>
  <c r="P88" i="15"/>
  <c r="T88" i="15"/>
  <c r="M88" i="15"/>
  <c r="R88" i="15"/>
  <c r="F15" i="10"/>
  <c r="B58" i="14"/>
  <c r="T72" i="14"/>
  <c r="R72" i="14"/>
  <c r="R29" i="14"/>
  <c r="T29" i="14"/>
  <c r="T35" i="17"/>
  <c r="R35" i="17"/>
  <c r="T20" i="11"/>
  <c r="R20" i="11"/>
  <c r="F11" i="13"/>
  <c r="M11" i="13"/>
  <c r="B11" i="13"/>
  <c r="B26" i="15"/>
  <c r="M26" i="15"/>
  <c r="F26" i="15"/>
  <c r="M26" i="12"/>
  <c r="B26" i="12"/>
  <c r="F26" i="12"/>
  <c r="M86" i="14"/>
  <c r="B86" i="14"/>
  <c r="F86" i="14"/>
  <c r="M71" i="11"/>
  <c r="F71" i="11"/>
  <c r="B71" i="11"/>
  <c r="B56" i="13"/>
  <c r="F56" i="13"/>
  <c r="M56" i="13"/>
  <c r="F11" i="9"/>
  <c r="B11" i="9"/>
  <c r="M11" i="9"/>
  <c r="F71" i="9"/>
  <c r="B71" i="9"/>
  <c r="M71" i="9"/>
  <c r="B19" i="17"/>
  <c r="M58" i="14"/>
  <c r="T58" i="14" s="1"/>
  <c r="B28" i="14"/>
  <c r="T33" i="9"/>
  <c r="R33" i="9"/>
  <c r="P105" i="10"/>
  <c r="T105" i="10"/>
  <c r="Q105" i="10"/>
  <c r="R105" i="10"/>
  <c r="F105" i="10"/>
  <c r="O105" i="10"/>
  <c r="M105" i="10"/>
  <c r="N105" i="10"/>
  <c r="T46" i="8"/>
  <c r="R46" i="8"/>
  <c r="F26" i="9"/>
  <c r="B26" i="9"/>
  <c r="M26" i="9"/>
  <c r="M71" i="19"/>
  <c r="B71" i="19"/>
  <c r="F71" i="19"/>
  <c r="M56" i="14"/>
  <c r="F56" i="14"/>
  <c r="B56" i="14"/>
  <c r="F56" i="8"/>
  <c r="B56" i="8"/>
  <c r="M56" i="8"/>
  <c r="B26" i="11"/>
  <c r="M26" i="11"/>
  <c r="F26" i="11"/>
  <c r="F71" i="10"/>
  <c r="M71" i="10"/>
  <c r="B71" i="10"/>
  <c r="B11" i="16"/>
  <c r="F11" i="16"/>
  <c r="M11" i="16"/>
  <c r="B41" i="12"/>
  <c r="M41" i="12"/>
  <c r="F41" i="12"/>
  <c r="B26" i="8"/>
  <c r="M26" i="8"/>
  <c r="F26" i="8"/>
  <c r="M26" i="19"/>
  <c r="F26" i="19"/>
  <c r="B26" i="19"/>
  <c r="M11" i="14"/>
  <c r="F11" i="14"/>
  <c r="B11" i="14"/>
  <c r="F11" i="8"/>
  <c r="B11" i="8"/>
  <c r="M11" i="8"/>
  <c r="B56" i="11"/>
  <c r="M56" i="11"/>
  <c r="F56" i="11"/>
  <c r="F41" i="13"/>
  <c r="B41" i="13"/>
  <c r="M41" i="13"/>
  <c r="M11" i="17"/>
  <c r="F11" i="17"/>
  <c r="B11" i="17"/>
  <c r="M86" i="18"/>
  <c r="B86" i="18"/>
  <c r="F86" i="18"/>
  <c r="T46" i="13"/>
  <c r="B56" i="16"/>
  <c r="M56" i="16"/>
  <c r="F56" i="16"/>
  <c r="F41" i="16"/>
  <c r="M41" i="16"/>
  <c r="B41" i="16"/>
  <c r="B71" i="14"/>
  <c r="M71" i="14"/>
  <c r="F71" i="14"/>
  <c r="F41" i="14"/>
  <c r="M41" i="14"/>
  <c r="B41" i="14"/>
  <c r="F86" i="17"/>
  <c r="B86" i="17"/>
  <c r="M86" i="17"/>
  <c r="M41" i="15"/>
  <c r="B41" i="15"/>
  <c r="F41" i="15"/>
  <c r="M41" i="17"/>
  <c r="F41" i="17"/>
  <c r="B41" i="17"/>
  <c r="F71" i="17"/>
  <c r="M71" i="17"/>
  <c r="B71" i="17"/>
  <c r="M71" i="18"/>
  <c r="B71" i="18"/>
  <c r="F71" i="18"/>
  <c r="F30" i="9"/>
  <c r="T59" i="12"/>
  <c r="R59" i="12"/>
  <c r="R78" i="17"/>
  <c r="T78" i="17"/>
  <c r="T91" i="14"/>
  <c r="R91" i="14"/>
  <c r="T59" i="11"/>
  <c r="B11" i="15"/>
  <c r="M11" i="15"/>
  <c r="F11" i="15"/>
  <c r="M56" i="12"/>
  <c r="F56" i="12"/>
  <c r="B56" i="12"/>
  <c r="F41" i="8"/>
  <c r="M41" i="8"/>
  <c r="B41" i="8"/>
  <c r="B71" i="15"/>
  <c r="F71" i="15"/>
  <c r="M71" i="15"/>
  <c r="M41" i="18"/>
  <c r="F41" i="18"/>
  <c r="B41" i="18"/>
  <c r="B41" i="19"/>
  <c r="F41" i="19"/>
  <c r="M41" i="19"/>
  <c r="M56" i="10"/>
  <c r="B56" i="10"/>
  <c r="F56" i="10"/>
  <c r="F56" i="9"/>
  <c r="M56" i="9"/>
  <c r="B56" i="9"/>
  <c r="M11" i="11"/>
  <c r="B11" i="11"/>
  <c r="F11" i="11"/>
  <c r="F26" i="18"/>
  <c r="B26" i="18"/>
  <c r="M26" i="18"/>
  <c r="M11" i="10"/>
  <c r="B11" i="10"/>
  <c r="F11" i="10"/>
  <c r="F86" i="10"/>
  <c r="M86" i="10"/>
  <c r="B86" i="10"/>
  <c r="M41" i="11"/>
  <c r="F41" i="11"/>
  <c r="B41" i="11"/>
  <c r="B11" i="18"/>
  <c r="M11" i="18"/>
  <c r="F11" i="18"/>
  <c r="B26" i="13"/>
  <c r="F26" i="13"/>
  <c r="M26" i="13"/>
  <c r="R33" i="15"/>
  <c r="T33" i="15"/>
  <c r="R46" i="17"/>
  <c r="T46" i="17"/>
  <c r="T91" i="10"/>
  <c r="R91" i="10"/>
  <c r="R61" i="9"/>
  <c r="T61" i="9"/>
  <c r="M41" i="9"/>
  <c r="B41" i="9"/>
  <c r="F41" i="9"/>
  <c r="B71" i="12"/>
  <c r="M71" i="12"/>
  <c r="F71" i="12"/>
  <c r="M26" i="16"/>
  <c r="B26" i="16"/>
  <c r="F26" i="16"/>
  <c r="M56" i="18"/>
  <c r="F56" i="18"/>
  <c r="B56" i="18"/>
  <c r="M26" i="14"/>
  <c r="F26" i="14"/>
  <c r="B26" i="14"/>
  <c r="M11" i="12"/>
  <c r="F11" i="12"/>
  <c r="B11" i="12"/>
  <c r="M56" i="15"/>
  <c r="B56" i="15"/>
  <c r="F56" i="15"/>
  <c r="M101" i="18"/>
  <c r="F101" i="18"/>
  <c r="B101" i="18"/>
  <c r="B71" i="8"/>
  <c r="M71" i="8"/>
  <c r="F71" i="8"/>
  <c r="B56" i="19"/>
  <c r="F56" i="19"/>
  <c r="M56" i="19"/>
  <c r="M71" i="13"/>
  <c r="F71" i="13"/>
  <c r="B71" i="13"/>
  <c r="M26" i="10"/>
  <c r="B26" i="10"/>
  <c r="F26" i="10"/>
  <c r="M26" i="17"/>
  <c r="F26" i="17"/>
  <c r="B26" i="17"/>
  <c r="F71" i="16"/>
  <c r="M71" i="16"/>
  <c r="B71" i="16"/>
  <c r="B41" i="10"/>
  <c r="F41" i="10"/>
  <c r="M41" i="10"/>
  <c r="M56" i="17"/>
  <c r="F56" i="17"/>
  <c r="B56" i="17"/>
  <c r="B30" i="9"/>
  <c r="R44" i="9"/>
  <c r="T44" i="9"/>
  <c r="M34" i="12"/>
  <c r="F34" i="12"/>
  <c r="B34" i="12"/>
  <c r="F77" i="9"/>
  <c r="M77" i="9"/>
  <c r="B77" i="9"/>
  <c r="B17" i="19"/>
  <c r="M17" i="19"/>
  <c r="F17" i="19"/>
  <c r="M77" i="17"/>
  <c r="B77" i="17"/>
  <c r="F77" i="17"/>
  <c r="F32" i="17"/>
  <c r="B32" i="17"/>
  <c r="M32" i="17"/>
  <c r="F19" i="17"/>
  <c r="M64" i="19"/>
  <c r="F64" i="19"/>
  <c r="B64" i="19"/>
  <c r="B79" i="8"/>
  <c r="M79" i="8"/>
  <c r="F79" i="8"/>
  <c r="M64" i="12"/>
  <c r="F64" i="12"/>
  <c r="B64" i="12"/>
  <c r="F15" i="12"/>
  <c r="M15" i="12"/>
  <c r="B15" i="12"/>
  <c r="M15" i="16"/>
  <c r="F15" i="16"/>
  <c r="B15" i="16"/>
  <c r="F30" i="15"/>
  <c r="M30" i="15"/>
  <c r="B30" i="15"/>
  <c r="B88" i="14"/>
  <c r="M88" i="14"/>
  <c r="F88" i="14"/>
  <c r="M28" i="18"/>
  <c r="F28" i="18"/>
  <c r="B28" i="18"/>
  <c r="M28" i="11"/>
  <c r="F28" i="11"/>
  <c r="B28" i="11"/>
  <c r="B47" i="13"/>
  <c r="M47" i="13"/>
  <c r="F47" i="13"/>
  <c r="B32" i="9"/>
  <c r="F32" i="9"/>
  <c r="M32" i="9"/>
  <c r="M107" i="18"/>
  <c r="B107" i="18"/>
  <c r="F107" i="18"/>
  <c r="B62" i="14"/>
  <c r="F62" i="14"/>
  <c r="M62" i="14"/>
  <c r="T74" i="9"/>
  <c r="R74" i="9"/>
  <c r="T29" i="12"/>
  <c r="AC29" i="12" s="1"/>
  <c r="R29" i="12"/>
  <c r="T59" i="13"/>
  <c r="R59" i="13"/>
  <c r="F19" i="13"/>
  <c r="M19" i="13"/>
  <c r="B19" i="13"/>
  <c r="M34" i="16"/>
  <c r="F34" i="16"/>
  <c r="B34" i="16"/>
  <c r="M49" i="8"/>
  <c r="F49" i="8"/>
  <c r="B49" i="8"/>
  <c r="M19" i="19"/>
  <c r="F19" i="19"/>
  <c r="B19" i="19"/>
  <c r="F79" i="10"/>
  <c r="B79" i="10"/>
  <c r="M79" i="10"/>
  <c r="B34" i="18"/>
  <c r="F34" i="18"/>
  <c r="M34" i="18"/>
  <c r="M19" i="15"/>
  <c r="F19" i="15"/>
  <c r="B19" i="15"/>
  <c r="B94" i="17"/>
  <c r="F94" i="17"/>
  <c r="M94" i="17"/>
  <c r="B60" i="11"/>
  <c r="M60" i="11"/>
  <c r="F60" i="11"/>
  <c r="M75" i="14"/>
  <c r="B75" i="14"/>
  <c r="F75" i="14"/>
  <c r="M75" i="15"/>
  <c r="B75" i="15"/>
  <c r="F75" i="15"/>
  <c r="B30" i="8"/>
  <c r="F30" i="8"/>
  <c r="M30" i="8"/>
  <c r="M30" i="18"/>
  <c r="F30" i="18"/>
  <c r="B30" i="18"/>
  <c r="M60" i="10"/>
  <c r="B60" i="10"/>
  <c r="F60" i="10"/>
  <c r="M45" i="12"/>
  <c r="F45" i="12"/>
  <c r="B45" i="12"/>
  <c r="B75" i="12"/>
  <c r="F75" i="12"/>
  <c r="M75" i="12"/>
  <c r="F73" i="18"/>
  <c r="B73" i="18"/>
  <c r="M73" i="18"/>
  <c r="F43" i="18"/>
  <c r="M43" i="18"/>
  <c r="B43" i="18"/>
  <c r="F58" i="8"/>
  <c r="B58" i="8"/>
  <c r="M58" i="8"/>
  <c r="F58" i="9"/>
  <c r="M58" i="9"/>
  <c r="B58" i="9"/>
  <c r="M43" i="10"/>
  <c r="B43" i="10"/>
  <c r="F43" i="10"/>
  <c r="B73" i="8"/>
  <c r="M73" i="8"/>
  <c r="F73" i="8"/>
  <c r="M28" i="10"/>
  <c r="B28" i="10"/>
  <c r="F28" i="10"/>
  <c r="M43" i="14"/>
  <c r="B43" i="14"/>
  <c r="F43" i="14"/>
  <c r="B17" i="14"/>
  <c r="M17" i="14"/>
  <c r="F17" i="14"/>
  <c r="M62" i="12"/>
  <c r="B62" i="12"/>
  <c r="F62" i="12"/>
  <c r="F77" i="16"/>
  <c r="B77" i="16"/>
  <c r="M77" i="16"/>
  <c r="M92" i="10"/>
  <c r="B92" i="10"/>
  <c r="F92" i="10"/>
  <c r="F77" i="15"/>
  <c r="M77" i="15"/>
  <c r="B77" i="15"/>
  <c r="B32" i="10"/>
  <c r="M32" i="10"/>
  <c r="F32" i="10"/>
  <c r="F90" i="12"/>
  <c r="R90" i="12"/>
  <c r="M90" i="12"/>
  <c r="P90" i="12"/>
  <c r="T90" i="12"/>
  <c r="O90" i="12"/>
  <c r="Q90" i="12"/>
  <c r="N90" i="12"/>
  <c r="T61" i="11"/>
  <c r="R61" i="11"/>
  <c r="R14" i="10"/>
  <c r="T14" i="10"/>
  <c r="M79" i="12"/>
  <c r="B79" i="12"/>
  <c r="F79" i="12"/>
  <c r="B34" i="9"/>
  <c r="M34" i="9"/>
  <c r="F34" i="9"/>
  <c r="B79" i="18"/>
  <c r="M79" i="18"/>
  <c r="F79" i="18"/>
  <c r="M34" i="11"/>
  <c r="F34" i="11"/>
  <c r="B34" i="11"/>
  <c r="B49" i="9"/>
  <c r="F49" i="9"/>
  <c r="M49" i="9"/>
  <c r="M64" i="9"/>
  <c r="F64" i="9"/>
  <c r="B64" i="9"/>
  <c r="F30" i="14"/>
  <c r="M30" i="14"/>
  <c r="B30" i="14"/>
  <c r="M45" i="17"/>
  <c r="B45" i="17"/>
  <c r="F45" i="17"/>
  <c r="M75" i="16"/>
  <c r="B75" i="16"/>
  <c r="F75" i="16"/>
  <c r="B75" i="9"/>
  <c r="F75" i="9"/>
  <c r="M75" i="9"/>
  <c r="M75" i="18"/>
  <c r="B75" i="18"/>
  <c r="F75" i="18"/>
  <c r="M30" i="13"/>
  <c r="B30" i="13"/>
  <c r="F30" i="13"/>
  <c r="M43" i="8"/>
  <c r="B43" i="8"/>
  <c r="F43" i="8"/>
  <c r="B13" i="13"/>
  <c r="F13" i="13"/>
  <c r="M13" i="13"/>
  <c r="B43" i="9"/>
  <c r="F43" i="9"/>
  <c r="M43" i="9"/>
  <c r="M58" i="16"/>
  <c r="B58" i="16"/>
  <c r="F58" i="16"/>
  <c r="F13" i="18"/>
  <c r="M13" i="18"/>
  <c r="B13" i="18"/>
  <c r="B13" i="16"/>
  <c r="F13" i="16"/>
  <c r="M13" i="16"/>
  <c r="B73" i="13"/>
  <c r="M73" i="13"/>
  <c r="F73" i="13"/>
  <c r="M47" i="14"/>
  <c r="B47" i="14"/>
  <c r="F47" i="14"/>
  <c r="F62" i="17"/>
  <c r="M62" i="17"/>
  <c r="B62" i="17"/>
  <c r="F17" i="8"/>
  <c r="M17" i="8"/>
  <c r="B17" i="8"/>
  <c r="B92" i="17"/>
  <c r="M92" i="17"/>
  <c r="F92" i="17"/>
  <c r="M77" i="18"/>
  <c r="F77" i="18"/>
  <c r="B77" i="18"/>
  <c r="B32" i="16"/>
  <c r="M32" i="16"/>
  <c r="F32" i="16"/>
  <c r="M62" i="11"/>
  <c r="B62" i="11"/>
  <c r="F62" i="11"/>
  <c r="T90" i="16"/>
  <c r="M90" i="16"/>
  <c r="N90" i="16"/>
  <c r="R90" i="16"/>
  <c r="O90" i="16"/>
  <c r="F90" i="16"/>
  <c r="Q90" i="16"/>
  <c r="P90" i="16"/>
  <c r="B79" i="17"/>
  <c r="F79" i="17"/>
  <c r="M79" i="17"/>
  <c r="M34" i="19"/>
  <c r="F34" i="19"/>
  <c r="B34" i="19"/>
  <c r="F49" i="10"/>
  <c r="B49" i="10"/>
  <c r="M49" i="10"/>
  <c r="M64" i="14"/>
  <c r="F64" i="14"/>
  <c r="B64" i="14"/>
  <c r="M49" i="13"/>
  <c r="B49" i="13"/>
  <c r="F49" i="13"/>
  <c r="B19" i="18"/>
  <c r="M19" i="18"/>
  <c r="F19" i="18"/>
  <c r="M49" i="17"/>
  <c r="B49" i="17"/>
  <c r="F49" i="17"/>
  <c r="F34" i="13"/>
  <c r="M34" i="13"/>
  <c r="B34" i="13"/>
  <c r="M64" i="18"/>
  <c r="B64" i="18"/>
  <c r="F64" i="18"/>
  <c r="F79" i="16"/>
  <c r="B79" i="16"/>
  <c r="M79" i="16"/>
  <c r="F34" i="17"/>
  <c r="B34" i="17"/>
  <c r="M34" i="17"/>
  <c r="F49" i="11"/>
  <c r="B49" i="11"/>
  <c r="M49" i="11"/>
  <c r="M64" i="11"/>
  <c r="B64" i="11"/>
  <c r="F64" i="11"/>
  <c r="F49" i="12"/>
  <c r="B49" i="12"/>
  <c r="M49" i="12"/>
  <c r="B90" i="17"/>
  <c r="F90" i="17"/>
  <c r="M15" i="13"/>
  <c r="B15" i="13"/>
  <c r="F15" i="13"/>
  <c r="F45" i="14"/>
  <c r="M45" i="14"/>
  <c r="B45" i="14"/>
  <c r="F15" i="11"/>
  <c r="B15" i="11"/>
  <c r="M15" i="11"/>
  <c r="M75" i="19"/>
  <c r="B75" i="19"/>
  <c r="F75" i="19"/>
  <c r="M45" i="18"/>
  <c r="F45" i="18"/>
  <c r="B45" i="18"/>
  <c r="B60" i="13"/>
  <c r="F60" i="13"/>
  <c r="M60" i="13"/>
  <c r="F30" i="17"/>
  <c r="B30" i="17"/>
  <c r="M30" i="17"/>
  <c r="M45" i="16"/>
  <c r="B45" i="16"/>
  <c r="F45" i="16"/>
  <c r="B30" i="16"/>
  <c r="F30" i="16"/>
  <c r="M30" i="16"/>
  <c r="F60" i="9"/>
  <c r="B60" i="9"/>
  <c r="M60" i="9"/>
  <c r="B75" i="8"/>
  <c r="F75" i="8"/>
  <c r="M75" i="8"/>
  <c r="B60" i="19"/>
  <c r="M60" i="19"/>
  <c r="F60" i="19"/>
  <c r="F30" i="10"/>
  <c r="B30" i="10"/>
  <c r="M30" i="10"/>
  <c r="B45" i="10"/>
  <c r="M45" i="10"/>
  <c r="F45" i="10"/>
  <c r="B45" i="8"/>
  <c r="F45" i="8"/>
  <c r="M45" i="8"/>
  <c r="B13" i="8"/>
  <c r="F13" i="8"/>
  <c r="M13" i="8"/>
  <c r="B58" i="12"/>
  <c r="F58" i="12"/>
  <c r="M58" i="12"/>
  <c r="F13" i="10"/>
  <c r="B13" i="10"/>
  <c r="M13" i="10"/>
  <c r="M58" i="13"/>
  <c r="F58" i="13"/>
  <c r="B58" i="13"/>
  <c r="B73" i="12"/>
  <c r="F73" i="12"/>
  <c r="M73" i="12"/>
  <c r="M28" i="12"/>
  <c r="B28" i="12"/>
  <c r="F28" i="12"/>
  <c r="F73" i="9"/>
  <c r="B73" i="9"/>
  <c r="M73" i="9"/>
  <c r="F13" i="19"/>
  <c r="B13" i="19"/>
  <c r="M13" i="19"/>
  <c r="F43" i="16"/>
  <c r="M43" i="16"/>
  <c r="B43" i="16"/>
  <c r="M73" i="17"/>
  <c r="B73" i="17"/>
  <c r="F73" i="17"/>
  <c r="B58" i="11"/>
  <c r="M58" i="11"/>
  <c r="F58" i="11"/>
  <c r="M28" i="16"/>
  <c r="B28" i="16"/>
  <c r="F28" i="16"/>
  <c r="M73" i="15"/>
  <c r="B73" i="15"/>
  <c r="F73" i="15"/>
  <c r="B13" i="17"/>
  <c r="F13" i="17"/>
  <c r="M13" i="17"/>
  <c r="M43" i="11"/>
  <c r="F43" i="11"/>
  <c r="B43" i="11"/>
  <c r="T62" i="19"/>
  <c r="R62" i="19"/>
  <c r="B17" i="12"/>
  <c r="M17" i="12"/>
  <c r="F17" i="12"/>
  <c r="M17" i="18"/>
  <c r="F17" i="18"/>
  <c r="B17" i="18"/>
  <c r="F32" i="11"/>
  <c r="B32" i="11"/>
  <c r="M32" i="11"/>
  <c r="M32" i="8"/>
  <c r="B32" i="8"/>
  <c r="F32" i="8"/>
  <c r="B47" i="18"/>
  <c r="M47" i="18"/>
  <c r="F47" i="18"/>
  <c r="B32" i="12"/>
  <c r="F32" i="12"/>
  <c r="M32" i="12"/>
  <c r="M32" i="14"/>
  <c r="B32" i="14"/>
  <c r="F32" i="14"/>
  <c r="M77" i="14"/>
  <c r="F77" i="14"/>
  <c r="B77" i="14"/>
  <c r="F17" i="10"/>
  <c r="M17" i="10"/>
  <c r="B17" i="10"/>
  <c r="M92" i="18"/>
  <c r="B92" i="18"/>
  <c r="F92" i="18"/>
  <c r="F47" i="10"/>
  <c r="M47" i="10"/>
  <c r="B47" i="10"/>
  <c r="B47" i="12"/>
  <c r="F47" i="12"/>
  <c r="M47" i="12"/>
  <c r="M47" i="15"/>
  <c r="F47" i="15"/>
  <c r="B47" i="15"/>
  <c r="M17" i="9"/>
  <c r="B17" i="9"/>
  <c r="F17" i="9"/>
  <c r="M62" i="15"/>
  <c r="B62" i="15"/>
  <c r="F62" i="15"/>
  <c r="B77" i="10"/>
  <c r="M77" i="10"/>
  <c r="F77" i="10"/>
  <c r="N90" i="15"/>
  <c r="Q90" i="15"/>
  <c r="M90" i="15"/>
  <c r="F90" i="15"/>
  <c r="R90" i="15"/>
  <c r="O90" i="15"/>
  <c r="T90" i="15"/>
  <c r="P90" i="15"/>
  <c r="T75" i="10"/>
  <c r="R75" i="10"/>
  <c r="T28" i="14"/>
  <c r="R28" i="14"/>
  <c r="F64" i="16"/>
  <c r="B64" i="16"/>
  <c r="M64" i="16"/>
  <c r="M34" i="14"/>
  <c r="B34" i="14"/>
  <c r="F34" i="14"/>
  <c r="M64" i="15"/>
  <c r="F64" i="15"/>
  <c r="B64" i="15"/>
  <c r="M79" i="13"/>
  <c r="F79" i="13"/>
  <c r="B79" i="13"/>
  <c r="M79" i="14"/>
  <c r="B79" i="14"/>
  <c r="F79" i="14"/>
  <c r="B64" i="13"/>
  <c r="F64" i="13"/>
  <c r="M64" i="13"/>
  <c r="M79" i="19"/>
  <c r="F79" i="19"/>
  <c r="B79" i="19"/>
  <c r="F60" i="16"/>
  <c r="M60" i="16"/>
  <c r="B60" i="16"/>
  <c r="F15" i="18"/>
  <c r="B15" i="18"/>
  <c r="M15" i="18"/>
  <c r="F30" i="12"/>
  <c r="B30" i="12"/>
  <c r="M30" i="12"/>
  <c r="F60" i="14"/>
  <c r="M60" i="14"/>
  <c r="B60" i="14"/>
  <c r="M90" i="14"/>
  <c r="F90" i="14"/>
  <c r="B90" i="14"/>
  <c r="F15" i="15"/>
  <c r="B15" i="15"/>
  <c r="M15" i="15"/>
  <c r="M60" i="12"/>
  <c r="F60" i="12"/>
  <c r="B60" i="12"/>
  <c r="M13" i="11"/>
  <c r="F13" i="11"/>
  <c r="B13" i="11"/>
  <c r="M88" i="18"/>
  <c r="F88" i="18"/>
  <c r="B88" i="18"/>
  <c r="M43" i="17"/>
  <c r="F43" i="17"/>
  <c r="B43" i="17"/>
  <c r="M103" i="18"/>
  <c r="B103" i="18"/>
  <c r="F103" i="18"/>
  <c r="B58" i="15"/>
  <c r="M58" i="15"/>
  <c r="F58" i="15"/>
  <c r="B88" i="10"/>
  <c r="F88" i="10"/>
  <c r="M88" i="10"/>
  <c r="M43" i="19"/>
  <c r="B43" i="19"/>
  <c r="F43" i="19"/>
  <c r="F58" i="10"/>
  <c r="M58" i="10"/>
  <c r="B58" i="10"/>
  <c r="F62" i="8"/>
  <c r="M62" i="8"/>
  <c r="B62" i="8"/>
  <c r="B17" i="16"/>
  <c r="F17" i="16"/>
  <c r="M17" i="16"/>
  <c r="F32" i="13"/>
  <c r="B32" i="13"/>
  <c r="M32" i="13"/>
  <c r="B77" i="11"/>
  <c r="M77" i="11"/>
  <c r="F77" i="11"/>
  <c r="B77" i="12"/>
  <c r="M77" i="12"/>
  <c r="F77" i="12"/>
  <c r="F47" i="17"/>
  <c r="M47" i="17"/>
  <c r="B47" i="17"/>
  <c r="F19" i="16"/>
  <c r="M19" i="16"/>
  <c r="B19" i="16"/>
  <c r="B34" i="10"/>
  <c r="M34" i="10"/>
  <c r="F34" i="10"/>
  <c r="F19" i="8"/>
  <c r="M19" i="8"/>
  <c r="B19" i="8"/>
  <c r="B79" i="11"/>
  <c r="M79" i="11"/>
  <c r="F79" i="11"/>
  <c r="M49" i="14"/>
  <c r="B49" i="14"/>
  <c r="F49" i="14"/>
  <c r="B34" i="15"/>
  <c r="F34" i="15"/>
  <c r="M34" i="15"/>
  <c r="M64" i="8"/>
  <c r="B64" i="8"/>
  <c r="F64" i="8"/>
  <c r="M30" i="19"/>
  <c r="B30" i="19"/>
  <c r="F30" i="19"/>
  <c r="F75" i="17"/>
  <c r="M75" i="17"/>
  <c r="B75" i="17"/>
  <c r="B105" i="18"/>
  <c r="F105" i="18"/>
  <c r="M105" i="18"/>
  <c r="M60" i="17"/>
  <c r="F60" i="17"/>
  <c r="B60" i="17"/>
  <c r="B45" i="13"/>
  <c r="F45" i="13"/>
  <c r="M45" i="13"/>
  <c r="F60" i="15"/>
  <c r="B60" i="15"/>
  <c r="M60" i="15"/>
  <c r="M13" i="15"/>
  <c r="B13" i="15"/>
  <c r="F13" i="15"/>
  <c r="F88" i="17"/>
  <c r="B88" i="17"/>
  <c r="M88" i="17"/>
  <c r="M73" i="19"/>
  <c r="F73" i="19"/>
  <c r="B73" i="19"/>
  <c r="F28" i="15"/>
  <c r="B28" i="15"/>
  <c r="M28" i="15"/>
  <c r="B73" i="14"/>
  <c r="F73" i="14"/>
  <c r="M73" i="14"/>
  <c r="M28" i="13"/>
  <c r="B28" i="13"/>
  <c r="F28" i="13"/>
  <c r="T44" i="16"/>
  <c r="R44" i="16"/>
  <c r="F92" i="14"/>
  <c r="B92" i="14"/>
  <c r="M92" i="14"/>
  <c r="F77" i="19"/>
  <c r="B77" i="19"/>
  <c r="M77" i="19"/>
  <c r="M32" i="18"/>
  <c r="F32" i="18"/>
  <c r="B32" i="18"/>
  <c r="M47" i="16"/>
  <c r="F47" i="16"/>
  <c r="B47" i="16"/>
  <c r="B62" i="18"/>
  <c r="F62" i="18"/>
  <c r="M62" i="18"/>
  <c r="R90" i="17"/>
  <c r="T44" i="18"/>
  <c r="R44" i="18"/>
  <c r="F19" i="14"/>
  <c r="B19" i="14"/>
  <c r="M19" i="14"/>
  <c r="M94" i="10"/>
  <c r="B94" i="10"/>
  <c r="F94" i="10"/>
  <c r="F60" i="8"/>
  <c r="R30" i="9"/>
  <c r="T35" i="16"/>
  <c r="R35" i="16"/>
  <c r="M109" i="18"/>
  <c r="B109" i="18"/>
  <c r="F109" i="18"/>
  <c r="F64" i="17"/>
  <c r="B64" i="17"/>
  <c r="M64" i="17"/>
  <c r="M64" i="10"/>
  <c r="F64" i="10"/>
  <c r="B64" i="10"/>
  <c r="M94" i="14"/>
  <c r="B94" i="14"/>
  <c r="F94" i="14"/>
  <c r="M79" i="15"/>
  <c r="B79" i="15"/>
  <c r="F79" i="15"/>
  <c r="F19" i="12"/>
  <c r="M19" i="12"/>
  <c r="B19" i="12"/>
  <c r="M49" i="19"/>
  <c r="F49" i="19"/>
  <c r="B49" i="19"/>
  <c r="B49" i="15"/>
  <c r="F49" i="15"/>
  <c r="M49" i="15"/>
  <c r="M94" i="18"/>
  <c r="B94" i="18"/>
  <c r="F94" i="18"/>
  <c r="F19" i="10"/>
  <c r="M19" i="10"/>
  <c r="B19" i="10"/>
  <c r="M19" i="9"/>
  <c r="F19" i="9"/>
  <c r="B19" i="9"/>
  <c r="B49" i="18"/>
  <c r="F49" i="18"/>
  <c r="M49" i="18"/>
  <c r="M19" i="11"/>
  <c r="B19" i="11"/>
  <c r="F19" i="11"/>
  <c r="F79" i="9"/>
  <c r="M79" i="9"/>
  <c r="B79" i="9"/>
  <c r="M34" i="8"/>
  <c r="F34" i="8"/>
  <c r="B34" i="8"/>
  <c r="F49" i="16"/>
  <c r="B49" i="16"/>
  <c r="M49" i="16"/>
  <c r="F15" i="17"/>
  <c r="B15" i="17"/>
  <c r="M15" i="17"/>
  <c r="B90" i="10"/>
  <c r="F90" i="10"/>
  <c r="M90" i="10"/>
  <c r="B45" i="11"/>
  <c r="F45" i="11"/>
  <c r="M45" i="11"/>
  <c r="M90" i="18"/>
  <c r="B90" i="18"/>
  <c r="F90" i="18"/>
  <c r="F15" i="9"/>
  <c r="B15" i="9"/>
  <c r="M15" i="9"/>
  <c r="B15" i="14"/>
  <c r="M15" i="14"/>
  <c r="F15" i="14"/>
  <c r="B15" i="8"/>
  <c r="F15" i="8"/>
  <c r="M15" i="8"/>
  <c r="F75" i="11"/>
  <c r="B75" i="11"/>
  <c r="M75" i="11"/>
  <c r="B15" i="19"/>
  <c r="F15" i="19"/>
  <c r="M15" i="19"/>
  <c r="F45" i="15"/>
  <c r="M45" i="15"/>
  <c r="B45" i="15"/>
  <c r="M45" i="19"/>
  <c r="F45" i="19"/>
  <c r="B45" i="19"/>
  <c r="M75" i="13"/>
  <c r="B75" i="13"/>
  <c r="F75" i="13"/>
  <c r="M60" i="18"/>
  <c r="B60" i="18"/>
  <c r="F60" i="18"/>
  <c r="M45" i="9"/>
  <c r="F45" i="9"/>
  <c r="B30" i="11"/>
  <c r="F30" i="11"/>
  <c r="M30" i="11"/>
  <c r="B13" i="14"/>
  <c r="F13" i="14"/>
  <c r="M13" i="14"/>
  <c r="F28" i="19"/>
  <c r="M28" i="19"/>
  <c r="B28" i="19"/>
  <c r="M73" i="10"/>
  <c r="B73" i="10"/>
  <c r="F73" i="10"/>
  <c r="M28" i="17"/>
  <c r="B28" i="17"/>
  <c r="F28" i="17"/>
  <c r="M43" i="15"/>
  <c r="B43" i="15"/>
  <c r="F43" i="15"/>
  <c r="B58" i="17"/>
  <c r="M58" i="17"/>
  <c r="F58" i="17"/>
  <c r="M73" i="16"/>
  <c r="B73" i="16"/>
  <c r="F73" i="16"/>
  <c r="F73" i="11"/>
  <c r="B73" i="11"/>
  <c r="M73" i="11"/>
  <c r="M43" i="13"/>
  <c r="F43" i="13"/>
  <c r="B43" i="13"/>
  <c r="F58" i="19"/>
  <c r="M58" i="19"/>
  <c r="B58" i="19"/>
  <c r="F28" i="9"/>
  <c r="B28" i="9"/>
  <c r="M28" i="9"/>
  <c r="M43" i="12"/>
  <c r="B43" i="12"/>
  <c r="F43" i="12"/>
  <c r="B58" i="18"/>
  <c r="F58" i="18"/>
  <c r="M58" i="18"/>
  <c r="M13" i="9"/>
  <c r="B13" i="9"/>
  <c r="F13" i="9"/>
  <c r="B28" i="8"/>
  <c r="F28" i="8"/>
  <c r="M28" i="8"/>
  <c r="M13" i="12"/>
  <c r="B13" i="12"/>
  <c r="F13" i="12"/>
  <c r="B32" i="15"/>
  <c r="F32" i="15"/>
  <c r="M32" i="15"/>
  <c r="B77" i="13"/>
  <c r="F77" i="13"/>
  <c r="M77" i="13"/>
  <c r="M62" i="9"/>
  <c r="B62" i="9"/>
  <c r="F62" i="9"/>
  <c r="F17" i="15"/>
  <c r="M17" i="15"/>
  <c r="B17" i="15"/>
  <c r="M47" i="11"/>
  <c r="B47" i="11"/>
  <c r="F47" i="11"/>
  <c r="M47" i="9"/>
  <c r="B47" i="9"/>
  <c r="F47" i="9"/>
  <c r="M77" i="8"/>
  <c r="B77" i="8"/>
  <c r="F77" i="8"/>
  <c r="M17" i="11"/>
  <c r="B17" i="11"/>
  <c r="F17" i="11"/>
  <c r="F47" i="19"/>
  <c r="B47" i="19"/>
  <c r="M47" i="19"/>
  <c r="M62" i="10"/>
  <c r="F62" i="10"/>
  <c r="B62" i="10"/>
  <c r="M32" i="19"/>
  <c r="B32" i="19"/>
  <c r="F32" i="19"/>
  <c r="B62" i="13"/>
  <c r="M62" i="13"/>
  <c r="F62" i="13"/>
  <c r="M62" i="16"/>
  <c r="B62" i="16"/>
  <c r="F62" i="16"/>
  <c r="M17" i="17"/>
  <c r="B17" i="17"/>
  <c r="F17" i="17"/>
  <c r="F47" i="8"/>
  <c r="M47" i="8"/>
  <c r="B47" i="8"/>
  <c r="M17" i="13"/>
  <c r="F17" i="13"/>
  <c r="B17" i="13"/>
  <c r="T76" i="15"/>
  <c r="R76" i="15"/>
  <c r="R19" i="17"/>
  <c r="T19" i="17"/>
  <c r="AE92" i="15"/>
  <c r="AE107" i="14" s="1"/>
  <c r="W4" i="25"/>
  <c r="B5" i="32"/>
  <c r="AG107" i="10"/>
  <c r="AG92" i="9" s="1"/>
  <c r="AG92" i="8" s="1"/>
  <c r="AG107" i="17" s="1"/>
  <c r="AG92" i="16" s="1"/>
  <c r="AG92" i="15" s="1"/>
  <c r="AG107" i="14" s="1"/>
  <c r="AG92" i="13" s="1"/>
  <c r="AG92" i="19" s="1"/>
  <c r="AG122" i="18" s="1"/>
  <c r="AE92" i="13"/>
  <c r="AE92" i="19" s="1"/>
  <c r="AE122" i="18" s="1"/>
  <c r="AF92" i="9"/>
  <c r="AF92" i="8" s="1"/>
  <c r="AF107" i="17" s="1"/>
  <c r="AF92" i="16" s="1"/>
  <c r="AF92" i="15" s="1"/>
  <c r="AF107" i="14" s="1"/>
  <c r="AF92" i="13" s="1"/>
  <c r="AF92" i="19" s="1"/>
  <c r="AF122" i="18" s="1"/>
  <c r="D98" i="34"/>
  <c r="J94" i="34"/>
  <c r="G98" i="34"/>
  <c r="H98" i="34"/>
  <c r="J98" i="34"/>
  <c r="I98" i="34"/>
  <c r="M94" i="34"/>
  <c r="L98" i="34"/>
  <c r="G100" i="34"/>
  <c r="M100" i="34"/>
  <c r="L100" i="34"/>
  <c r="C98" i="34"/>
  <c r="J100" i="34"/>
  <c r="I100" i="34"/>
  <c r="E98" i="34"/>
  <c r="M93" i="34"/>
  <c r="H100" i="34"/>
  <c r="M98" i="34"/>
  <c r="B98" i="34"/>
  <c r="F98" i="34"/>
  <c r="H142" i="34"/>
  <c r="H140" i="34"/>
  <c r="B140" i="34"/>
  <c r="E140" i="34"/>
  <c r="L140" i="34"/>
  <c r="I142" i="34"/>
  <c r="G142" i="34"/>
  <c r="M135" i="34"/>
  <c r="C140" i="34"/>
  <c r="M136" i="34"/>
  <c r="G140" i="34"/>
  <c r="I140" i="34"/>
  <c r="M142" i="34"/>
  <c r="M140" i="34"/>
  <c r="D140" i="34"/>
  <c r="J142" i="34"/>
  <c r="F140" i="34"/>
  <c r="J136" i="34"/>
  <c r="L142" i="34"/>
  <c r="J140" i="34"/>
  <c r="M112" i="34"/>
  <c r="H112" i="34"/>
  <c r="G112" i="34"/>
  <c r="C112" i="34"/>
  <c r="J112" i="34"/>
  <c r="M108" i="34"/>
  <c r="M114" i="34"/>
  <c r="B112" i="34"/>
  <c r="I112" i="34"/>
  <c r="G114" i="34"/>
  <c r="J108" i="34"/>
  <c r="E112" i="34"/>
  <c r="F112" i="34"/>
  <c r="L112" i="34"/>
  <c r="J114" i="34"/>
  <c r="L114" i="34"/>
  <c r="D112" i="34"/>
  <c r="H114" i="34"/>
  <c r="I114" i="34"/>
  <c r="M107" i="34"/>
  <c r="C56" i="34"/>
  <c r="J52" i="34"/>
  <c r="J58" i="34"/>
  <c r="M58" i="34"/>
  <c r="E56" i="34"/>
  <c r="I56" i="34"/>
  <c r="D56" i="34"/>
  <c r="I58" i="34"/>
  <c r="F56" i="34"/>
  <c r="J56" i="34"/>
  <c r="M52" i="34"/>
  <c r="M51" i="34"/>
  <c r="B56" i="34"/>
  <c r="M56" i="34"/>
  <c r="H56" i="34"/>
  <c r="H58" i="34"/>
  <c r="G58" i="34"/>
  <c r="L58" i="34"/>
  <c r="L56" i="34"/>
  <c r="G56" i="34"/>
  <c r="G72" i="34"/>
  <c r="M70" i="34"/>
  <c r="F70" i="34"/>
  <c r="L70" i="34"/>
  <c r="H72" i="34"/>
  <c r="L72" i="34"/>
  <c r="B70" i="34"/>
  <c r="E70" i="34"/>
  <c r="M65" i="34"/>
  <c r="I72" i="34"/>
  <c r="C70" i="34"/>
  <c r="I70" i="34"/>
  <c r="H70" i="34"/>
  <c r="D70" i="34"/>
  <c r="G70" i="34"/>
  <c r="J72" i="34"/>
  <c r="M72" i="34"/>
  <c r="J70" i="34"/>
  <c r="M66" i="34"/>
  <c r="J66" i="34"/>
  <c r="M16" i="34"/>
  <c r="L14" i="34"/>
  <c r="C14" i="34"/>
  <c r="D14" i="34"/>
  <c r="M10" i="34"/>
  <c r="J10" i="34"/>
  <c r="L16" i="34"/>
  <c r="J14" i="34"/>
  <c r="J16" i="34"/>
  <c r="G16" i="34"/>
  <c r="M18" i="34"/>
  <c r="M32" i="34" s="1"/>
  <c r="M46" i="34" s="1"/>
  <c r="M60" i="34" s="1"/>
  <c r="M74" i="34" s="1"/>
  <c r="M88" i="34" s="1"/>
  <c r="M102" i="34" s="1"/>
  <c r="M116" i="34" s="1"/>
  <c r="M130" i="34" s="1"/>
  <c r="M144" i="34" s="1"/>
  <c r="B14" i="34"/>
  <c r="F14" i="34"/>
  <c r="H14" i="34"/>
  <c r="M14" i="34"/>
  <c r="I14" i="34"/>
  <c r="I16" i="34"/>
  <c r="G14" i="34"/>
  <c r="M9" i="34"/>
  <c r="H16" i="34"/>
  <c r="E14" i="34"/>
  <c r="M30" i="34"/>
  <c r="I28" i="34"/>
  <c r="J28" i="34"/>
  <c r="M24" i="34"/>
  <c r="G30" i="34"/>
  <c r="L28" i="34"/>
  <c r="H30" i="34"/>
  <c r="B28" i="34"/>
  <c r="J24" i="34"/>
  <c r="F28" i="34"/>
  <c r="G28" i="34"/>
  <c r="L30" i="34"/>
  <c r="H28" i="34"/>
  <c r="I30" i="34"/>
  <c r="M28" i="34"/>
  <c r="C28" i="34"/>
  <c r="J30" i="34"/>
  <c r="M23" i="34"/>
  <c r="D28" i="34"/>
  <c r="E28" i="34"/>
  <c r="L128" i="34"/>
  <c r="C126" i="34"/>
  <c r="G126" i="34"/>
  <c r="I126" i="34"/>
  <c r="F126" i="34"/>
  <c r="H128" i="34"/>
  <c r="B126" i="34"/>
  <c r="M126" i="34"/>
  <c r="J122" i="34"/>
  <c r="L126" i="34"/>
  <c r="J128" i="34"/>
  <c r="M121" i="34"/>
  <c r="M122" i="34"/>
  <c r="D126" i="34"/>
  <c r="G128" i="34"/>
  <c r="J126" i="34"/>
  <c r="M128" i="34"/>
  <c r="E126" i="34"/>
  <c r="I128" i="34"/>
  <c r="H126" i="34"/>
  <c r="G84" i="34"/>
  <c r="I86" i="34"/>
  <c r="M86" i="34"/>
  <c r="C84" i="34"/>
  <c r="M80" i="34"/>
  <c r="L86" i="34"/>
  <c r="F84" i="34"/>
  <c r="I84" i="34"/>
  <c r="D84" i="34"/>
  <c r="J84" i="34"/>
  <c r="M79" i="34"/>
  <c r="J86" i="34"/>
  <c r="H84" i="34"/>
  <c r="E84" i="34"/>
  <c r="H86" i="34"/>
  <c r="B84" i="34"/>
  <c r="M84" i="34"/>
  <c r="J80" i="34"/>
  <c r="G86" i="34"/>
  <c r="L84" i="34"/>
  <c r="M42" i="34"/>
  <c r="J44" i="34"/>
  <c r="L42" i="34"/>
  <c r="M37" i="34"/>
  <c r="J38" i="34"/>
  <c r="I44" i="34"/>
  <c r="C42" i="34"/>
  <c r="G42" i="34"/>
  <c r="J42" i="34"/>
  <c r="H42" i="34"/>
  <c r="B42" i="34"/>
  <c r="M44" i="34"/>
  <c r="G44" i="34"/>
  <c r="I42" i="34"/>
  <c r="L44" i="34"/>
  <c r="M38" i="34"/>
  <c r="H44" i="34"/>
  <c r="E42" i="34"/>
  <c r="F42" i="34"/>
  <c r="D42" i="34"/>
  <c r="T16" i="9" l="1"/>
  <c r="R16" i="10"/>
  <c r="T91" i="18"/>
  <c r="P88" i="13"/>
  <c r="T44" i="12"/>
  <c r="AC44" i="12" s="1"/>
  <c r="AC59" i="12" s="1"/>
  <c r="AC14" i="11" s="1"/>
  <c r="AC29" i="11" s="1"/>
  <c r="AC44" i="11" s="1"/>
  <c r="AC59" i="11" s="1"/>
  <c r="AC14" i="10" s="1"/>
  <c r="R46" i="16"/>
  <c r="N88" i="13"/>
  <c r="T29" i="13"/>
  <c r="Q88" i="13"/>
  <c r="M88" i="13"/>
  <c r="R74" i="13"/>
  <c r="R29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V16" i="16" s="1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T27" i="18"/>
  <c r="R88" i="9"/>
  <c r="T31" i="16"/>
  <c r="T88" i="13"/>
  <c r="F88" i="13"/>
  <c r="R88" i="13"/>
  <c r="M86" i="19"/>
  <c r="R57" i="12"/>
  <c r="V89" i="10"/>
  <c r="V74" i="9" s="1"/>
  <c r="V74" i="8" s="1"/>
  <c r="V89" i="17" s="1"/>
  <c r="V74" i="16" s="1"/>
  <c r="V74" i="15" s="1"/>
  <c r="V89" i="14" s="1"/>
  <c r="V74" i="13" s="1"/>
  <c r="V74" i="19" s="1"/>
  <c r="V104" i="18" s="1"/>
  <c r="T46" i="11"/>
  <c r="N86" i="19"/>
  <c r="R86" i="19"/>
  <c r="R76" i="10"/>
  <c r="T57" i="13"/>
  <c r="O86" i="19"/>
  <c r="P86" i="19"/>
  <c r="Q86" i="19"/>
  <c r="T86" i="19"/>
  <c r="R42" i="15"/>
  <c r="R27" i="15"/>
  <c r="R20" i="16"/>
  <c r="R33" i="12"/>
  <c r="T74" i="18"/>
  <c r="R89" i="10"/>
  <c r="R76" i="17"/>
  <c r="R59" i="18"/>
  <c r="O86" i="8"/>
  <c r="M86" i="8"/>
  <c r="F88" i="11"/>
  <c r="R86" i="8"/>
  <c r="T86" i="8"/>
  <c r="R29" i="8"/>
  <c r="N88" i="11"/>
  <c r="Q86" i="8"/>
  <c r="T59" i="15"/>
  <c r="P86" i="8"/>
  <c r="N86" i="8"/>
  <c r="R42" i="12"/>
  <c r="R72" i="19"/>
  <c r="M118" i="18"/>
  <c r="P118" i="18"/>
  <c r="T27" i="12"/>
  <c r="AC27" i="12" s="1"/>
  <c r="AC42" i="12" s="1"/>
  <c r="AC57" i="12" s="1"/>
  <c r="AC12" i="11" s="1"/>
  <c r="T74" i="12"/>
  <c r="AC74" i="12" s="1"/>
  <c r="AC74" i="11" s="1"/>
  <c r="AC89" i="10" s="1"/>
  <c r="AC74" i="9" s="1"/>
  <c r="AC74" i="8" s="1"/>
  <c r="F118" i="18"/>
  <c r="R118" i="18"/>
  <c r="R88" i="8"/>
  <c r="T118" i="18"/>
  <c r="N118" i="18"/>
  <c r="Q118" i="18"/>
  <c r="O88" i="8"/>
  <c r="T61" i="12"/>
  <c r="N88" i="8"/>
  <c r="T88" i="8"/>
  <c r="F88" i="8"/>
  <c r="P88" i="8"/>
  <c r="M88" i="8"/>
  <c r="M88" i="11"/>
  <c r="R88" i="11"/>
  <c r="T42" i="14"/>
  <c r="R42" i="14"/>
  <c r="P88" i="11"/>
  <c r="T88" i="11"/>
  <c r="O86" i="11"/>
  <c r="R86" i="11"/>
  <c r="Q86" i="11"/>
  <c r="M86" i="11"/>
  <c r="P86" i="11"/>
  <c r="T86" i="11"/>
  <c r="F86" i="11"/>
  <c r="N86" i="11"/>
  <c r="R78" i="10"/>
  <c r="T78" i="10"/>
  <c r="M90" i="19"/>
  <c r="O88" i="11"/>
  <c r="M86" i="16"/>
  <c r="T122" i="18"/>
  <c r="T76" i="16"/>
  <c r="F122" i="18"/>
  <c r="R14" i="19"/>
  <c r="Q88" i="9"/>
  <c r="P88" i="9"/>
  <c r="Q122" i="18"/>
  <c r="AA72" i="11"/>
  <c r="O88" i="9"/>
  <c r="M88" i="9"/>
  <c r="R72" i="10"/>
  <c r="R33" i="14"/>
  <c r="M122" i="18"/>
  <c r="P88" i="12"/>
  <c r="T88" i="9"/>
  <c r="N88" i="9"/>
  <c r="P122" i="18"/>
  <c r="N122" i="18"/>
  <c r="R122" i="18"/>
  <c r="N88" i="12"/>
  <c r="T35" i="12"/>
  <c r="AC35" i="12" s="1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P105" i="14"/>
  <c r="M105" i="14"/>
  <c r="F105" i="14"/>
  <c r="R105" i="14"/>
  <c r="T35" i="19"/>
  <c r="N105" i="14"/>
  <c r="R86" i="15"/>
  <c r="R78" i="19"/>
  <c r="R46" i="10"/>
  <c r="T105" i="14"/>
  <c r="O105" i="14"/>
  <c r="M86" i="15"/>
  <c r="T16" i="11"/>
  <c r="N90" i="19"/>
  <c r="R14" i="11"/>
  <c r="T48" i="19"/>
  <c r="R72" i="15"/>
  <c r="O90" i="19"/>
  <c r="F90" i="19"/>
  <c r="R90" i="19"/>
  <c r="T90" i="19"/>
  <c r="T86" i="16"/>
  <c r="O86" i="16"/>
  <c r="R12" i="15"/>
  <c r="F116" i="18"/>
  <c r="T29" i="15"/>
  <c r="N86" i="16"/>
  <c r="P86" i="16"/>
  <c r="V87" i="10"/>
  <c r="V72" i="9" s="1"/>
  <c r="V72" i="8" s="1"/>
  <c r="V87" i="17" s="1"/>
  <c r="V72" i="16" s="1"/>
  <c r="V72" i="15" s="1"/>
  <c r="V87" i="14" s="1"/>
  <c r="V72" i="13" s="1"/>
  <c r="V72" i="19" s="1"/>
  <c r="V102" i="18" s="1"/>
  <c r="T12" i="19"/>
  <c r="R80" i="10"/>
  <c r="R35" i="11"/>
  <c r="P90" i="19"/>
  <c r="R86" i="16"/>
  <c r="R33" i="19"/>
  <c r="R50" i="15"/>
  <c r="V33" i="12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F86" i="15"/>
  <c r="O86" i="15"/>
  <c r="Q86" i="15"/>
  <c r="P86" i="15"/>
  <c r="T86" i="15"/>
  <c r="R59" i="9"/>
  <c r="T59" i="17"/>
  <c r="R59" i="14"/>
  <c r="O92" i="16"/>
  <c r="R74" i="15"/>
  <c r="R27" i="14"/>
  <c r="M94" i="8"/>
  <c r="T92" i="12"/>
  <c r="P92" i="16"/>
  <c r="T108" i="18"/>
  <c r="P94" i="8"/>
  <c r="Q92" i="16"/>
  <c r="T14" i="13"/>
  <c r="T57" i="16"/>
  <c r="R12" i="11"/>
  <c r="R61" i="19"/>
  <c r="R92" i="16"/>
  <c r="R27" i="10"/>
  <c r="R33" i="10"/>
  <c r="R94" i="8"/>
  <c r="T12" i="17"/>
  <c r="T63" i="13"/>
  <c r="O92" i="12"/>
  <c r="F92" i="12"/>
  <c r="R16" i="16"/>
  <c r="T92" i="16"/>
  <c r="Q86" i="16"/>
  <c r="R74" i="14"/>
  <c r="F94" i="8"/>
  <c r="N92" i="16"/>
  <c r="R35" i="14"/>
  <c r="F92" i="16"/>
  <c r="T102" i="18"/>
  <c r="R59" i="10"/>
  <c r="T76" i="12"/>
  <c r="AC76" i="12" s="1"/>
  <c r="AC76" i="11" s="1"/>
  <c r="AC91" i="10" s="1"/>
  <c r="T44" i="8"/>
  <c r="T29" i="10"/>
  <c r="Q94" i="8"/>
  <c r="N94" i="8"/>
  <c r="R18" i="9"/>
  <c r="R95" i="14"/>
  <c r="R76" i="19"/>
  <c r="R65" i="16"/>
  <c r="R78" i="14"/>
  <c r="O94" i="8"/>
  <c r="R72" i="13"/>
  <c r="R18" i="12"/>
  <c r="AA18" i="12" s="1"/>
  <c r="R42" i="17"/>
  <c r="Q94" i="15"/>
  <c r="R18" i="18"/>
  <c r="T88" i="12"/>
  <c r="F88" i="12"/>
  <c r="R76" i="12"/>
  <c r="AA76" i="12" s="1"/>
  <c r="T44" i="15"/>
  <c r="T63" i="9"/>
  <c r="R42" i="18"/>
  <c r="R20" i="8"/>
  <c r="P86" i="9"/>
  <c r="R80" i="19"/>
  <c r="R65" i="18"/>
  <c r="T78" i="12"/>
  <c r="AC78" i="12" s="1"/>
  <c r="AC78" i="11" s="1"/>
  <c r="AC93" i="10" s="1"/>
  <c r="R88" i="12"/>
  <c r="Q88" i="12"/>
  <c r="T27" i="8"/>
  <c r="T61" i="14"/>
  <c r="M88" i="12"/>
  <c r="R44" i="11"/>
  <c r="F94" i="15"/>
  <c r="R65" i="13"/>
  <c r="T63" i="17"/>
  <c r="R65" i="15"/>
  <c r="T18" i="11"/>
  <c r="AC18" i="11" s="1"/>
  <c r="AC33" i="11" s="1"/>
  <c r="R116" i="18"/>
  <c r="V35" i="12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57" i="18"/>
  <c r="M116" i="18"/>
  <c r="AA78" i="11"/>
  <c r="AA93" i="10" s="1"/>
  <c r="R31" i="14"/>
  <c r="T33" i="8"/>
  <c r="Q116" i="18"/>
  <c r="O116" i="18"/>
  <c r="N116" i="18"/>
  <c r="T116" i="18"/>
  <c r="O94" i="19"/>
  <c r="T29" i="19"/>
  <c r="R20" i="14"/>
  <c r="R61" i="13"/>
  <c r="M86" i="9"/>
  <c r="R14" i="18"/>
  <c r="R76" i="11"/>
  <c r="T48" i="11"/>
  <c r="T78" i="16"/>
  <c r="R50" i="12"/>
  <c r="AA50" i="12" s="1"/>
  <c r="AA65" i="12" s="1"/>
  <c r="AA20" i="11" s="1"/>
  <c r="R44" i="13"/>
  <c r="F86" i="9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T44" i="10"/>
  <c r="T86" i="9"/>
  <c r="T18" i="13"/>
  <c r="O86" i="9"/>
  <c r="R74" i="12"/>
  <c r="AA74" i="12" s="1"/>
  <c r="AA74" i="11" s="1"/>
  <c r="N92" i="12"/>
  <c r="R92" i="12"/>
  <c r="Q92" i="12"/>
  <c r="P92" i="12"/>
  <c r="V76" i="11"/>
  <c r="V91" i="10" s="1"/>
  <c r="V76" i="9" s="1"/>
  <c r="V76" i="8" s="1"/>
  <c r="V91" i="17" s="1"/>
  <c r="V76" i="16" s="1"/>
  <c r="V76" i="15" s="1"/>
  <c r="V91" i="14" s="1"/>
  <c r="V76" i="13" s="1"/>
  <c r="V76" i="19" s="1"/>
  <c r="V106" i="18" s="1"/>
  <c r="R57" i="10"/>
  <c r="F94" i="19"/>
  <c r="R87" i="18"/>
  <c r="Q86" i="9"/>
  <c r="R86" i="9"/>
  <c r="T46" i="15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AA12" i="12" s="1"/>
  <c r="AA27" i="12" s="1"/>
  <c r="R107" i="14"/>
  <c r="F107" i="14"/>
  <c r="T107" i="14"/>
  <c r="M107" i="14"/>
  <c r="N107" i="14"/>
  <c r="P107" i="14"/>
  <c r="O107" i="14"/>
  <c r="Q107" i="14"/>
  <c r="N94" i="11"/>
  <c r="Q94" i="11"/>
  <c r="P94" i="11"/>
  <c r="M94" i="11"/>
  <c r="T94" i="11"/>
  <c r="R94" i="11"/>
  <c r="F94" i="11"/>
  <c r="O94" i="11"/>
  <c r="T72" i="17"/>
  <c r="R72" i="17"/>
  <c r="R14" i="12"/>
  <c r="AA14" i="12" s="1"/>
  <c r="AA29" i="12" s="1"/>
  <c r="AA44" i="12" s="1"/>
  <c r="AA59" i="12" s="1"/>
  <c r="V14" i="12"/>
  <c r="V29" i="12" s="1"/>
  <c r="V44" i="12" s="1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T78" i="9"/>
  <c r="R78" i="9"/>
  <c r="T35" i="15"/>
  <c r="R35" i="15"/>
  <c r="T14" i="16"/>
  <c r="R14" i="16"/>
  <c r="R94" i="19"/>
  <c r="M94" i="19"/>
  <c r="R27" i="13"/>
  <c r="R76" i="18"/>
  <c r="M94" i="15"/>
  <c r="R12" i="14"/>
  <c r="T12" i="14"/>
  <c r="T74" i="19"/>
  <c r="R74" i="19"/>
  <c r="T29" i="18"/>
  <c r="R29" i="18"/>
  <c r="T14" i="15"/>
  <c r="R14" i="15"/>
  <c r="Q90" i="8"/>
  <c r="P90" i="8"/>
  <c r="N90" i="8"/>
  <c r="F90" i="8"/>
  <c r="O90" i="8"/>
  <c r="M90" i="8"/>
  <c r="R90" i="8"/>
  <c r="T90" i="8"/>
  <c r="T31" i="18"/>
  <c r="R31" i="18"/>
  <c r="M92" i="13"/>
  <c r="O92" i="13"/>
  <c r="Q92" i="13"/>
  <c r="F92" i="13"/>
  <c r="P92" i="13"/>
  <c r="N92" i="13"/>
  <c r="T92" i="13"/>
  <c r="R92" i="13"/>
  <c r="T29" i="17"/>
  <c r="R29" i="17"/>
  <c r="R89" i="17"/>
  <c r="T89" i="17"/>
  <c r="R16" i="18"/>
  <c r="T16" i="18"/>
  <c r="P90" i="9"/>
  <c r="O90" i="9"/>
  <c r="N90" i="9"/>
  <c r="M90" i="9"/>
  <c r="R90" i="9"/>
  <c r="Q90" i="9"/>
  <c r="F90" i="9"/>
  <c r="T90" i="9"/>
  <c r="T93" i="17"/>
  <c r="R93" i="17"/>
  <c r="R76" i="13"/>
  <c r="T76" i="13"/>
  <c r="R42" i="16"/>
  <c r="T42" i="16"/>
  <c r="T31" i="13"/>
  <c r="R31" i="13"/>
  <c r="T16" i="19"/>
  <c r="R16" i="19"/>
  <c r="T95" i="18"/>
  <c r="R95" i="18"/>
  <c r="O88" i="16"/>
  <c r="P88" i="16"/>
  <c r="Q88" i="16"/>
  <c r="F88" i="16"/>
  <c r="N88" i="16"/>
  <c r="R88" i="16"/>
  <c r="M88" i="16"/>
  <c r="T88" i="16"/>
  <c r="R20" i="9"/>
  <c r="T20" i="9"/>
  <c r="T27" i="11"/>
  <c r="R27" i="11"/>
  <c r="R76" i="8"/>
  <c r="T76" i="8"/>
  <c r="R78" i="13"/>
  <c r="T78" i="13"/>
  <c r="N101" i="10"/>
  <c r="M101" i="10"/>
  <c r="R101" i="10"/>
  <c r="T101" i="10"/>
  <c r="P101" i="10"/>
  <c r="Q101" i="10"/>
  <c r="O101" i="10"/>
  <c r="F101" i="10"/>
  <c r="M120" i="18"/>
  <c r="P120" i="18"/>
  <c r="F120" i="18"/>
  <c r="Q120" i="18"/>
  <c r="T120" i="18"/>
  <c r="O120" i="18"/>
  <c r="N120" i="18"/>
  <c r="R120" i="18"/>
  <c r="T87" i="17"/>
  <c r="R87" i="17"/>
  <c r="F90" i="13"/>
  <c r="O90" i="13"/>
  <c r="N90" i="13"/>
  <c r="T90" i="13"/>
  <c r="M90" i="13"/>
  <c r="P90" i="13"/>
  <c r="R90" i="13"/>
  <c r="Q90" i="13"/>
  <c r="R61" i="17"/>
  <c r="T61" i="17"/>
  <c r="T94" i="19"/>
  <c r="N94" i="19"/>
  <c r="N94" i="15"/>
  <c r="N86" i="12"/>
  <c r="P86" i="12"/>
  <c r="T86" i="12"/>
  <c r="R86" i="12"/>
  <c r="M86" i="12"/>
  <c r="F86" i="12"/>
  <c r="Q86" i="12"/>
  <c r="O86" i="12"/>
  <c r="T31" i="15"/>
  <c r="R31" i="15"/>
  <c r="T31" i="8"/>
  <c r="R31" i="8"/>
  <c r="F109" i="10"/>
  <c r="M109" i="10"/>
  <c r="P109" i="10"/>
  <c r="Q109" i="10"/>
  <c r="T109" i="10"/>
  <c r="R109" i="10"/>
  <c r="N109" i="10"/>
  <c r="O109" i="10"/>
  <c r="T80" i="11"/>
  <c r="AC80" i="11" s="1"/>
  <c r="R80" i="11"/>
  <c r="AA80" i="11" s="1"/>
  <c r="V80" i="1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31" i="11"/>
  <c r="T31" i="11"/>
  <c r="O94" i="9"/>
  <c r="R94" i="9"/>
  <c r="M94" i="9"/>
  <c r="T94" i="9"/>
  <c r="N94" i="9"/>
  <c r="P94" i="9"/>
  <c r="Q94" i="9"/>
  <c r="F94" i="9"/>
  <c r="P103" i="17"/>
  <c r="Q103" i="17"/>
  <c r="T103" i="17"/>
  <c r="F103" i="17"/>
  <c r="O103" i="17"/>
  <c r="R103" i="17"/>
  <c r="N103" i="17"/>
  <c r="M103" i="17"/>
  <c r="R61" i="16"/>
  <c r="T61" i="16"/>
  <c r="R16" i="8"/>
  <c r="T16" i="8"/>
  <c r="T76" i="9"/>
  <c r="R76" i="9"/>
  <c r="N107" i="17"/>
  <c r="P107" i="17"/>
  <c r="R107" i="17"/>
  <c r="T107" i="17"/>
  <c r="M107" i="17"/>
  <c r="Q107" i="17"/>
  <c r="O107" i="17"/>
  <c r="F107" i="17"/>
  <c r="R16" i="17"/>
  <c r="T16" i="17"/>
  <c r="T78" i="8"/>
  <c r="R78" i="8"/>
  <c r="T35" i="18"/>
  <c r="R35" i="18"/>
  <c r="P94" i="19"/>
  <c r="T94" i="15"/>
  <c r="O94" i="15"/>
  <c r="R94" i="15"/>
  <c r="O88" i="19"/>
  <c r="M88" i="19"/>
  <c r="Q88" i="19"/>
  <c r="R88" i="19"/>
  <c r="T88" i="19"/>
  <c r="N88" i="19"/>
  <c r="F88" i="19"/>
  <c r="P88" i="19"/>
  <c r="R31" i="12"/>
  <c r="AA31" i="12" s="1"/>
  <c r="AA46" i="12" s="1"/>
  <c r="AA61" i="12" s="1"/>
  <c r="AA16" i="11" s="1"/>
  <c r="T31" i="12"/>
  <c r="AC31" i="12" s="1"/>
  <c r="AC46" i="12" s="1"/>
  <c r="R63" i="11"/>
  <c r="T63" i="11"/>
  <c r="T93" i="14"/>
  <c r="R93" i="14"/>
  <c r="T95" i="10"/>
  <c r="R95" i="10"/>
  <c r="R42" i="19"/>
  <c r="T42" i="19"/>
  <c r="T12" i="8"/>
  <c r="R12" i="8"/>
  <c r="P92" i="9"/>
  <c r="Q92" i="9"/>
  <c r="O92" i="9"/>
  <c r="M92" i="9"/>
  <c r="T92" i="9"/>
  <c r="R92" i="9"/>
  <c r="N92" i="9"/>
  <c r="F92" i="9"/>
  <c r="T50" i="18"/>
  <c r="R50" i="18"/>
  <c r="T80" i="9"/>
  <c r="R80" i="9"/>
  <c r="T87" i="10"/>
  <c r="AC87" i="10" s="1"/>
  <c r="AC72" i="9" s="1"/>
  <c r="AC72" i="8" s="1"/>
  <c r="R87" i="10"/>
  <c r="R106" i="18"/>
  <c r="T106" i="18"/>
  <c r="O101" i="17"/>
  <c r="P101" i="17"/>
  <c r="M101" i="17"/>
  <c r="R101" i="17"/>
  <c r="Q101" i="17"/>
  <c r="F101" i="17"/>
  <c r="N101" i="17"/>
  <c r="T101" i="17"/>
  <c r="T14" i="8"/>
  <c r="R14" i="8"/>
  <c r="O92" i="8"/>
  <c r="F92" i="8"/>
  <c r="N92" i="8"/>
  <c r="T92" i="8"/>
  <c r="M92" i="8"/>
  <c r="Q92" i="8"/>
  <c r="P92" i="8"/>
  <c r="R92" i="8"/>
  <c r="T33" i="13"/>
  <c r="R33" i="13"/>
  <c r="T31" i="9"/>
  <c r="R31" i="9"/>
  <c r="R31" i="10"/>
  <c r="T31" i="10"/>
  <c r="T74" i="16"/>
  <c r="R74" i="16"/>
  <c r="R61" i="10"/>
  <c r="T61" i="10"/>
  <c r="R15" i="10"/>
  <c r="R60" i="8"/>
  <c r="M36" i="14"/>
  <c r="M21" i="10"/>
  <c r="R58" i="14"/>
  <c r="M66" i="8"/>
  <c r="T56" i="15"/>
  <c r="R56" i="15"/>
  <c r="N100" i="10"/>
  <c r="M100" i="10"/>
  <c r="P100" i="10"/>
  <c r="F100" i="10"/>
  <c r="R100" i="10"/>
  <c r="Q100" i="10"/>
  <c r="T100" i="10"/>
  <c r="O100" i="10"/>
  <c r="T71" i="15"/>
  <c r="R71" i="15"/>
  <c r="T41" i="8"/>
  <c r="R41" i="8"/>
  <c r="R56" i="12"/>
  <c r="T56" i="12"/>
  <c r="T41" i="17"/>
  <c r="R41" i="17"/>
  <c r="T41" i="14"/>
  <c r="R41" i="14"/>
  <c r="R11" i="16"/>
  <c r="T11" i="16"/>
  <c r="R85" i="19"/>
  <c r="T85" i="19"/>
  <c r="P85" i="19"/>
  <c r="O85" i="19"/>
  <c r="F85" i="19"/>
  <c r="N85" i="19"/>
  <c r="Q85" i="19"/>
  <c r="M85" i="19"/>
  <c r="T56" i="17"/>
  <c r="R56" i="17"/>
  <c r="O85" i="16"/>
  <c r="R85" i="16"/>
  <c r="T85" i="16"/>
  <c r="N85" i="16"/>
  <c r="F85" i="16"/>
  <c r="P85" i="16"/>
  <c r="M85" i="16"/>
  <c r="Q85" i="16"/>
  <c r="T26" i="10"/>
  <c r="R26" i="10"/>
  <c r="T56" i="19"/>
  <c r="R56" i="19"/>
  <c r="T71" i="8"/>
  <c r="R71" i="8"/>
  <c r="T101" i="18"/>
  <c r="R101" i="18"/>
  <c r="T56" i="18"/>
  <c r="R56" i="18"/>
  <c r="T86" i="10"/>
  <c r="R86" i="10"/>
  <c r="T11" i="10"/>
  <c r="R11" i="10"/>
  <c r="T56" i="9"/>
  <c r="R56" i="9"/>
  <c r="T56" i="10"/>
  <c r="R56" i="10"/>
  <c r="P100" i="17"/>
  <c r="O100" i="17"/>
  <c r="R100" i="17"/>
  <c r="Q100" i="17"/>
  <c r="F100" i="17"/>
  <c r="M100" i="17"/>
  <c r="T100" i="17"/>
  <c r="N100" i="17"/>
  <c r="T56" i="16"/>
  <c r="R56" i="16"/>
  <c r="T11" i="8"/>
  <c r="R11" i="8"/>
  <c r="T26" i="19"/>
  <c r="R26" i="19"/>
  <c r="T56" i="8"/>
  <c r="R56" i="8"/>
  <c r="R71" i="19"/>
  <c r="T71" i="19"/>
  <c r="R11" i="9"/>
  <c r="T11" i="9"/>
  <c r="T71" i="11"/>
  <c r="R71" i="11"/>
  <c r="R26" i="15"/>
  <c r="T26" i="15"/>
  <c r="T71" i="13"/>
  <c r="R71" i="13"/>
  <c r="T26" i="16"/>
  <c r="R26" i="16"/>
  <c r="T71" i="17"/>
  <c r="R71" i="17"/>
  <c r="T86" i="17"/>
  <c r="R86" i="17"/>
  <c r="R71" i="10"/>
  <c r="T71" i="10"/>
  <c r="R56" i="13"/>
  <c r="T56" i="13"/>
  <c r="R86" i="14"/>
  <c r="T86" i="14"/>
  <c r="R11" i="13"/>
  <c r="T11" i="13"/>
  <c r="R41" i="10"/>
  <c r="T41" i="10"/>
  <c r="T71" i="16"/>
  <c r="R71" i="16"/>
  <c r="T26" i="17"/>
  <c r="R26" i="17"/>
  <c r="P85" i="13"/>
  <c r="Q85" i="13"/>
  <c r="N85" i="13"/>
  <c r="M85" i="13"/>
  <c r="F85" i="13"/>
  <c r="O85" i="13"/>
  <c r="T85" i="13"/>
  <c r="R85" i="13"/>
  <c r="P85" i="8"/>
  <c r="O85" i="8"/>
  <c r="T85" i="8"/>
  <c r="N85" i="8"/>
  <c r="R85" i="8"/>
  <c r="Q85" i="8"/>
  <c r="M85" i="8"/>
  <c r="F85" i="8"/>
  <c r="T26" i="14"/>
  <c r="R26" i="14"/>
  <c r="T71" i="12"/>
  <c r="AC71" i="12" s="1"/>
  <c r="R71" i="12"/>
  <c r="AA71" i="12" s="1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T41" i="9"/>
  <c r="R41" i="9"/>
  <c r="T26" i="18"/>
  <c r="R26" i="18"/>
  <c r="T41" i="19"/>
  <c r="R41" i="19"/>
  <c r="M85" i="15"/>
  <c r="R85" i="15"/>
  <c r="T85" i="15"/>
  <c r="N85" i="15"/>
  <c r="F85" i="15"/>
  <c r="O85" i="15"/>
  <c r="P85" i="15"/>
  <c r="Q85" i="15"/>
  <c r="R11" i="15"/>
  <c r="T11" i="15"/>
  <c r="T71" i="18"/>
  <c r="R71" i="18"/>
  <c r="T41" i="16"/>
  <c r="R41" i="16"/>
  <c r="T11" i="17"/>
  <c r="R11" i="17"/>
  <c r="T11" i="14"/>
  <c r="R11" i="14"/>
  <c r="T41" i="12"/>
  <c r="R41" i="12"/>
  <c r="T56" i="14"/>
  <c r="R56" i="14"/>
  <c r="T26" i="9"/>
  <c r="R26" i="9"/>
  <c r="T71" i="9"/>
  <c r="R71" i="9"/>
  <c r="M66" i="14"/>
  <c r="N115" i="18"/>
  <c r="T115" i="18"/>
  <c r="M115" i="18"/>
  <c r="Q115" i="18"/>
  <c r="R115" i="18"/>
  <c r="F115" i="18"/>
  <c r="P115" i="18"/>
  <c r="O115" i="18"/>
  <c r="R11" i="12"/>
  <c r="AA11" i="12" s="1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F85" i="12"/>
  <c r="T85" i="12"/>
  <c r="M85" i="12"/>
  <c r="N85" i="12"/>
  <c r="Q85" i="12"/>
  <c r="R85" i="12"/>
  <c r="P85" i="12"/>
  <c r="O85" i="12"/>
  <c r="T26" i="13"/>
  <c r="R26" i="13"/>
  <c r="R11" i="18"/>
  <c r="T11" i="18"/>
  <c r="T41" i="11"/>
  <c r="R41" i="11"/>
  <c r="T11" i="11"/>
  <c r="R11" i="11"/>
  <c r="T41" i="18"/>
  <c r="R41" i="18"/>
  <c r="R41" i="15"/>
  <c r="T41" i="15"/>
  <c r="T71" i="14"/>
  <c r="R71" i="14"/>
  <c r="T86" i="18"/>
  <c r="R86" i="18"/>
  <c r="T41" i="13"/>
  <c r="R41" i="13"/>
  <c r="T56" i="11"/>
  <c r="R56" i="11"/>
  <c r="R26" i="8"/>
  <c r="T26" i="8"/>
  <c r="T26" i="11"/>
  <c r="R26" i="11"/>
  <c r="F85" i="9"/>
  <c r="R85" i="9"/>
  <c r="P85" i="9"/>
  <c r="M85" i="9"/>
  <c r="Q85" i="9"/>
  <c r="N85" i="9"/>
  <c r="O85" i="9"/>
  <c r="T85" i="9"/>
  <c r="R85" i="11"/>
  <c r="T85" i="11"/>
  <c r="P85" i="11"/>
  <c r="Q85" i="11"/>
  <c r="M85" i="11"/>
  <c r="F85" i="11"/>
  <c r="O85" i="11"/>
  <c r="N85" i="11"/>
  <c r="P100" i="14"/>
  <c r="R100" i="14"/>
  <c r="Q100" i="14"/>
  <c r="T100" i="14"/>
  <c r="F100" i="14"/>
  <c r="M100" i="14"/>
  <c r="N100" i="14"/>
  <c r="O100" i="14"/>
  <c r="T26" i="12"/>
  <c r="AC26" i="12" s="1"/>
  <c r="R26" i="12"/>
  <c r="R17" i="17"/>
  <c r="T17" i="17"/>
  <c r="T47" i="9"/>
  <c r="R47" i="9"/>
  <c r="P87" i="16"/>
  <c r="F87" i="16"/>
  <c r="M87" i="16"/>
  <c r="R87" i="16"/>
  <c r="N87" i="16"/>
  <c r="O87" i="16"/>
  <c r="Q87" i="16"/>
  <c r="T87" i="16"/>
  <c r="R45" i="9"/>
  <c r="T45" i="9"/>
  <c r="M104" i="10"/>
  <c r="T104" i="10"/>
  <c r="P104" i="10"/>
  <c r="Q104" i="10"/>
  <c r="O104" i="10"/>
  <c r="N104" i="10"/>
  <c r="R104" i="10"/>
  <c r="F104" i="10"/>
  <c r="R49" i="18"/>
  <c r="T49" i="18"/>
  <c r="Q108" i="10"/>
  <c r="P108" i="10"/>
  <c r="O108" i="10"/>
  <c r="R108" i="10"/>
  <c r="M108" i="10"/>
  <c r="T108" i="10"/>
  <c r="F108" i="10"/>
  <c r="N108" i="10"/>
  <c r="M66" i="15"/>
  <c r="R60" i="15"/>
  <c r="T60" i="15"/>
  <c r="T64" i="8"/>
  <c r="R64" i="8"/>
  <c r="T58" i="10"/>
  <c r="R58" i="10"/>
  <c r="M66" i="10"/>
  <c r="R117" i="18"/>
  <c r="Q117" i="18"/>
  <c r="O117" i="18"/>
  <c r="P117" i="18"/>
  <c r="T117" i="18"/>
  <c r="M117" i="18"/>
  <c r="N117" i="18"/>
  <c r="F117" i="18"/>
  <c r="T93" i="19"/>
  <c r="P93" i="19"/>
  <c r="F93" i="19"/>
  <c r="R93" i="19"/>
  <c r="Q93" i="19"/>
  <c r="O93" i="19"/>
  <c r="N93" i="19"/>
  <c r="M93" i="19"/>
  <c r="T79" i="14"/>
  <c r="R79" i="14"/>
  <c r="R34" i="19"/>
  <c r="T34" i="19"/>
  <c r="R43" i="8"/>
  <c r="T43" i="8"/>
  <c r="M51" i="8"/>
  <c r="T77" i="15"/>
  <c r="R77" i="15"/>
  <c r="T75" i="12"/>
  <c r="AC75" i="12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R60" i="10"/>
  <c r="T60" i="10"/>
  <c r="T30" i="8"/>
  <c r="R30" i="8"/>
  <c r="O89" i="15"/>
  <c r="P89" i="15"/>
  <c r="T89" i="15"/>
  <c r="N89" i="15"/>
  <c r="R89" i="15"/>
  <c r="M89" i="15"/>
  <c r="F89" i="15"/>
  <c r="Q89" i="15"/>
  <c r="T75" i="14"/>
  <c r="R75" i="14"/>
  <c r="T94" i="17"/>
  <c r="R94" i="17"/>
  <c r="T107" i="18"/>
  <c r="R107" i="18"/>
  <c r="T28" i="18"/>
  <c r="R28" i="18"/>
  <c r="M36" i="18"/>
  <c r="R17" i="19"/>
  <c r="T17" i="19"/>
  <c r="M21" i="17"/>
  <c r="T62" i="13"/>
  <c r="R62" i="13"/>
  <c r="T32" i="19"/>
  <c r="R32" i="19"/>
  <c r="R47" i="19"/>
  <c r="T47" i="19"/>
  <c r="R77" i="8"/>
  <c r="T77" i="8"/>
  <c r="T17" i="15"/>
  <c r="R17" i="15"/>
  <c r="R62" i="9"/>
  <c r="T62" i="9"/>
  <c r="R32" i="15"/>
  <c r="T32" i="15"/>
  <c r="T58" i="18"/>
  <c r="M66" i="18"/>
  <c r="R58" i="18"/>
  <c r="T87" i="11"/>
  <c r="N87" i="11"/>
  <c r="M87" i="11"/>
  <c r="P87" i="11"/>
  <c r="R87" i="11"/>
  <c r="F87" i="11"/>
  <c r="Q87" i="11"/>
  <c r="O87" i="11"/>
  <c r="T73" i="16"/>
  <c r="M81" i="16"/>
  <c r="R73" i="16"/>
  <c r="R73" i="10"/>
  <c r="T73" i="10"/>
  <c r="M81" i="10"/>
  <c r="M21" i="14"/>
  <c r="R13" i="14"/>
  <c r="T13" i="14"/>
  <c r="F89" i="13"/>
  <c r="T89" i="13"/>
  <c r="P89" i="13"/>
  <c r="M89" i="13"/>
  <c r="N89" i="13"/>
  <c r="R89" i="13"/>
  <c r="Q89" i="13"/>
  <c r="O89" i="13"/>
  <c r="T45" i="19"/>
  <c r="R45" i="19"/>
  <c r="T15" i="19"/>
  <c r="R15" i="19"/>
  <c r="F89" i="11"/>
  <c r="M89" i="11"/>
  <c r="R89" i="11"/>
  <c r="N89" i="11"/>
  <c r="P89" i="11"/>
  <c r="Q89" i="11"/>
  <c r="O89" i="11"/>
  <c r="T89" i="11"/>
  <c r="T15" i="9"/>
  <c r="R15" i="9"/>
  <c r="T15" i="17"/>
  <c r="R15" i="17"/>
  <c r="T34" i="8"/>
  <c r="R34" i="8"/>
  <c r="R19" i="9"/>
  <c r="T19" i="9"/>
  <c r="T49" i="19"/>
  <c r="R49" i="19"/>
  <c r="T108" i="14"/>
  <c r="Q108" i="14"/>
  <c r="P108" i="14"/>
  <c r="O108" i="14"/>
  <c r="F108" i="14"/>
  <c r="N108" i="14"/>
  <c r="R108" i="14"/>
  <c r="M108" i="14"/>
  <c r="R64" i="10"/>
  <c r="T64" i="10"/>
  <c r="R94" i="10"/>
  <c r="T94" i="10"/>
  <c r="R62" i="18"/>
  <c r="T62" i="18"/>
  <c r="T32" i="18"/>
  <c r="R32" i="18"/>
  <c r="R92" i="14"/>
  <c r="T92" i="14"/>
  <c r="T73" i="14"/>
  <c r="R73" i="14"/>
  <c r="M81" i="14"/>
  <c r="T73" i="19"/>
  <c r="M81" i="19"/>
  <c r="R73" i="19"/>
  <c r="M111" i="18"/>
  <c r="T105" i="18"/>
  <c r="R105" i="18"/>
  <c r="T75" i="17"/>
  <c r="R75" i="17"/>
  <c r="T30" i="19"/>
  <c r="R30" i="19"/>
  <c r="R34" i="15"/>
  <c r="T34" i="15"/>
  <c r="O93" i="11"/>
  <c r="N93" i="11"/>
  <c r="P93" i="11"/>
  <c r="Q93" i="11"/>
  <c r="M93" i="11"/>
  <c r="T93" i="11"/>
  <c r="F93" i="11"/>
  <c r="R93" i="11"/>
  <c r="T19" i="16"/>
  <c r="R19" i="16"/>
  <c r="R77" i="12"/>
  <c r="AA77" i="12" s="1"/>
  <c r="V77" i="12"/>
  <c r="V77" i="11" s="1"/>
  <c r="V92" i="10" s="1"/>
  <c r="V77" i="9" s="1"/>
  <c r="V77" i="8" s="1"/>
  <c r="V92" i="17" s="1"/>
  <c r="V77" i="16" s="1"/>
  <c r="V77" i="15" s="1"/>
  <c r="V92" i="14" s="1"/>
  <c r="V77" i="13" s="1"/>
  <c r="V77" i="19" s="1"/>
  <c r="V107" i="18" s="1"/>
  <c r="T77" i="12"/>
  <c r="AC77" i="12" s="1"/>
  <c r="R91" i="11"/>
  <c r="N91" i="11"/>
  <c r="Q91" i="11"/>
  <c r="F91" i="11"/>
  <c r="M91" i="11"/>
  <c r="T91" i="11"/>
  <c r="P91" i="11"/>
  <c r="O91" i="11"/>
  <c r="T17" i="16"/>
  <c r="R17" i="16"/>
  <c r="R62" i="8"/>
  <c r="T62" i="8"/>
  <c r="R88" i="10"/>
  <c r="M96" i="10"/>
  <c r="T88" i="10"/>
  <c r="T58" i="15"/>
  <c r="R58" i="15"/>
  <c r="R103" i="18"/>
  <c r="T103" i="18"/>
  <c r="R60" i="12"/>
  <c r="T60" i="12"/>
  <c r="Q104" i="14"/>
  <c r="M104" i="14"/>
  <c r="N104" i="14"/>
  <c r="F104" i="14"/>
  <c r="R104" i="14"/>
  <c r="P104" i="14"/>
  <c r="O104" i="14"/>
  <c r="T104" i="14"/>
  <c r="T60" i="14"/>
  <c r="R60" i="14"/>
  <c r="M93" i="13"/>
  <c r="N93" i="13"/>
  <c r="Q93" i="13"/>
  <c r="R93" i="13"/>
  <c r="O93" i="13"/>
  <c r="P93" i="13"/>
  <c r="T93" i="13"/>
  <c r="F93" i="13"/>
  <c r="T34" i="14"/>
  <c r="R34" i="14"/>
  <c r="R17" i="9"/>
  <c r="T17" i="9"/>
  <c r="R47" i="12"/>
  <c r="T47" i="12"/>
  <c r="T47" i="10"/>
  <c r="R47" i="10"/>
  <c r="T92" i="18"/>
  <c r="R92" i="18"/>
  <c r="T17" i="18"/>
  <c r="R17" i="18"/>
  <c r="T13" i="17"/>
  <c r="R13" i="17"/>
  <c r="O87" i="15"/>
  <c r="Q87" i="15"/>
  <c r="F87" i="15"/>
  <c r="R87" i="15"/>
  <c r="P87" i="15"/>
  <c r="M87" i="15"/>
  <c r="N87" i="15"/>
  <c r="T87" i="15"/>
  <c r="T28" i="16"/>
  <c r="M36" i="16"/>
  <c r="R28" i="16"/>
  <c r="M51" i="16"/>
  <c r="R43" i="16"/>
  <c r="T43" i="16"/>
  <c r="R58" i="13"/>
  <c r="T58" i="13"/>
  <c r="M66" i="13"/>
  <c r="M66" i="12"/>
  <c r="T58" i="12"/>
  <c r="R58" i="12"/>
  <c r="T30" i="10"/>
  <c r="R30" i="10"/>
  <c r="R60" i="19"/>
  <c r="T60" i="19"/>
  <c r="Q89" i="8"/>
  <c r="F89" i="8"/>
  <c r="P89" i="8"/>
  <c r="T89" i="8"/>
  <c r="R89" i="8"/>
  <c r="O89" i="8"/>
  <c r="N89" i="8"/>
  <c r="M89" i="8"/>
  <c r="R30" i="16"/>
  <c r="T30" i="16"/>
  <c r="T89" i="19"/>
  <c r="O89" i="19"/>
  <c r="N89" i="19"/>
  <c r="Q89" i="19"/>
  <c r="M89" i="19"/>
  <c r="F89" i="19"/>
  <c r="P89" i="19"/>
  <c r="R89" i="19"/>
  <c r="M104" i="17"/>
  <c r="R104" i="17"/>
  <c r="Q104" i="17"/>
  <c r="F104" i="17"/>
  <c r="O104" i="17"/>
  <c r="T104" i="17"/>
  <c r="P104" i="17"/>
  <c r="N104" i="17"/>
  <c r="R34" i="13"/>
  <c r="T34" i="13"/>
  <c r="T49" i="17"/>
  <c r="R49" i="17"/>
  <c r="T79" i="17"/>
  <c r="R79" i="17"/>
  <c r="T62" i="11"/>
  <c r="R62" i="11"/>
  <c r="T92" i="17"/>
  <c r="R92" i="17"/>
  <c r="R73" i="13"/>
  <c r="M81" i="13"/>
  <c r="T73" i="13"/>
  <c r="O89" i="9"/>
  <c r="R89" i="9"/>
  <c r="N89" i="9"/>
  <c r="M89" i="9"/>
  <c r="Q89" i="9"/>
  <c r="F89" i="9"/>
  <c r="T89" i="9"/>
  <c r="P89" i="9"/>
  <c r="T30" i="14"/>
  <c r="R30" i="14"/>
  <c r="R64" i="9"/>
  <c r="T64" i="9"/>
  <c r="T79" i="18"/>
  <c r="R79" i="18"/>
  <c r="R32" i="10"/>
  <c r="T32" i="10"/>
  <c r="R77" i="16"/>
  <c r="T77" i="16"/>
  <c r="T28" i="10"/>
  <c r="R28" i="10"/>
  <c r="M36" i="10"/>
  <c r="R58" i="9"/>
  <c r="T58" i="9"/>
  <c r="M66" i="9"/>
  <c r="T73" i="18"/>
  <c r="R73" i="18"/>
  <c r="M81" i="18"/>
  <c r="R45" i="12"/>
  <c r="T45" i="12"/>
  <c r="R75" i="15"/>
  <c r="T75" i="15"/>
  <c r="T19" i="15"/>
  <c r="R19" i="15"/>
  <c r="R79" i="10"/>
  <c r="T79" i="10"/>
  <c r="R49" i="8"/>
  <c r="T49" i="8"/>
  <c r="R32" i="9"/>
  <c r="T32" i="9"/>
  <c r="T47" i="13"/>
  <c r="R47" i="13"/>
  <c r="R28" i="11"/>
  <c r="T28" i="11"/>
  <c r="M36" i="11"/>
  <c r="T30" i="15"/>
  <c r="R30" i="15"/>
  <c r="T15" i="16"/>
  <c r="R15" i="16"/>
  <c r="T79" i="8"/>
  <c r="R79" i="8"/>
  <c r="R64" i="19"/>
  <c r="T64" i="19"/>
  <c r="T32" i="17"/>
  <c r="R32" i="17"/>
  <c r="T28" i="13"/>
  <c r="R28" i="13"/>
  <c r="M36" i="13"/>
  <c r="T43" i="19"/>
  <c r="R43" i="19"/>
  <c r="M51" i="19"/>
  <c r="T47" i="15"/>
  <c r="R47" i="15"/>
  <c r="T34" i="16"/>
  <c r="R34" i="16"/>
  <c r="T17" i="11"/>
  <c r="R17" i="11"/>
  <c r="T90" i="10"/>
  <c r="R90" i="10"/>
  <c r="M93" i="15"/>
  <c r="O93" i="15"/>
  <c r="T93" i="15"/>
  <c r="R93" i="15"/>
  <c r="F93" i="15"/>
  <c r="Q93" i="15"/>
  <c r="N93" i="15"/>
  <c r="P93" i="15"/>
  <c r="R64" i="17"/>
  <c r="T64" i="17"/>
  <c r="M123" i="18"/>
  <c r="P123" i="18"/>
  <c r="O123" i="18"/>
  <c r="N123" i="18"/>
  <c r="T123" i="18"/>
  <c r="R123" i="18"/>
  <c r="F123" i="18"/>
  <c r="Q123" i="18"/>
  <c r="T19" i="14"/>
  <c r="R19" i="14"/>
  <c r="T47" i="16"/>
  <c r="R47" i="16"/>
  <c r="T77" i="19"/>
  <c r="R77" i="19"/>
  <c r="O106" i="14"/>
  <c r="T106" i="14"/>
  <c r="R106" i="14"/>
  <c r="N106" i="14"/>
  <c r="Q106" i="14"/>
  <c r="P106" i="14"/>
  <c r="M106" i="14"/>
  <c r="F106" i="14"/>
  <c r="T88" i="17"/>
  <c r="R88" i="17"/>
  <c r="M96" i="17"/>
  <c r="T49" i="14"/>
  <c r="R49" i="14"/>
  <c r="R34" i="10"/>
  <c r="T34" i="10"/>
  <c r="T47" i="17"/>
  <c r="R47" i="17"/>
  <c r="F91" i="12"/>
  <c r="T91" i="12"/>
  <c r="P91" i="12"/>
  <c r="M91" i="12"/>
  <c r="R91" i="12"/>
  <c r="O91" i="12"/>
  <c r="Q91" i="12"/>
  <c r="N91" i="12"/>
  <c r="T32" i="13"/>
  <c r="R32" i="13"/>
  <c r="R13" i="11"/>
  <c r="T13" i="11"/>
  <c r="M21" i="11"/>
  <c r="T15" i="15"/>
  <c r="R15" i="15"/>
  <c r="T15" i="18"/>
  <c r="R15" i="18"/>
  <c r="T60" i="16"/>
  <c r="R60" i="16"/>
  <c r="R79" i="19"/>
  <c r="T79" i="19"/>
  <c r="R64" i="15"/>
  <c r="T64" i="15"/>
  <c r="T64" i="16"/>
  <c r="R64" i="16"/>
  <c r="R77" i="10"/>
  <c r="T77" i="10"/>
  <c r="R62" i="15"/>
  <c r="T62" i="15"/>
  <c r="T32" i="14"/>
  <c r="R32" i="14"/>
  <c r="M81" i="15"/>
  <c r="T73" i="15"/>
  <c r="R73" i="15"/>
  <c r="M81" i="9"/>
  <c r="T73" i="9"/>
  <c r="R73" i="9"/>
  <c r="F87" i="12"/>
  <c r="O87" i="12"/>
  <c r="T87" i="12"/>
  <c r="N87" i="12"/>
  <c r="R87" i="12"/>
  <c r="P87" i="12"/>
  <c r="Q87" i="12"/>
  <c r="M87" i="12"/>
  <c r="R13" i="10"/>
  <c r="T13" i="10"/>
  <c r="T60" i="9"/>
  <c r="R60" i="9"/>
  <c r="T45" i="16"/>
  <c r="R45" i="16"/>
  <c r="R60" i="13"/>
  <c r="T60" i="13"/>
  <c r="T75" i="19"/>
  <c r="R75" i="19"/>
  <c r="T49" i="12"/>
  <c r="R49" i="12"/>
  <c r="R79" i="16"/>
  <c r="T79" i="16"/>
  <c r="T64" i="14"/>
  <c r="R64" i="14"/>
  <c r="Q106" i="17"/>
  <c r="R106" i="17"/>
  <c r="P106" i="17"/>
  <c r="F106" i="17"/>
  <c r="N106" i="17"/>
  <c r="M106" i="17"/>
  <c r="O106" i="17"/>
  <c r="T106" i="17"/>
  <c r="Q87" i="13"/>
  <c r="N87" i="13"/>
  <c r="F87" i="13"/>
  <c r="M87" i="13"/>
  <c r="R87" i="13"/>
  <c r="P87" i="13"/>
  <c r="T87" i="13"/>
  <c r="O87" i="13"/>
  <c r="T75" i="18"/>
  <c r="R75" i="18"/>
  <c r="T49" i="9"/>
  <c r="R49" i="9"/>
  <c r="Q91" i="16"/>
  <c r="R91" i="16"/>
  <c r="P91" i="16"/>
  <c r="N91" i="16"/>
  <c r="M91" i="16"/>
  <c r="F91" i="16"/>
  <c r="T91" i="16"/>
  <c r="O91" i="16"/>
  <c r="R62" i="12"/>
  <c r="T62" i="12"/>
  <c r="R43" i="14"/>
  <c r="T43" i="14"/>
  <c r="M51" i="14"/>
  <c r="M89" i="12"/>
  <c r="P89" i="12"/>
  <c r="Q89" i="12"/>
  <c r="R89" i="12"/>
  <c r="O89" i="12"/>
  <c r="F89" i="12"/>
  <c r="T89" i="12"/>
  <c r="N89" i="12"/>
  <c r="T60" i="11"/>
  <c r="R60" i="11"/>
  <c r="P108" i="17"/>
  <c r="N108" i="17"/>
  <c r="R108" i="17"/>
  <c r="O108" i="17"/>
  <c r="T108" i="17"/>
  <c r="Q108" i="17"/>
  <c r="M108" i="17"/>
  <c r="F108" i="17"/>
  <c r="T34" i="18"/>
  <c r="R34" i="18"/>
  <c r="R19" i="19"/>
  <c r="T19" i="19"/>
  <c r="R19" i="13"/>
  <c r="T19" i="13"/>
  <c r="R88" i="14"/>
  <c r="M96" i="14"/>
  <c r="T88" i="14"/>
  <c r="O93" i="8"/>
  <c r="R93" i="8"/>
  <c r="M93" i="8"/>
  <c r="P93" i="8"/>
  <c r="T93" i="8"/>
  <c r="Q93" i="8"/>
  <c r="F93" i="8"/>
  <c r="N93" i="8"/>
  <c r="T77" i="17"/>
  <c r="R77" i="17"/>
  <c r="O91" i="9"/>
  <c r="Q91" i="9"/>
  <c r="F91" i="9"/>
  <c r="P91" i="9"/>
  <c r="M91" i="9"/>
  <c r="N91" i="9"/>
  <c r="T91" i="9"/>
  <c r="R91" i="9"/>
  <c r="T47" i="8"/>
  <c r="R47" i="8"/>
  <c r="T62" i="10"/>
  <c r="R62" i="10"/>
  <c r="T91" i="8"/>
  <c r="M91" i="8"/>
  <c r="Q91" i="8"/>
  <c r="P91" i="8"/>
  <c r="F91" i="8"/>
  <c r="R91" i="8"/>
  <c r="O91" i="8"/>
  <c r="N91" i="8"/>
  <c r="F91" i="13"/>
  <c r="M91" i="13"/>
  <c r="T91" i="13"/>
  <c r="N91" i="13"/>
  <c r="Q91" i="13"/>
  <c r="P91" i="13"/>
  <c r="O91" i="13"/>
  <c r="R91" i="13"/>
  <c r="T13" i="9"/>
  <c r="R13" i="9"/>
  <c r="M21" i="9"/>
  <c r="R73" i="11"/>
  <c r="M81" i="11"/>
  <c r="T73" i="11"/>
  <c r="T30" i="11"/>
  <c r="R30" i="11"/>
  <c r="T75" i="11"/>
  <c r="R75" i="11"/>
  <c r="R49" i="16"/>
  <c r="T49" i="16"/>
  <c r="T49" i="15"/>
  <c r="R49" i="15"/>
  <c r="R28" i="15"/>
  <c r="T28" i="15"/>
  <c r="M36" i="15"/>
  <c r="R60" i="17"/>
  <c r="T60" i="17"/>
  <c r="T79" i="11"/>
  <c r="R79" i="11"/>
  <c r="T77" i="11"/>
  <c r="R77" i="11"/>
  <c r="T43" i="17"/>
  <c r="R43" i="17"/>
  <c r="M51" i="17"/>
  <c r="R32" i="11"/>
  <c r="T32" i="11"/>
  <c r="R43" i="11"/>
  <c r="M51" i="11"/>
  <c r="T43" i="11"/>
  <c r="R73" i="12"/>
  <c r="M81" i="12"/>
  <c r="T73" i="12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T13" i="8"/>
  <c r="R13" i="8"/>
  <c r="M21" i="8"/>
  <c r="T49" i="11"/>
  <c r="R49" i="11"/>
  <c r="T17" i="8"/>
  <c r="R17" i="8"/>
  <c r="T43" i="9"/>
  <c r="M51" i="9"/>
  <c r="R43" i="9"/>
  <c r="T75" i="16"/>
  <c r="R75" i="16"/>
  <c r="T34" i="9"/>
  <c r="R34" i="9"/>
  <c r="R79" i="12"/>
  <c r="AA79" i="12" s="1"/>
  <c r="T79" i="12"/>
  <c r="AC79" i="12" s="1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T92" i="10"/>
  <c r="R92" i="10"/>
  <c r="T17" i="14"/>
  <c r="R17" i="14"/>
  <c r="P87" i="8"/>
  <c r="Q87" i="8"/>
  <c r="T87" i="8"/>
  <c r="R87" i="8"/>
  <c r="O87" i="8"/>
  <c r="F87" i="8"/>
  <c r="M87" i="8"/>
  <c r="N87" i="8"/>
  <c r="T17" i="13"/>
  <c r="R17" i="13"/>
  <c r="T77" i="13"/>
  <c r="R77" i="13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M21" i="12"/>
  <c r="T43" i="12"/>
  <c r="R43" i="12"/>
  <c r="M51" i="12"/>
  <c r="M36" i="17"/>
  <c r="T28" i="17"/>
  <c r="R28" i="17"/>
  <c r="T75" i="13"/>
  <c r="R75" i="13"/>
  <c r="R90" i="18"/>
  <c r="T90" i="18"/>
  <c r="R93" i="9"/>
  <c r="T93" i="9"/>
  <c r="M93" i="9"/>
  <c r="O93" i="9"/>
  <c r="N93" i="9"/>
  <c r="Q93" i="9"/>
  <c r="F93" i="9"/>
  <c r="P93" i="9"/>
  <c r="T94" i="14"/>
  <c r="R94" i="14"/>
  <c r="T62" i="16"/>
  <c r="R62" i="16"/>
  <c r="R47" i="11"/>
  <c r="T47" i="11"/>
  <c r="T28" i="8"/>
  <c r="M36" i="8"/>
  <c r="R28" i="8"/>
  <c r="T28" i="9"/>
  <c r="R28" i="9"/>
  <c r="M36" i="9"/>
  <c r="T58" i="19"/>
  <c r="M66" i="19"/>
  <c r="R58" i="19"/>
  <c r="T43" i="13"/>
  <c r="R43" i="13"/>
  <c r="M51" i="13"/>
  <c r="R58" i="17"/>
  <c r="T58" i="17"/>
  <c r="M66" i="17"/>
  <c r="R43" i="15"/>
  <c r="T43" i="15"/>
  <c r="M51" i="15"/>
  <c r="T28" i="19"/>
  <c r="R28" i="19"/>
  <c r="M36" i="19"/>
  <c r="R60" i="18"/>
  <c r="T60" i="18"/>
  <c r="T45" i="15"/>
  <c r="R45" i="15"/>
  <c r="T15" i="8"/>
  <c r="R15" i="8"/>
  <c r="T15" i="14"/>
  <c r="R15" i="14"/>
  <c r="R45" i="11"/>
  <c r="T45" i="11"/>
  <c r="T79" i="9"/>
  <c r="R79" i="9"/>
  <c r="T19" i="11"/>
  <c r="R19" i="11"/>
  <c r="T19" i="10"/>
  <c r="R19" i="10"/>
  <c r="T94" i="18"/>
  <c r="R94" i="18"/>
  <c r="R19" i="12"/>
  <c r="AA19" i="12" s="1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T79" i="15"/>
  <c r="R79" i="15"/>
  <c r="R109" i="18"/>
  <c r="T109" i="18"/>
  <c r="P91" i="19"/>
  <c r="R91" i="19"/>
  <c r="N91" i="19"/>
  <c r="M91" i="19"/>
  <c r="F91" i="19"/>
  <c r="T91" i="19"/>
  <c r="O91" i="19"/>
  <c r="Q91" i="19"/>
  <c r="P87" i="19"/>
  <c r="O87" i="19"/>
  <c r="Q87" i="19"/>
  <c r="R87" i="19"/>
  <c r="N87" i="19"/>
  <c r="M87" i="19"/>
  <c r="T87" i="19"/>
  <c r="F87" i="19"/>
  <c r="M102" i="17"/>
  <c r="N102" i="17"/>
  <c r="P102" i="17"/>
  <c r="F102" i="17"/>
  <c r="O102" i="17"/>
  <c r="Q102" i="17"/>
  <c r="T102" i="17"/>
  <c r="R102" i="17"/>
  <c r="R13" i="15"/>
  <c r="T13" i="15"/>
  <c r="M21" i="15"/>
  <c r="T45" i="13"/>
  <c r="R45" i="13"/>
  <c r="O119" i="18"/>
  <c r="Q119" i="18"/>
  <c r="M119" i="18"/>
  <c r="F119" i="18"/>
  <c r="T119" i="18"/>
  <c r="P119" i="18"/>
  <c r="N119" i="18"/>
  <c r="R119" i="18"/>
  <c r="T19" i="8"/>
  <c r="R19" i="8"/>
  <c r="O102" i="10"/>
  <c r="M102" i="10"/>
  <c r="T102" i="10"/>
  <c r="F102" i="10"/>
  <c r="P102" i="10"/>
  <c r="Q102" i="10"/>
  <c r="N102" i="10"/>
  <c r="R102" i="10"/>
  <c r="R88" i="18"/>
  <c r="T88" i="18"/>
  <c r="M96" i="18"/>
  <c r="R90" i="14"/>
  <c r="T90" i="14"/>
  <c r="T30" i="12"/>
  <c r="AC30" i="12" s="1"/>
  <c r="R30" i="12"/>
  <c r="T64" i="13"/>
  <c r="R64" i="13"/>
  <c r="T79" i="13"/>
  <c r="R79" i="13"/>
  <c r="R17" i="10"/>
  <c r="T17" i="10"/>
  <c r="T77" i="14"/>
  <c r="R77" i="14"/>
  <c r="R32" i="12"/>
  <c r="T32" i="12"/>
  <c r="AC32" i="12" s="1"/>
  <c r="R47" i="18"/>
  <c r="T47" i="18"/>
  <c r="T32" i="8"/>
  <c r="R32" i="8"/>
  <c r="R17" i="12"/>
  <c r="AA17" i="12" s="1"/>
  <c r="V17" i="12"/>
  <c r="V32" i="12" s="1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T58" i="11"/>
  <c r="R58" i="11"/>
  <c r="M66" i="11"/>
  <c r="T73" i="17"/>
  <c r="R73" i="17"/>
  <c r="M81" i="17"/>
  <c r="T13" i="19"/>
  <c r="M21" i="19"/>
  <c r="R13" i="19"/>
  <c r="N87" i="9"/>
  <c r="M87" i="9"/>
  <c r="T87" i="9"/>
  <c r="F87" i="9"/>
  <c r="O87" i="9"/>
  <c r="R87" i="9"/>
  <c r="Q87" i="9"/>
  <c r="P87" i="9"/>
  <c r="T28" i="12"/>
  <c r="R28" i="12"/>
  <c r="M36" i="12"/>
  <c r="T45" i="8"/>
  <c r="R45" i="8"/>
  <c r="T45" i="10"/>
  <c r="R45" i="10"/>
  <c r="T75" i="8"/>
  <c r="R75" i="8"/>
  <c r="T30" i="17"/>
  <c r="R30" i="17"/>
  <c r="T45" i="18"/>
  <c r="R45" i="18"/>
  <c r="T15" i="11"/>
  <c r="R15" i="11"/>
  <c r="T45" i="14"/>
  <c r="R45" i="14"/>
  <c r="T15" i="13"/>
  <c r="R15" i="13"/>
  <c r="T64" i="11"/>
  <c r="R64" i="11"/>
  <c r="T34" i="17"/>
  <c r="R34" i="17"/>
  <c r="Q93" i="16"/>
  <c r="P93" i="16"/>
  <c r="N93" i="16"/>
  <c r="R93" i="16"/>
  <c r="T93" i="16"/>
  <c r="F93" i="16"/>
  <c r="M93" i="16"/>
  <c r="O93" i="16"/>
  <c r="T64" i="18"/>
  <c r="R64" i="18"/>
  <c r="R19" i="18"/>
  <c r="T19" i="18"/>
  <c r="T49" i="13"/>
  <c r="R49" i="13"/>
  <c r="T49" i="10"/>
  <c r="R49" i="10"/>
  <c r="T32" i="16"/>
  <c r="R32" i="16"/>
  <c r="T77" i="18"/>
  <c r="R77" i="18"/>
  <c r="R62" i="17"/>
  <c r="T62" i="17"/>
  <c r="T47" i="14"/>
  <c r="R47" i="14"/>
  <c r="R13" i="16"/>
  <c r="T13" i="16"/>
  <c r="M21" i="16"/>
  <c r="T13" i="18"/>
  <c r="R13" i="18"/>
  <c r="M21" i="18"/>
  <c r="M66" i="16"/>
  <c r="R58" i="16"/>
  <c r="T58" i="16"/>
  <c r="T13" i="13"/>
  <c r="M21" i="13"/>
  <c r="R13" i="13"/>
  <c r="T30" i="13"/>
  <c r="R30" i="13"/>
  <c r="T75" i="9"/>
  <c r="R75" i="9"/>
  <c r="M89" i="16"/>
  <c r="Q89" i="16"/>
  <c r="T89" i="16"/>
  <c r="N89" i="16"/>
  <c r="F89" i="16"/>
  <c r="P89" i="16"/>
  <c r="R89" i="16"/>
  <c r="O89" i="16"/>
  <c r="T45" i="17"/>
  <c r="R45" i="17"/>
  <c r="R34" i="11"/>
  <c r="T34" i="11"/>
  <c r="T93" i="12"/>
  <c r="O93" i="12"/>
  <c r="Q93" i="12"/>
  <c r="N93" i="12"/>
  <c r="P93" i="12"/>
  <c r="R93" i="12"/>
  <c r="F93" i="12"/>
  <c r="M93" i="12"/>
  <c r="M91" i="15"/>
  <c r="Q91" i="15"/>
  <c r="R91" i="15"/>
  <c r="T91" i="15"/>
  <c r="P91" i="15"/>
  <c r="O91" i="15"/>
  <c r="F91" i="15"/>
  <c r="N91" i="15"/>
  <c r="Q106" i="10"/>
  <c r="R106" i="10"/>
  <c r="N106" i="10"/>
  <c r="O106" i="10"/>
  <c r="P106" i="10"/>
  <c r="F106" i="10"/>
  <c r="M106" i="10"/>
  <c r="T106" i="10"/>
  <c r="T73" i="8"/>
  <c r="R73" i="8"/>
  <c r="M81" i="8"/>
  <c r="T43" i="10"/>
  <c r="R43" i="10"/>
  <c r="M51" i="10"/>
  <c r="R58" i="8"/>
  <c r="T58" i="8"/>
  <c r="R43" i="18"/>
  <c r="M51" i="18"/>
  <c r="T43" i="18"/>
  <c r="T30" i="18"/>
  <c r="R30" i="18"/>
  <c r="R62" i="14"/>
  <c r="T62" i="14"/>
  <c r="R121" i="18"/>
  <c r="O121" i="18"/>
  <c r="N121" i="18"/>
  <c r="M121" i="18"/>
  <c r="P121" i="18"/>
  <c r="T121" i="18"/>
  <c r="F121" i="18"/>
  <c r="Q121" i="18"/>
  <c r="M102" i="14"/>
  <c r="P102" i="14"/>
  <c r="T102" i="14"/>
  <c r="O102" i="14"/>
  <c r="N102" i="14"/>
  <c r="F102" i="14"/>
  <c r="Q102" i="14"/>
  <c r="R102" i="14"/>
  <c r="V15" i="12"/>
  <c r="V30" i="12" s="1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R15" i="12"/>
  <c r="AA15" i="12" s="1"/>
  <c r="T64" i="12"/>
  <c r="R64" i="12"/>
  <c r="R77" i="9"/>
  <c r="T77" i="9"/>
  <c r="R34" i="12"/>
  <c r="T34" i="12"/>
  <c r="AC34" i="12" s="1"/>
  <c r="B6" i="32"/>
  <c r="W5" i="25"/>
  <c r="B7" i="34"/>
  <c r="B9" i="34"/>
  <c r="E9" i="34"/>
  <c r="B8" i="34"/>
  <c r="I63" i="34"/>
  <c r="G63" i="34"/>
  <c r="G105" i="34"/>
  <c r="I105" i="34"/>
  <c r="I133" i="34"/>
  <c r="G133" i="34"/>
  <c r="G91" i="34"/>
  <c r="I91" i="34"/>
  <c r="I119" i="34"/>
  <c r="G119" i="34"/>
  <c r="I21" i="34"/>
  <c r="G21" i="34"/>
  <c r="E37" i="34"/>
  <c r="B37" i="34"/>
  <c r="B36" i="34"/>
  <c r="B35" i="34"/>
  <c r="B77" i="34"/>
  <c r="E79" i="34"/>
  <c r="B79" i="34"/>
  <c r="B78" i="34"/>
  <c r="I77" i="34"/>
  <c r="G77" i="34"/>
  <c r="I7" i="34"/>
  <c r="G7" i="34"/>
  <c r="B63" i="34"/>
  <c r="E65" i="34"/>
  <c r="B64" i="34"/>
  <c r="B65" i="34"/>
  <c r="E51" i="34"/>
  <c r="B50" i="34"/>
  <c r="B49" i="34"/>
  <c r="B51" i="34"/>
  <c r="B135" i="34"/>
  <c r="B133" i="34"/>
  <c r="E135" i="34"/>
  <c r="B134" i="34"/>
  <c r="B92" i="34"/>
  <c r="E93" i="34"/>
  <c r="B93" i="34"/>
  <c r="B91" i="34"/>
  <c r="E23" i="34"/>
  <c r="B22" i="34"/>
  <c r="B21" i="34"/>
  <c r="B23" i="34"/>
  <c r="G49" i="34"/>
  <c r="I49" i="34"/>
  <c r="G35" i="34"/>
  <c r="I35" i="34"/>
  <c r="B121" i="34"/>
  <c r="B119" i="34"/>
  <c r="B120" i="34"/>
  <c r="E121" i="34"/>
  <c r="B107" i="34"/>
  <c r="B106" i="34"/>
  <c r="B105" i="34"/>
  <c r="E107" i="34"/>
  <c r="AA89" i="10" l="1"/>
  <c r="AA74" i="9" s="1"/>
  <c r="AA74" i="8" s="1"/>
  <c r="AA89" i="17" s="1"/>
  <c r="AA74" i="16" s="1"/>
  <c r="AA74" i="15" s="1"/>
  <c r="AA89" i="14" s="1"/>
  <c r="AA74" i="13" s="1"/>
  <c r="AA74" i="19" s="1"/>
  <c r="AA104" i="18" s="1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AC61" i="12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AC16" i="16" s="1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AA42" i="12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AA87" i="10"/>
  <c r="AA72" i="9" s="1"/>
  <c r="AA72" i="8" s="1"/>
  <c r="AA87" i="17" s="1"/>
  <c r="AA72" i="16" s="1"/>
  <c r="AA72" i="15" s="1"/>
  <c r="AA87" i="14" s="1"/>
  <c r="AA72" i="13" s="1"/>
  <c r="AA72" i="19" s="1"/>
  <c r="AA102" i="18" s="1"/>
  <c r="AA14" i="1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78" i="9"/>
  <c r="AA78" i="8" s="1"/>
  <c r="AA93" i="17" s="1"/>
  <c r="AA78" i="16" s="1"/>
  <c r="AA78" i="15" s="1"/>
  <c r="AA93" i="14" s="1"/>
  <c r="AA78" i="13" s="1"/>
  <c r="AA78" i="19" s="1"/>
  <c r="AA108" i="18" s="1"/>
  <c r="AA35" i="1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A76" i="11"/>
  <c r="AA91" i="10" s="1"/>
  <c r="AA76" i="9" s="1"/>
  <c r="AA76" i="8" s="1"/>
  <c r="AA91" i="17" s="1"/>
  <c r="AA76" i="16" s="1"/>
  <c r="AA76" i="15" s="1"/>
  <c r="AA91" i="14" s="1"/>
  <c r="AA76" i="13" s="1"/>
  <c r="AA76" i="19" s="1"/>
  <c r="AA106" i="18" s="1"/>
  <c r="AC27" i="1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AC20" i="9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AC29" i="10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AC87" i="17"/>
  <c r="AC72" i="16" s="1"/>
  <c r="AC72" i="15" s="1"/>
  <c r="AC87" i="14" s="1"/>
  <c r="AC72" i="13" s="1"/>
  <c r="AC72" i="19" s="1"/>
  <c r="AC102" i="18" s="1"/>
  <c r="AC48" i="1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AA31" i="1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AA16" i="16" s="1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AA95" i="10"/>
  <c r="AA80" i="9" s="1"/>
  <c r="AA80" i="8" s="1"/>
  <c r="AA95" i="17" s="1"/>
  <c r="AA80" i="16" s="1"/>
  <c r="AA80" i="15" s="1"/>
  <c r="AA95" i="14" s="1"/>
  <c r="AA80" i="13" s="1"/>
  <c r="AA80" i="19" s="1"/>
  <c r="AA110" i="18" s="1"/>
  <c r="AC76" i="9"/>
  <c r="AC76" i="8" s="1"/>
  <c r="AC91" i="17" s="1"/>
  <c r="AC76" i="16" s="1"/>
  <c r="AC76" i="15" s="1"/>
  <c r="AC91" i="14" s="1"/>
  <c r="AC76" i="13" s="1"/>
  <c r="AC76" i="19" s="1"/>
  <c r="AC106" i="18" s="1"/>
  <c r="AC78" i="9"/>
  <c r="AC78" i="8" s="1"/>
  <c r="AC93" i="17" s="1"/>
  <c r="AC78" i="16" s="1"/>
  <c r="AC78" i="15" s="1"/>
  <c r="AC93" i="14" s="1"/>
  <c r="AC78" i="13" s="1"/>
  <c r="AC78" i="19" s="1"/>
  <c r="AC108" i="18" s="1"/>
  <c r="AC89" i="17"/>
  <c r="AC74" i="16" s="1"/>
  <c r="AC74" i="15" s="1"/>
  <c r="AC89" i="14" s="1"/>
  <c r="AC74" i="13" s="1"/>
  <c r="AC74" i="19" s="1"/>
  <c r="AC104" i="18" s="1"/>
  <c r="AC95" i="10"/>
  <c r="AC80" i="9" s="1"/>
  <c r="AC80" i="8" s="1"/>
  <c r="AC95" i="17" s="1"/>
  <c r="AC80" i="16" s="1"/>
  <c r="AC80" i="15" s="1"/>
  <c r="AC95" i="14" s="1"/>
  <c r="AC80" i="13" s="1"/>
  <c r="AC80" i="19" s="1"/>
  <c r="AC110" i="18" s="1"/>
  <c r="T51" i="10"/>
  <c r="T66" i="8"/>
  <c r="T81" i="17"/>
  <c r="AC41" i="12"/>
  <c r="AC56" i="12" s="1"/>
  <c r="AA77" i="11"/>
  <c r="AA92" i="10" s="1"/>
  <c r="AA77" i="9" s="1"/>
  <c r="AA77" i="8" s="1"/>
  <c r="AA92" i="17" s="1"/>
  <c r="AA77" i="16" s="1"/>
  <c r="AA77" i="15" s="1"/>
  <c r="AA92" i="14" s="1"/>
  <c r="AA77" i="13" s="1"/>
  <c r="AA77" i="19" s="1"/>
  <c r="AA107" i="18" s="1"/>
  <c r="T36" i="14"/>
  <c r="R66" i="16"/>
  <c r="T21" i="18"/>
  <c r="R81" i="18"/>
  <c r="T51" i="9"/>
  <c r="T66" i="19"/>
  <c r="AC49" i="12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O110" i="14"/>
  <c r="O2" i="14" s="1"/>
  <c r="O95" i="15"/>
  <c r="O2" i="15" s="1"/>
  <c r="P95" i="19"/>
  <c r="P2" i="19" s="1"/>
  <c r="N110" i="14"/>
  <c r="N2" i="14" s="1"/>
  <c r="M95" i="15"/>
  <c r="M2" i="15" s="1"/>
  <c r="T36" i="9"/>
  <c r="T96" i="17"/>
  <c r="AC11" i="1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R21" i="15"/>
  <c r="Q95" i="8"/>
  <c r="Q2" i="8" s="1"/>
  <c r="Q110" i="14"/>
  <c r="Q2" i="14" s="1"/>
  <c r="R81" i="8"/>
  <c r="T21" i="13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N125" i="18"/>
  <c r="N2" i="18" s="1"/>
  <c r="T96" i="14"/>
  <c r="T95" i="12"/>
  <c r="T2" i="12" s="1"/>
  <c r="Q95" i="12"/>
  <c r="Q2" i="12" s="1"/>
  <c r="T51" i="14"/>
  <c r="O95" i="13"/>
  <c r="O2" i="13" s="1"/>
  <c r="T51" i="16"/>
  <c r="T111" i="18"/>
  <c r="R66" i="8"/>
  <c r="M1" i="14"/>
  <c r="T21" i="17"/>
  <c r="R81" i="10"/>
  <c r="R95" i="15"/>
  <c r="R2" i="15" s="1"/>
  <c r="R21" i="17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T81" i="8"/>
  <c r="T21" i="10"/>
  <c r="R95" i="8"/>
  <c r="R2" i="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R81" i="9"/>
  <c r="R66" i="14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32" i="12"/>
  <c r="AA47" i="12" s="1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T21" i="15"/>
  <c r="M95" i="19"/>
  <c r="M2" i="19" s="1"/>
  <c r="O95" i="19"/>
  <c r="O2" i="19" s="1"/>
  <c r="M95" i="8"/>
  <c r="M2" i="8" s="1"/>
  <c r="T51" i="17"/>
  <c r="T36" i="15"/>
  <c r="T21" i="9"/>
  <c r="R36" i="14"/>
  <c r="R95" i="9"/>
  <c r="R2" i="9" s="1"/>
  <c r="T66" i="14"/>
  <c r="N95" i="13"/>
  <c r="N2" i="13" s="1"/>
  <c r="M1" i="10"/>
  <c r="M95" i="13"/>
  <c r="M2" i="13" s="1"/>
  <c r="P110" i="14"/>
  <c r="P2" i="14" s="1"/>
  <c r="R36" i="13"/>
  <c r="T21" i="16"/>
  <c r="T36" i="13"/>
  <c r="R21" i="10"/>
  <c r="R66" i="17"/>
  <c r="R66" i="19"/>
  <c r="R36" i="9"/>
  <c r="T36" i="8"/>
  <c r="T96" i="18"/>
  <c r="R36" i="17"/>
  <c r="M1" i="8"/>
  <c r="M1" i="9"/>
  <c r="T125" i="18"/>
  <c r="T2" i="18" s="1"/>
  <c r="T51" i="1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T51" i="12"/>
  <c r="AC45" i="12"/>
  <c r="AC60" i="12" s="1"/>
  <c r="AC15" i="11" s="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N110" i="17"/>
  <c r="N2" i="17" s="1"/>
  <c r="Q95" i="15"/>
  <c r="Q2" i="15" s="1"/>
  <c r="T96" i="10"/>
  <c r="R21" i="14"/>
  <c r="O95" i="11"/>
  <c r="O2" i="11" s="1"/>
  <c r="P95" i="11"/>
  <c r="P2" i="11" s="1"/>
  <c r="R66" i="18"/>
  <c r="R51" i="8"/>
  <c r="R110" i="10"/>
  <c r="R2" i="10" s="1"/>
  <c r="P110" i="10"/>
  <c r="P2" i="10" s="1"/>
  <c r="N95" i="16"/>
  <c r="N2" i="16" s="1"/>
  <c r="P95" i="16"/>
  <c r="P2" i="16" s="1"/>
  <c r="M110" i="14"/>
  <c r="M2" i="14" s="1"/>
  <c r="R51" i="18"/>
  <c r="R51" i="10"/>
  <c r="T66" i="16"/>
  <c r="R21" i="18"/>
  <c r="R21" i="16"/>
  <c r="P95" i="9"/>
  <c r="P2" i="9" s="1"/>
  <c r="R21" i="19"/>
  <c r="R81" i="17"/>
  <c r="T66" i="11"/>
  <c r="R125" i="18"/>
  <c r="R2" i="18" s="1"/>
  <c r="N95" i="19"/>
  <c r="N2" i="19" s="1"/>
  <c r="M1" i="15"/>
  <c r="T66" i="17"/>
  <c r="T51" i="13"/>
  <c r="T36" i="17"/>
  <c r="O95" i="8"/>
  <c r="O2" i="8" s="1"/>
  <c r="P95" i="8"/>
  <c r="P2" i="8" s="1"/>
  <c r="AC73" i="12"/>
  <c r="AC73" i="11" s="1"/>
  <c r="AC88" i="10" s="1"/>
  <c r="AC73" i="9" s="1"/>
  <c r="AC73" i="8" s="1"/>
  <c r="AC88" i="17" s="1"/>
  <c r="AC73" i="16" s="1"/>
  <c r="AC73" i="15" s="1"/>
  <c r="AC88" i="14" s="1"/>
  <c r="AC73" i="13" s="1"/>
  <c r="AC73" i="19" s="1"/>
  <c r="AC103" i="18" s="1"/>
  <c r="T81" i="12"/>
  <c r="R36" i="15"/>
  <c r="R81" i="11"/>
  <c r="P95" i="12"/>
  <c r="P2" i="12" s="1"/>
  <c r="R51" i="14"/>
  <c r="T95" i="13"/>
  <c r="T2" i="13" s="1"/>
  <c r="T81" i="9"/>
  <c r="M1" i="11"/>
  <c r="R96" i="17"/>
  <c r="T36" i="11"/>
  <c r="R36" i="10"/>
  <c r="T66" i="9"/>
  <c r="Q95" i="9"/>
  <c r="Q2" i="9" s="1"/>
  <c r="O95" i="9"/>
  <c r="O2" i="9" s="1"/>
  <c r="R81" i="13"/>
  <c r="P110" i="17"/>
  <c r="P2" i="17" s="1"/>
  <c r="Q110" i="17"/>
  <c r="Q2" i="17" s="1"/>
  <c r="R51" i="16"/>
  <c r="T36" i="16"/>
  <c r="P95" i="15"/>
  <c r="P2" i="15" s="1"/>
  <c r="R81" i="19"/>
  <c r="R81" i="14"/>
  <c r="R51" i="19"/>
  <c r="R81" i="16"/>
  <c r="Q95" i="11"/>
  <c r="Q2" i="11" s="1"/>
  <c r="M95" i="11"/>
  <c r="M2" i="11" s="1"/>
  <c r="R36" i="19"/>
  <c r="M1" i="17"/>
  <c r="R36" i="18"/>
  <c r="AA75" i="11"/>
  <c r="AA90" i="10" s="1"/>
  <c r="AA75" i="9" s="1"/>
  <c r="AA75" i="8" s="1"/>
  <c r="AA90" i="17" s="1"/>
  <c r="AA75" i="16" s="1"/>
  <c r="AA75" i="15" s="1"/>
  <c r="AA90" i="14" s="1"/>
  <c r="AA75" i="13" s="1"/>
  <c r="AA75" i="19" s="1"/>
  <c r="AA105" i="18" s="1"/>
  <c r="N110" i="10"/>
  <c r="N2" i="10" s="1"/>
  <c r="T110" i="10"/>
  <c r="T2" i="10" s="1"/>
  <c r="T95" i="16"/>
  <c r="T2" i="16" s="1"/>
  <c r="R95" i="16"/>
  <c r="R2" i="16" s="1"/>
  <c r="M1" i="18"/>
  <c r="R66" i="11"/>
  <c r="R51" i="13"/>
  <c r="R36" i="8"/>
  <c r="R21" i="13"/>
  <c r="M1" i="19"/>
  <c r="T51" i="15"/>
  <c r="M1" i="12"/>
  <c r="N95" i="8"/>
  <c r="N2" i="8" s="1"/>
  <c r="R51" i="9"/>
  <c r="R21" i="8"/>
  <c r="R51" i="11"/>
  <c r="R96" i="14"/>
  <c r="O95" i="12"/>
  <c r="O2" i="12" s="1"/>
  <c r="M95" i="12"/>
  <c r="M2" i="12" s="1"/>
  <c r="T66" i="12"/>
  <c r="P95" i="13"/>
  <c r="P2" i="13" s="1"/>
  <c r="T21" i="11"/>
  <c r="R36" i="11"/>
  <c r="T36" i="10"/>
  <c r="M95" i="9"/>
  <c r="M2" i="9" s="1"/>
  <c r="T81" i="13"/>
  <c r="T110" i="17"/>
  <c r="T2" i="17" s="1"/>
  <c r="R110" i="17"/>
  <c r="R2" i="17" s="1"/>
  <c r="R66" i="12"/>
  <c r="T66" i="13"/>
  <c r="T95" i="15"/>
  <c r="T2" i="15" s="1"/>
  <c r="R96" i="10"/>
  <c r="R111" i="18"/>
  <c r="T81" i="14"/>
  <c r="T51" i="19"/>
  <c r="N95" i="11"/>
  <c r="N2" i="11" s="1"/>
  <c r="T66" i="18"/>
  <c r="T36" i="19"/>
  <c r="T36" i="18"/>
  <c r="R66" i="10"/>
  <c r="O110" i="10"/>
  <c r="O2" i="10" s="1"/>
  <c r="M110" i="10"/>
  <c r="M2" i="10" s="1"/>
  <c r="Q95" i="16"/>
  <c r="Q2" i="16" s="1"/>
  <c r="M95" i="16"/>
  <c r="M2" i="16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T36" i="12"/>
  <c r="O125" i="18"/>
  <c r="O2" i="18" s="1"/>
  <c r="R51" i="12"/>
  <c r="T81" i="15"/>
  <c r="R110" i="14"/>
  <c r="R2" i="14" s="1"/>
  <c r="R96" i="18"/>
  <c r="M125" i="18"/>
  <c r="M2" i="18" s="1"/>
  <c r="R95" i="19"/>
  <c r="R2" i="19" s="1"/>
  <c r="T110" i="14"/>
  <c r="T2" i="14" s="1"/>
  <c r="T51" i="18"/>
  <c r="M1" i="13"/>
  <c r="M1" i="16"/>
  <c r="T81" i="18"/>
  <c r="R36" i="12"/>
  <c r="T21" i="19"/>
  <c r="AA30" i="12"/>
  <c r="AA45" i="12" s="1"/>
  <c r="AA60" i="12" s="1"/>
  <c r="AA15" i="11" s="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P125" i="18"/>
  <c r="P2" i="18" s="1"/>
  <c r="Q125" i="18"/>
  <c r="Q2" i="18" s="1"/>
  <c r="T95" i="19"/>
  <c r="T2" i="19" s="1"/>
  <c r="Q95" i="19"/>
  <c r="Q2" i="19" s="1"/>
  <c r="R51" i="15"/>
  <c r="AA13" i="12"/>
  <c r="AA28" i="12" s="1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R21" i="12"/>
  <c r="T95" i="8"/>
  <c r="T2" i="8" s="1"/>
  <c r="T21" i="8"/>
  <c r="AA73" i="12"/>
  <c r="AA73" i="11" s="1"/>
  <c r="AA88" i="10" s="1"/>
  <c r="AA73" i="9" s="1"/>
  <c r="AA73" i="8" s="1"/>
  <c r="AA88" i="17" s="1"/>
  <c r="AA73" i="16" s="1"/>
  <c r="AA73" i="15" s="1"/>
  <c r="AA88" i="14" s="1"/>
  <c r="AA73" i="13" s="1"/>
  <c r="AA73" i="19" s="1"/>
  <c r="AA103" i="18" s="1"/>
  <c r="R81" i="12"/>
  <c r="R51" i="17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T81" i="11"/>
  <c r="R21" i="9"/>
  <c r="N95" i="12"/>
  <c r="N2" i="12" s="1"/>
  <c r="R95" i="12"/>
  <c r="R2" i="12" s="1"/>
  <c r="R95" i="13"/>
  <c r="R2" i="13" s="1"/>
  <c r="Q95" i="13"/>
  <c r="Q2" i="13" s="1"/>
  <c r="T81" i="19"/>
  <c r="R81" i="15"/>
  <c r="R21" i="11"/>
  <c r="R66" i="9"/>
  <c r="T95" i="9"/>
  <c r="T2" i="9" s="1"/>
  <c r="N95" i="9"/>
  <c r="N2" i="9" s="1"/>
  <c r="O110" i="17"/>
  <c r="O2" i="17" s="1"/>
  <c r="M110" i="17"/>
  <c r="M2" i="17" s="1"/>
  <c r="R66" i="13"/>
  <c r="R36" i="16"/>
  <c r="N95" i="15"/>
  <c r="N2" i="15" s="1"/>
  <c r="T66" i="15"/>
  <c r="AC77" i="11"/>
  <c r="AC92" i="10" s="1"/>
  <c r="AC77" i="9" s="1"/>
  <c r="AC77" i="8" s="1"/>
  <c r="AC92" i="17" s="1"/>
  <c r="AC77" i="16" s="1"/>
  <c r="AC77" i="15" s="1"/>
  <c r="AC92" i="14" s="1"/>
  <c r="AC77" i="13" s="1"/>
  <c r="AC77" i="19" s="1"/>
  <c r="AC107" i="18" s="1"/>
  <c r="T21" i="14"/>
  <c r="T81" i="10"/>
  <c r="T81" i="16"/>
  <c r="R95" i="11"/>
  <c r="R2" i="11" s="1"/>
  <c r="T95" i="11"/>
  <c r="T2" i="11" s="1"/>
  <c r="T66" i="10"/>
  <c r="AC75" i="11"/>
  <c r="AC90" i="10" s="1"/>
  <c r="AC75" i="9" s="1"/>
  <c r="AC75" i="8" s="1"/>
  <c r="AC90" i="17" s="1"/>
  <c r="AC75" i="16" s="1"/>
  <c r="AC75" i="15" s="1"/>
  <c r="AC90" i="14" s="1"/>
  <c r="AC75" i="13" s="1"/>
  <c r="AC75" i="19" s="1"/>
  <c r="AC105" i="18" s="1"/>
  <c r="T51" i="8"/>
  <c r="R66" i="15"/>
  <c r="Q110" i="10"/>
  <c r="Q2" i="10" s="1"/>
  <c r="O95" i="16"/>
  <c r="O2" i="16" s="1"/>
  <c r="W6" i="25"/>
  <c r="B7" i="32"/>
  <c r="R1" i="17" l="1"/>
  <c r="T1" i="9"/>
  <c r="D7" i="35" s="1"/>
  <c r="I7" i="35" s="1"/>
  <c r="T1" i="14"/>
  <c r="AD100" i="14" s="1"/>
  <c r="G1" i="14" s="1"/>
  <c r="R1" i="14"/>
  <c r="T1" i="16"/>
  <c r="AD85" i="16" s="1"/>
  <c r="G1" i="16" s="1"/>
  <c r="T1" i="18"/>
  <c r="D15" i="35" s="1"/>
  <c r="I15" i="35" s="1"/>
  <c r="R1" i="11"/>
  <c r="R1" i="8"/>
  <c r="R1" i="10"/>
  <c r="AD85" i="9"/>
  <c r="T1" i="17"/>
  <c r="D9" i="35" s="1"/>
  <c r="I9" i="35" s="1"/>
  <c r="T1" i="8"/>
  <c r="D8" i="35" s="1"/>
  <c r="I8" i="35" s="1"/>
  <c r="T1" i="10"/>
  <c r="D6" i="35" s="1"/>
  <c r="I6" i="35" s="1"/>
  <c r="R1" i="15"/>
  <c r="R1" i="16"/>
  <c r="R1" i="12"/>
  <c r="T1" i="13"/>
  <c r="AD85" i="8"/>
  <c r="R1" i="18"/>
  <c r="T1" i="12"/>
  <c r="R1" i="9"/>
  <c r="T1" i="15"/>
  <c r="T1" i="11"/>
  <c r="D5" i="35" s="1"/>
  <c r="I5" i="35" s="1"/>
  <c r="R1" i="19"/>
  <c r="AD85" i="11"/>
  <c r="T1" i="19"/>
  <c r="R1" i="13"/>
  <c r="W7" i="25"/>
  <c r="B8" i="32"/>
  <c r="D12" i="35" l="1"/>
  <c r="I12" i="35" s="1"/>
  <c r="AD100" i="10"/>
  <c r="G1" i="10" s="1"/>
  <c r="AD115" i="18"/>
  <c r="G1" i="18" s="1"/>
  <c r="D10" i="35"/>
  <c r="I10" i="35" s="1"/>
  <c r="AD100" i="17"/>
  <c r="G1" i="17" s="1"/>
  <c r="D14" i="35"/>
  <c r="I14" i="35" s="1"/>
  <c r="AD85" i="19"/>
  <c r="G1" i="19" s="1"/>
  <c r="D11" i="35"/>
  <c r="I11" i="35" s="1"/>
  <c r="AD85" i="15"/>
  <c r="G1" i="15" s="1"/>
  <c r="D13" i="35"/>
  <c r="I13" i="35" s="1"/>
  <c r="AD85" i="13"/>
  <c r="G1" i="13" s="1"/>
  <c r="D4" i="35"/>
  <c r="AD85" i="12"/>
  <c r="W8" i="25"/>
  <c r="B9" i="32"/>
  <c r="AD90" i="12" l="1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I4" i="35"/>
  <c r="D16" i="35"/>
  <c r="W9" i="25"/>
  <c r="B10" i="32"/>
  <c r="N4" i="35" l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I16" i="35"/>
  <c r="B11" i="32"/>
  <c r="W10" i="25"/>
  <c r="B12" i="32" l="1"/>
  <c r="W11" i="25"/>
  <c r="B13" i="32" l="1"/>
  <c r="W12" i="25"/>
  <c r="W13" i="25" l="1"/>
  <c r="B14" i="32"/>
  <c r="B15" i="32" l="1"/>
  <c r="W14" i="25"/>
  <c r="W15" i="25" l="1"/>
  <c r="B16" i="32"/>
  <c r="B17" i="32" l="1"/>
  <c r="W16" i="25"/>
  <c r="W17" i="25" l="1"/>
  <c r="B18" i="32"/>
  <c r="W18" i="25" l="1"/>
  <c r="B19" i="32"/>
  <c r="W19" i="25" l="1"/>
  <c r="B20" i="32"/>
  <c r="W20" i="25" l="1"/>
  <c r="B21" i="32"/>
  <c r="W21" i="25" l="1"/>
  <c r="B22" i="32"/>
  <c r="W22" i="25" l="1"/>
  <c r="B23" i="32"/>
  <c r="W23" i="25" l="1"/>
  <c r="B24" i="32"/>
  <c r="W24" i="25" l="1"/>
  <c r="B25" i="32"/>
  <c r="W25" i="25" l="1"/>
  <c r="B26" i="32"/>
  <c r="B27" i="32" l="1"/>
  <c r="B4" i="35"/>
  <c r="W26" i="25"/>
  <c r="W27" i="25" l="1"/>
  <c r="B28" i="32"/>
  <c r="B29" i="32" l="1"/>
  <c r="W28" i="25"/>
  <c r="B30" i="32" l="1"/>
  <c r="W29" i="25"/>
  <c r="W30" i="25" l="1"/>
  <c r="B31" i="32"/>
  <c r="B32" i="32" l="1"/>
  <c r="M69" i="12"/>
  <c r="W31" i="25"/>
  <c r="W32" i="25" l="1"/>
  <c r="B33" i="32"/>
  <c r="K69" i="11"/>
  <c r="W33" i="25" l="1"/>
  <c r="B34" i="32"/>
  <c r="B35" i="32" l="1"/>
  <c r="W34" i="25"/>
  <c r="B36" i="32" l="1"/>
  <c r="W35" i="25"/>
  <c r="W36" i="25" l="1"/>
  <c r="B37" i="32"/>
  <c r="W37" i="25" l="1"/>
  <c r="B38" i="32"/>
  <c r="W38" i="25" l="1"/>
  <c r="B39" i="32"/>
  <c r="W39" i="25" l="1"/>
  <c r="B40" i="32"/>
  <c r="B41" i="32" l="1"/>
  <c r="W40" i="25"/>
  <c r="B42" i="32" l="1"/>
  <c r="W41" i="25"/>
  <c r="W42" i="25" l="1"/>
  <c r="B43" i="32"/>
  <c r="B44" i="32" l="1"/>
  <c r="W43" i="25"/>
  <c r="W44" i="25" l="1"/>
  <c r="B45" i="32"/>
  <c r="W45" i="25" l="1"/>
  <c r="C4" i="35"/>
  <c r="B46" i="32"/>
  <c r="B47" i="32" l="1"/>
  <c r="W46" i="25"/>
  <c r="W47" i="25" l="1"/>
  <c r="B48" i="32"/>
  <c r="W48" i="25" l="1"/>
  <c r="B49" i="32"/>
  <c r="W49" i="25" l="1"/>
  <c r="B50" i="32"/>
  <c r="W50" i="25" l="1"/>
  <c r="B51" i="32"/>
  <c r="W51" i="25" l="1"/>
  <c r="B52" i="32"/>
  <c r="B53" i="32" l="1"/>
  <c r="W52" i="25"/>
  <c r="W53" i="25" l="1"/>
  <c r="B54" i="32"/>
  <c r="B55" i="32" l="1"/>
  <c r="W54" i="25"/>
  <c r="W55" i="25" l="1"/>
  <c r="B56" i="32"/>
  <c r="W56" i="25" l="1"/>
  <c r="B57" i="32"/>
  <c r="B5" i="35" l="1"/>
  <c r="W57" i="25"/>
  <c r="B58" i="32"/>
  <c r="W58" i="25" l="1"/>
  <c r="B59" i="32"/>
  <c r="W59" i="25" l="1"/>
  <c r="B60" i="32"/>
  <c r="B61" i="32" l="1"/>
  <c r="W60" i="25"/>
  <c r="W61" i="25" l="1"/>
  <c r="B62" i="32"/>
  <c r="B63" i="32" l="1"/>
  <c r="W62" i="25"/>
  <c r="M69" i="11"/>
  <c r="B64" i="32" l="1"/>
  <c r="K84" i="10"/>
  <c r="W63" i="25"/>
  <c r="W64" i="25" l="1"/>
  <c r="B65" i="32"/>
  <c r="W65" i="25" l="1"/>
  <c r="B66" i="32"/>
  <c r="B67" i="32" l="1"/>
  <c r="W66" i="25"/>
  <c r="B68" i="32" l="1"/>
  <c r="W67" i="25"/>
  <c r="W68" i="25" l="1"/>
  <c r="B69" i="32"/>
  <c r="W69" i="25" l="1"/>
  <c r="B70" i="32"/>
  <c r="B71" i="32" l="1"/>
  <c r="W70" i="25"/>
  <c r="B72" i="32" l="1"/>
  <c r="W71" i="25"/>
  <c r="B73" i="32" l="1"/>
  <c r="W72" i="25"/>
  <c r="W73" i="25" l="1"/>
  <c r="B74" i="32"/>
  <c r="W74" i="25" l="1"/>
  <c r="B75" i="32"/>
  <c r="W75" i="25" l="1"/>
  <c r="B76" i="32"/>
  <c r="W76" i="25" l="1"/>
  <c r="C5" i="35"/>
  <c r="B77" i="32"/>
  <c r="W77" i="25" l="1"/>
  <c r="B78" i="32"/>
  <c r="W78" i="25" l="1"/>
  <c r="B79" i="32"/>
  <c r="W79" i="25" l="1"/>
  <c r="B80" i="32"/>
  <c r="W80" i="25" l="1"/>
  <c r="B81" i="32"/>
  <c r="W81" i="25" l="1"/>
  <c r="B82" i="32"/>
  <c r="B83" i="32" l="1"/>
  <c r="W82" i="25"/>
  <c r="W83" i="25" l="1"/>
  <c r="B84" i="32"/>
  <c r="B85" i="32" l="1"/>
  <c r="W84" i="25"/>
  <c r="W85" i="25" l="1"/>
  <c r="B86" i="32"/>
  <c r="W86" i="25" l="1"/>
  <c r="B87" i="32"/>
  <c r="B6" i="35" l="1"/>
  <c r="B88" i="32"/>
  <c r="W87" i="25"/>
  <c r="W88" i="25" l="1"/>
  <c r="B89" i="32"/>
  <c r="B90" i="32" l="1"/>
  <c r="W89" i="25"/>
  <c r="W90" i="25" l="1"/>
  <c r="B91" i="32"/>
  <c r="W91" i="25" l="1"/>
  <c r="B92" i="32"/>
  <c r="B93" i="32" l="1"/>
  <c r="W92" i="25"/>
  <c r="M84" i="10"/>
  <c r="W93" i="25" l="1"/>
  <c r="B94" i="32"/>
  <c r="K69" i="9"/>
  <c r="W94" i="25" l="1"/>
  <c r="B95" i="32"/>
  <c r="W95" i="25" l="1"/>
  <c r="B96" i="32"/>
  <c r="W96" i="25" l="1"/>
  <c r="B97" i="32"/>
  <c r="B98" i="32" l="1"/>
  <c r="W97" i="25"/>
  <c r="W98" i="25" l="1"/>
  <c r="B99" i="32"/>
  <c r="W99" i="25" l="1"/>
  <c r="B100" i="32"/>
  <c r="W100" i="25" l="1"/>
  <c r="B101" i="32"/>
  <c r="B102" i="32" l="1"/>
  <c r="W101" i="25"/>
  <c r="B103" i="32" l="1"/>
  <c r="W102" i="25"/>
  <c r="B104" i="32" l="1"/>
  <c r="W103" i="25"/>
  <c r="B105" i="32" l="1"/>
  <c r="W104" i="25"/>
  <c r="B106" i="32" l="1"/>
  <c r="W105" i="25"/>
  <c r="C6" i="35" l="1"/>
  <c r="W106" i="25"/>
  <c r="B107" i="32"/>
  <c r="W107" i="25" l="1"/>
  <c r="B108" i="32"/>
  <c r="B109" i="32" l="1"/>
  <c r="W108" i="25"/>
  <c r="W109" i="25" l="1"/>
  <c r="B110" i="32"/>
  <c r="B111" i="32" l="1"/>
  <c r="W110" i="25"/>
  <c r="W111" i="25" l="1"/>
  <c r="B112" i="32"/>
  <c r="W112" i="25" l="1"/>
  <c r="B113" i="32"/>
  <c r="W113" i="25" l="1"/>
  <c r="B114" i="32"/>
  <c r="W114" i="25" l="1"/>
  <c r="B115" i="32"/>
  <c r="W115" i="25" l="1"/>
  <c r="B116" i="32"/>
  <c r="B117" i="32" l="1"/>
  <c r="W116" i="25"/>
  <c r="W117" i="25" l="1"/>
  <c r="B118" i="32"/>
  <c r="B7" i="35" l="1"/>
  <c r="W118" i="25"/>
  <c r="B119" i="32"/>
  <c r="B120" i="32" l="1"/>
  <c r="W119" i="25"/>
  <c r="W120" i="25" l="1"/>
  <c r="B121" i="32"/>
  <c r="W121" i="25" l="1"/>
  <c r="B122" i="32"/>
  <c r="B123" i="32" l="1"/>
  <c r="W122" i="25"/>
  <c r="M69" i="9" l="1"/>
  <c r="W123" i="25"/>
  <c r="B124" i="32"/>
  <c r="B125" i="32" l="1"/>
  <c r="K69" i="8"/>
  <c r="W124" i="25"/>
  <c r="W125" i="25" l="1"/>
  <c r="B126" i="32"/>
  <c r="W126" i="25" l="1"/>
  <c r="B127" i="32"/>
  <c r="W127" i="25" l="1"/>
  <c r="B128" i="32"/>
  <c r="W128" i="25" l="1"/>
  <c r="B129" i="32"/>
  <c r="W129" i="25" l="1"/>
  <c r="B130" i="32"/>
  <c r="W130" i="25" l="1"/>
  <c r="B131" i="32"/>
  <c r="W131" i="25" l="1"/>
  <c r="B132" i="32"/>
  <c r="B133" i="32" l="1"/>
  <c r="W132" i="25"/>
  <c r="B134" i="32" l="1"/>
  <c r="W133" i="25"/>
  <c r="B135" i="32" l="1"/>
  <c r="W134" i="25"/>
  <c r="B136" i="32" l="1"/>
  <c r="W135" i="25"/>
  <c r="W136" i="25" l="1"/>
  <c r="B137" i="32"/>
  <c r="B138" i="32" l="1"/>
  <c r="C7" i="35"/>
  <c r="W137" i="25"/>
  <c r="B139" i="32" l="1"/>
  <c r="W138" i="25"/>
  <c r="W139" i="25" l="1"/>
  <c r="B140" i="32"/>
  <c r="B141" i="32" l="1"/>
  <c r="W140" i="25"/>
  <c r="W141" i="25" l="1"/>
  <c r="B142" i="32"/>
  <c r="W142" i="25" l="1"/>
  <c r="B143" i="32"/>
  <c r="W143" i="25" l="1"/>
  <c r="B144" i="32"/>
  <c r="B145" i="32" l="1"/>
  <c r="W144" i="25"/>
  <c r="W145" i="25" l="1"/>
  <c r="B146" i="32"/>
  <c r="B147" i="32" l="1"/>
  <c r="W146" i="25"/>
  <c r="W147" i="25" l="1"/>
  <c r="B148" i="32"/>
  <c r="B149" i="32" l="1"/>
  <c r="W148" i="25"/>
  <c r="B150" i="32" l="1"/>
  <c r="B8" i="35"/>
  <c r="W149" i="25"/>
  <c r="B151" i="32" l="1"/>
  <c r="W150" i="25"/>
  <c r="W151" i="25" l="1"/>
  <c r="B152" i="32"/>
  <c r="B153" i="32" l="1"/>
  <c r="W152" i="25"/>
  <c r="W153" i="25" l="1"/>
  <c r="B154" i="32"/>
  <c r="B155" i="32" l="1"/>
  <c r="W154" i="25"/>
  <c r="M69" i="8"/>
  <c r="K84" i="17" l="1"/>
  <c r="W155" i="25"/>
  <c r="B156" i="32"/>
  <c r="W156" i="25" l="1"/>
  <c r="B157" i="32"/>
  <c r="W157" i="25" l="1"/>
  <c r="B158" i="32"/>
  <c r="W158" i="25" l="1"/>
  <c r="B159" i="32"/>
  <c r="W159" i="25" l="1"/>
  <c r="B160" i="32"/>
  <c r="W160" i="25" l="1"/>
  <c r="B161" i="32"/>
  <c r="W161" i="25" l="1"/>
  <c r="B162" i="32"/>
  <c r="B163" i="32" l="1"/>
  <c r="W162" i="25"/>
  <c r="W163" i="25" l="1"/>
  <c r="B164" i="32"/>
  <c r="W164" i="25" l="1"/>
  <c r="B165" i="32"/>
  <c r="W165" i="25" l="1"/>
  <c r="B166" i="32"/>
  <c r="W166" i="25" l="1"/>
  <c r="B167" i="32"/>
  <c r="W167" i="25" l="1"/>
  <c r="B168" i="32"/>
  <c r="C8" i="35" l="1"/>
  <c r="W168" i="25"/>
  <c r="B169" i="32"/>
  <c r="W169" i="25" l="1"/>
  <c r="B170" i="32"/>
  <c r="B171" i="32" l="1"/>
  <c r="W170" i="25"/>
  <c r="W171" i="25" l="1"/>
  <c r="B172" i="32"/>
  <c r="B173" i="32" l="1"/>
  <c r="W172" i="25"/>
  <c r="W173" i="25" l="1"/>
  <c r="B174" i="32"/>
  <c r="B175" i="32" l="1"/>
  <c r="W174" i="25"/>
  <c r="W175" i="25" l="1"/>
  <c r="B176" i="32"/>
  <c r="B177" i="32" l="1"/>
  <c r="W176" i="25"/>
  <c r="W177" i="25" l="1"/>
  <c r="B178" i="32"/>
  <c r="B179" i="32" l="1"/>
  <c r="W178" i="25"/>
  <c r="B180" i="32" l="1"/>
  <c r="B9" i="35"/>
  <c r="W179" i="25"/>
  <c r="W180" i="25" l="1"/>
  <c r="B181" i="32"/>
  <c r="W181" i="25" l="1"/>
  <c r="B182" i="32"/>
  <c r="W182" i="25" l="1"/>
  <c r="B183" i="32"/>
  <c r="W183" i="25" l="1"/>
  <c r="B184" i="32"/>
  <c r="W184" i="25" l="1"/>
  <c r="M84" i="17"/>
  <c r="B185" i="32"/>
  <c r="W185" i="25" l="1"/>
  <c r="B186" i="32"/>
  <c r="K69" i="16"/>
  <c r="B187" i="32" l="1"/>
  <c r="W186" i="25"/>
  <c r="W187" i="25" l="1"/>
  <c r="B188" i="32"/>
  <c r="W188" i="25" l="1"/>
  <c r="B189" i="32"/>
  <c r="W189" i="25" l="1"/>
  <c r="B190" i="32"/>
  <c r="W190" i="25" l="1"/>
  <c r="B191" i="32"/>
  <c r="W191" i="25" l="1"/>
  <c r="B192" i="32"/>
  <c r="W192" i="25" l="1"/>
  <c r="B193" i="32"/>
  <c r="B194" i="32" l="1"/>
  <c r="W193" i="25"/>
  <c r="W194" i="25" l="1"/>
  <c r="B195" i="32"/>
  <c r="B196" i="32" l="1"/>
  <c r="W195" i="25"/>
  <c r="W196" i="25" l="1"/>
  <c r="B197" i="32"/>
  <c r="B198" i="32" l="1"/>
  <c r="W197" i="25"/>
  <c r="C9" i="35" l="1"/>
  <c r="B199" i="32"/>
  <c r="W198" i="25"/>
  <c r="W199" i="25" l="1"/>
  <c r="B200" i="32"/>
  <c r="B201" i="32" l="1"/>
  <c r="W200" i="25"/>
  <c r="W201" i="25" l="1"/>
  <c r="B202" i="32"/>
  <c r="W202" i="25" l="1"/>
  <c r="B203" i="32"/>
  <c r="W203" i="25" l="1"/>
  <c r="B204" i="32"/>
  <c r="W204" i="25" l="1"/>
  <c r="B205" i="32"/>
  <c r="W205" i="25" l="1"/>
  <c r="B206" i="32"/>
  <c r="B207" i="32" l="1"/>
  <c r="W206" i="25"/>
  <c r="W207" i="25" l="1"/>
  <c r="B208" i="32"/>
  <c r="B209" i="32" l="1"/>
  <c r="W208" i="25"/>
  <c r="W209" i="25" l="1"/>
  <c r="B210" i="32"/>
  <c r="W210" i="25" l="1"/>
  <c r="B10" i="35"/>
  <c r="B211" i="32"/>
  <c r="W211" i="25" l="1"/>
  <c r="B212" i="32"/>
  <c r="W212" i="25" l="1"/>
  <c r="B213" i="32"/>
  <c r="W213" i="25" l="1"/>
  <c r="B214" i="32"/>
  <c r="W214" i="25" l="1"/>
  <c r="B215" i="32"/>
  <c r="B216" i="32" l="1"/>
  <c r="W215" i="25"/>
  <c r="M69" i="16"/>
  <c r="K69" i="15" l="1"/>
  <c r="B217" i="32"/>
  <c r="W216" i="25"/>
  <c r="W217" i="25" l="1"/>
  <c r="B218" i="32"/>
  <c r="W218" i="25" l="1"/>
  <c r="B219" i="32"/>
  <c r="W219" i="25" l="1"/>
  <c r="B220" i="32"/>
  <c r="W220" i="25" l="1"/>
  <c r="B221" i="32"/>
  <c r="B222" i="32" l="1"/>
  <c r="W221" i="25"/>
  <c r="W222" i="25" l="1"/>
  <c r="B223" i="32"/>
  <c r="B224" i="32" l="1"/>
  <c r="W223" i="25"/>
  <c r="W224" i="25" l="1"/>
  <c r="B225" i="32"/>
  <c r="W225" i="25" l="1"/>
  <c r="B226" i="32"/>
  <c r="W226" i="25" l="1"/>
  <c r="B227" i="32"/>
  <c r="B228" i="32" l="1"/>
  <c r="W227" i="25"/>
  <c r="W228" i="25" l="1"/>
  <c r="B229" i="32"/>
  <c r="W229" i="25" l="1"/>
  <c r="B230" i="32"/>
  <c r="C10" i="35"/>
  <c r="B231" i="32" l="1"/>
  <c r="W230" i="25"/>
  <c r="W231" i="25" l="1"/>
  <c r="B232" i="32"/>
  <c r="B233" i="32" l="1"/>
  <c r="W232" i="25"/>
  <c r="W233" i="25" l="1"/>
  <c r="B234" i="32"/>
  <c r="B235" i="32" l="1"/>
  <c r="W234" i="25"/>
  <c r="W235" i="25" l="1"/>
  <c r="B236" i="32"/>
  <c r="B237" i="32" l="1"/>
  <c r="W236" i="25"/>
  <c r="W237" i="25" l="1"/>
  <c r="B238" i="32"/>
  <c r="B239" i="32" l="1"/>
  <c r="W238" i="25"/>
  <c r="W239" i="25" l="1"/>
  <c r="B240" i="32"/>
  <c r="B241" i="32" l="1"/>
  <c r="W240" i="25"/>
  <c r="B11" i="35"/>
  <c r="W241" i="25" l="1"/>
  <c r="B242" i="32"/>
  <c r="W242" i="25" l="1"/>
  <c r="B243" i="32"/>
  <c r="W243" i="25" l="1"/>
  <c r="B244" i="32"/>
  <c r="B245" i="32" l="1"/>
  <c r="W244" i="25"/>
  <c r="M69" i="15" l="1"/>
  <c r="B246" i="32"/>
  <c r="W245" i="25"/>
  <c r="K84" i="14" l="1"/>
  <c r="W246" i="25"/>
  <c r="B247" i="32"/>
  <c r="W247" i="25" l="1"/>
  <c r="B248" i="32"/>
  <c r="W248" i="25" l="1"/>
  <c r="B249" i="32"/>
  <c r="W249" i="25" l="1"/>
  <c r="B250" i="32"/>
  <c r="W250" i="25" l="1"/>
  <c r="B251" i="32"/>
  <c r="B252" i="32" l="1"/>
  <c r="W251" i="25"/>
  <c r="W252" i="25" l="1"/>
  <c r="B253" i="32"/>
  <c r="B254" i="32" l="1"/>
  <c r="W253" i="25"/>
  <c r="W254" i="25" l="1"/>
  <c r="B255" i="32"/>
  <c r="B256" i="32" l="1"/>
  <c r="W255" i="25"/>
  <c r="W256" i="25" l="1"/>
  <c r="B257" i="32"/>
  <c r="B258" i="32" l="1"/>
  <c r="W257" i="25"/>
  <c r="W258" i="25" l="1"/>
  <c r="B259" i="32"/>
  <c r="W259" i="25" l="1"/>
  <c r="C11" i="35"/>
  <c r="B260" i="32"/>
  <c r="B261" i="32" l="1"/>
  <c r="W260" i="25"/>
  <c r="W261" i="25" l="1"/>
  <c r="B262" i="32"/>
  <c r="B263" i="32" l="1"/>
  <c r="W262" i="25"/>
  <c r="W263" i="25" l="1"/>
  <c r="B264" i="32"/>
  <c r="B265" i="32" l="1"/>
  <c r="W264" i="25"/>
  <c r="W265" i="25" l="1"/>
  <c r="B266" i="32"/>
  <c r="B267" i="32" l="1"/>
  <c r="W266" i="25"/>
  <c r="W267" i="25" l="1"/>
  <c r="B268" i="32"/>
  <c r="B269" i="32" l="1"/>
  <c r="W268" i="25"/>
  <c r="W269" i="25" l="1"/>
  <c r="B270" i="32"/>
  <c r="W270" i="25" l="1"/>
  <c r="B271" i="32"/>
  <c r="B272" i="32" l="1"/>
  <c r="B12" i="35"/>
  <c r="W271" i="25"/>
  <c r="B273" i="32" l="1"/>
  <c r="W272" i="25"/>
  <c r="W273" i="25" l="1"/>
  <c r="B274" i="32"/>
  <c r="W274" i="25" l="1"/>
  <c r="B275" i="32"/>
  <c r="B276" i="32" l="1"/>
  <c r="W275" i="25"/>
  <c r="B277" i="32" l="1"/>
  <c r="M84" i="14"/>
  <c r="W276" i="25"/>
  <c r="W277" i="25" l="1"/>
  <c r="B278" i="32"/>
  <c r="K69" i="13"/>
  <c r="W278" i="25" l="1"/>
  <c r="B279" i="32"/>
  <c r="B280" i="32" l="1"/>
  <c r="W279" i="25"/>
  <c r="W280" i="25" l="1"/>
  <c r="B281" i="32"/>
  <c r="B282" i="32" l="1"/>
  <c r="W281" i="25"/>
  <c r="W282" i="25" l="1"/>
  <c r="B283" i="32"/>
  <c r="B284" i="32" l="1"/>
  <c r="W283" i="25"/>
  <c r="W284" i="25" l="1"/>
  <c r="B285" i="32"/>
  <c r="W285" i="25" l="1"/>
  <c r="B286" i="32"/>
  <c r="W286" i="25" l="1"/>
  <c r="B287" i="32"/>
  <c r="W287" i="25" l="1"/>
  <c r="B288" i="32"/>
  <c r="W288" i="25" l="1"/>
  <c r="B289" i="32"/>
  <c r="B290" i="32" l="1"/>
  <c r="W289" i="25"/>
  <c r="W290" i="25" l="1"/>
  <c r="B291" i="32"/>
  <c r="C12" i="35"/>
  <c r="W291" i="25" l="1"/>
  <c r="B292" i="32"/>
  <c r="B293" i="32" l="1"/>
  <c r="W292" i="25"/>
  <c r="W293" i="25" l="1"/>
  <c r="B294" i="32"/>
  <c r="B295" i="32" l="1"/>
  <c r="W294" i="25"/>
  <c r="W295" i="25" l="1"/>
  <c r="B296" i="32"/>
  <c r="B297" i="32" l="1"/>
  <c r="W296" i="25"/>
  <c r="W297" i="25" l="1"/>
  <c r="B298" i="32"/>
  <c r="B299" i="32" l="1"/>
  <c r="W298" i="25"/>
  <c r="W299" i="25" l="1"/>
  <c r="B300" i="32"/>
  <c r="W300" i="25" l="1"/>
  <c r="B301" i="32"/>
  <c r="W301" i="25" l="1"/>
  <c r="B302" i="32"/>
  <c r="W302" i="25" l="1"/>
  <c r="B13" i="35"/>
  <c r="B303" i="32"/>
  <c r="W303" i="25" l="1"/>
  <c r="B304" i="32"/>
  <c r="B305" i="32" l="1"/>
  <c r="W304" i="25"/>
  <c r="B306" i="32" l="1"/>
  <c r="W305" i="25"/>
  <c r="W306" i="25" l="1"/>
  <c r="B307" i="32"/>
  <c r="B308" i="32" l="1"/>
  <c r="W307" i="25"/>
  <c r="M69" i="13"/>
  <c r="B309" i="32" l="1"/>
  <c r="W308" i="25"/>
  <c r="K69" i="19"/>
  <c r="W309" i="25" l="1"/>
  <c r="B310" i="32"/>
  <c r="W310" i="25" l="1"/>
  <c r="B311" i="32"/>
  <c r="W311" i="25" l="1"/>
  <c r="B312" i="32"/>
  <c r="W312" i="25" l="1"/>
  <c r="B313" i="32"/>
  <c r="W313" i="25" l="1"/>
  <c r="B314" i="32"/>
  <c r="W314" i="25" l="1"/>
  <c r="B315" i="32"/>
  <c r="W315" i="25" l="1"/>
  <c r="B316" i="32"/>
  <c r="B317" i="32" l="1"/>
  <c r="W316" i="25"/>
  <c r="W317" i="25" l="1"/>
  <c r="B318" i="32"/>
  <c r="W318" i="25" l="1"/>
  <c r="B319" i="32"/>
  <c r="W319" i="25" l="1"/>
  <c r="B320" i="32"/>
  <c r="B321" i="32" l="1"/>
  <c r="W320" i="25"/>
  <c r="B322" i="32" l="1"/>
  <c r="W321" i="25"/>
  <c r="C13" i="35"/>
  <c r="B323" i="32" l="1"/>
  <c r="W322" i="25"/>
  <c r="W323" i="25" l="1"/>
  <c r="B324" i="32"/>
  <c r="B325" i="32" l="1"/>
  <c r="W324" i="25"/>
  <c r="W325" i="25" l="1"/>
  <c r="B326" i="32"/>
  <c r="B327" i="32" l="1"/>
  <c r="W326" i="25"/>
  <c r="W327" i="25" l="1"/>
  <c r="B328" i="32"/>
  <c r="B329" i="32" l="1"/>
  <c r="W328" i="25"/>
  <c r="W329" i="25" l="1"/>
  <c r="B330" i="32"/>
  <c r="W330" i="25" l="1"/>
  <c r="B14" i="35"/>
  <c r="B331" i="32"/>
  <c r="B332" i="32" l="1"/>
  <c r="W331" i="25"/>
  <c r="B333" i="32" l="1"/>
  <c r="W332" i="25"/>
  <c r="W333" i="25" l="1"/>
  <c r="B334" i="32"/>
  <c r="B335" i="32" l="1"/>
  <c r="W334" i="25"/>
  <c r="B336" i="32" l="1"/>
  <c r="W335" i="25"/>
  <c r="M69" i="19"/>
  <c r="W336" i="25" l="1"/>
  <c r="B337" i="32"/>
  <c r="K99" i="18"/>
  <c r="W337" i="25" l="1"/>
  <c r="B338" i="32"/>
  <c r="B339" i="32" l="1"/>
  <c r="W338" i="25"/>
  <c r="W339" i="25" l="1"/>
  <c r="B340" i="32"/>
  <c r="B341" i="32" l="1"/>
  <c r="W340" i="25"/>
  <c r="W341" i="25" l="1"/>
  <c r="B342" i="32"/>
  <c r="B343" i="32" l="1"/>
  <c r="W342" i="25"/>
  <c r="W343" i="25" l="1"/>
  <c r="B344" i="32"/>
  <c r="W344" i="25" l="1"/>
  <c r="B345" i="32"/>
  <c r="W345" i="25" l="1"/>
  <c r="B346" i="32"/>
  <c r="B347" i="32" l="1"/>
  <c r="W346" i="25"/>
  <c r="W347" i="25" l="1"/>
  <c r="B348" i="32"/>
  <c r="B349" i="32" l="1"/>
  <c r="W348" i="25"/>
  <c r="W349" i="25" l="1"/>
  <c r="B350" i="32"/>
  <c r="W350" i="25" l="1"/>
  <c r="B351" i="32"/>
  <c r="C14" i="35"/>
  <c r="W351" i="25" l="1"/>
  <c r="B352" i="32"/>
  <c r="B353" i="32" l="1"/>
  <c r="W352" i="25"/>
  <c r="W353" i="25" l="1"/>
  <c r="B354" i="32"/>
  <c r="B355" i="32" l="1"/>
  <c r="W354" i="25"/>
  <c r="W355" i="25" l="1"/>
  <c r="B356" i="32"/>
  <c r="W356" i="25" l="1"/>
  <c r="B357" i="32"/>
  <c r="W357" i="25" l="1"/>
  <c r="B358" i="32"/>
  <c r="B359" i="32" l="1"/>
  <c r="W358" i="25"/>
  <c r="W359" i="25" l="1"/>
  <c r="B360" i="32"/>
  <c r="B361" i="32" l="1"/>
  <c r="W360" i="25"/>
  <c r="B15" i="35" l="1"/>
  <c r="W361" i="25"/>
  <c r="B362" i="32"/>
  <c r="B363" i="32" l="1"/>
  <c r="W362" i="25"/>
  <c r="W363" i="25" l="1"/>
  <c r="B364" i="32"/>
  <c r="B365" i="32" l="1"/>
  <c r="W364" i="25"/>
  <c r="W365" i="25" l="1"/>
  <c r="B366" i="32"/>
  <c r="O9" i="25" l="1"/>
  <c r="E366" i="32"/>
  <c r="I1" i="32"/>
  <c r="W366" i="25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M99" i="18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<sst xmlns="http://schemas.openxmlformats.org/spreadsheetml/2006/main" count="2045" uniqueCount="143">
  <si>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</si>
  <si>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</si>
  <si>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</si>
  <si>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</si>
  <si>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</si>
  <si>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</si>
  <si>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</si>
  <si>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</si>
  <si>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</si>
  <si>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</si>
  <si>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</si>
  <si>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</si>
  <si>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</si>
  <si>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</si>
  <si>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</si>
  <si>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</si>
  <si>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</si>
  <si>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</si>
  <si>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</si>
  <si>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</si>
  <si>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</si>
  <si>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</si>
  <si>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</si>
  <si>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</si>
  <si>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</si>
  <si>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</si>
  <si>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</si>
  <si>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</si>
  <si>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</si>
  <si>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</si>
  <si>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</si>
  <si>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</si>
  <si>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</si>
  <si>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</si>
  <si>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</si>
  <si>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</si>
  <si>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</si>
  <si>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</si>
  <si>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</si>
  <si>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</si>
  <si>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</si>
  <si>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</si>
  <si>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</si>
  <si>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</si>
  <si>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</si>
  <si>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</si>
  <si>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</si>
  <si>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</si>
  <si>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</si>
  <si>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</si>
  <si>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</si>
  <si>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</si>
  <si>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</si>
  <si>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</si>
  <si>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</si>
  <si>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</si>
  <si>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</si>
  <si>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</si>
  <si>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</si>
  <si>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</si>
  <si>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</si>
  <si>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</si>
  <si>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</si>
  <si>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</si>
  <si>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</si>
  <si>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</si>
  <si>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</si>
  <si>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</si>
  <si>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</si>
  <si>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</si>
  <si>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</si>
  <si>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</si>
  <si>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</si>
  <si>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</si>
  <si>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</si>
  <si>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</si>
  <si>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</si>
  <si>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</si>
  <si>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</si>
  <si>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</si>
  <si>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</si>
  <si>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</si>
  <si>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</si>
  <si>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</si>
  <si>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</si>
  <si>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</si>
  <si>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</si>
  <si>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</si>
  <si>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</si>
  <si>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</si>
  <si>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</si>
  <si>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</si>
  <si>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</si>
  <si>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</si>
  <si>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</si>
  <si>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</si>
  <si>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</si>
  <si>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</si>
  <si>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</si>
  <si>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</si>
  <si>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</si>
  <si>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</si>
  <si>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</si>
  <si>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</si>
  <si>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</si>
  <si>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</si>
  <si>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</si>
  <si>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</si>
  <si>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</si>
  <si>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</si>
  <si>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</si>
  <si>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</si>
  <si>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</si>
  <si>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</si>
  <si>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</si>
  <si>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</si>
  <si>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</si>
  <si>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</si>
  <si>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</si>
  <si>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</si>
  <si>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</si>
  <si>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</si>
  <si>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</si>
  <si>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</si>
  <si>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</si>
  <si>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</si>
  <si>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</si>
  <si>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</si>
  <si>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</si>
  <si>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</si>
  <si>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</si>
  <si>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</si>
  <si>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</si>
  <si>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</si>
  <si>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</si>
  <si>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</si>
  <si>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</si>
  <si>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</si>
  <si>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</si>
  <si>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</si>
  <si>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</si>
  <si>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</si>
  <si>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(Apr19, May19,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</si>
</sst>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gray0625">
        <bgColor indexed="26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56" fillId="0" borderId="0"/>
    <xf numFmtId="0" fontId="56" fillId="0" borderId="0"/>
  </cellStyleXfs>
  <cellXfs count="476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/>
    <xf numFmtId="0" fontId="5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3" borderId="0" xfId="0" applyFont="1" applyFill="1"/>
    <xf numFmtId="0" fontId="5" fillId="3" borderId="0" xfId="0" applyFont="1" applyFill="1"/>
    <xf numFmtId="0" fontId="5" fillId="3" borderId="6" xfId="0" applyFont="1" applyFill="1" applyBorder="1"/>
    <xf numFmtId="1" fontId="9" fillId="3" borderId="0" xfId="0" applyNumberFormat="1" applyFont="1" applyFill="1" applyAlignment="1">
      <alignment horizontal="center"/>
    </xf>
    <xf numFmtId="166" fontId="5" fillId="3" borderId="0" xfId="0" applyNumberFormat="1" applyFont="1" applyFill="1"/>
    <xf numFmtId="165" fontId="5" fillId="3" borderId="0" xfId="0" applyNumberFormat="1" applyFont="1" applyFill="1"/>
    <xf numFmtId="0" fontId="5" fillId="3" borderId="7" xfId="0" applyFont="1" applyFill="1" applyBorder="1"/>
    <xf numFmtId="0" fontId="5" fillId="3" borderId="0" xfId="0" applyFont="1" applyFill="1" applyAlignment="1">
      <alignment wrapText="1"/>
    </xf>
    <xf numFmtId="0" fontId="9" fillId="3" borderId="0" xfId="0" applyFont="1" applyFill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0" xfId="0" applyFont="1" applyFill="1" applyAlignment="1">
      <alignment horizontal="center"/>
    </xf>
    <xf numFmtId="0" fontId="5" fillId="3" borderId="10" xfId="0" applyFont="1" applyFill="1" applyBorder="1"/>
    <xf numFmtId="1" fontId="11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6" xfId="0" applyNumberFormat="1" applyFont="1" applyFill="1" applyBorder="1"/>
    <xf numFmtId="164" fontId="1" fillId="3" borderId="10" xfId="0" applyNumberFormat="1" applyFont="1" applyFill="1" applyBorder="1"/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right" indent="1"/>
    </xf>
    <xf numFmtId="0" fontId="1" fillId="3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2" fontId="1" fillId="3" borderId="3" xfId="0" applyNumberFormat="1" applyFont="1" applyFill="1" applyBorder="1" applyAlignment="1">
      <alignment horizontal="right" indent="1"/>
    </xf>
    <xf numFmtId="2" fontId="1" fillId="3" borderId="0" xfId="0" applyNumberFormat="1" applyFont="1" applyFill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166" fontId="5" fillId="3" borderId="0" xfId="0" applyNumberFormat="1" applyFont="1" applyFill="1" applyAlignment="1">
      <alignment horizontal="center"/>
    </xf>
    <xf numFmtId="0" fontId="5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 inden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1" fontId="6" fillId="3" borderId="0" xfId="0" applyNumberFormat="1" applyFont="1" applyFill="1"/>
    <xf numFmtId="0" fontId="18" fillId="3" borderId="0" xfId="0" applyFont="1" applyFill="1"/>
    <xf numFmtId="0" fontId="18" fillId="3" borderId="0" xfId="0" applyFont="1" applyFill="1" applyAlignment="1">
      <alignment horizontal="center"/>
    </xf>
    <xf numFmtId="0" fontId="5" fillId="2" borderId="12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1" fillId="2" borderId="0" xfId="0" applyFont="1" applyFill="1" applyAlignment="1">
      <alignment horizontal="right"/>
    </xf>
    <xf numFmtId="0" fontId="5" fillId="3" borderId="16" xfId="0" applyFont="1" applyFill="1" applyBorder="1"/>
    <xf numFmtId="0" fontId="16" fillId="3" borderId="6" xfId="0" applyFont="1" applyFill="1" applyBorder="1"/>
    <xf numFmtId="0" fontId="5" fillId="3" borderId="11" xfId="0" applyFont="1" applyFill="1" applyBorder="1"/>
    <xf numFmtId="0" fontId="4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/>
    </xf>
    <xf numFmtId="14" fontId="5" fillId="2" borderId="0" xfId="0" applyNumberFormat="1" applyFont="1" applyFill="1"/>
    <xf numFmtId="2" fontId="5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9" fillId="3" borderId="0" xfId="0" applyNumberFormat="1" applyFont="1" applyFill="1"/>
    <xf numFmtId="2" fontId="9" fillId="0" borderId="0" xfId="0" applyNumberFormat="1" applyFont="1"/>
    <xf numFmtId="0" fontId="10" fillId="3" borderId="0" xfId="0" applyFont="1" applyFill="1" applyAlignment="1">
      <alignment wrapText="1"/>
    </xf>
    <xf numFmtId="167" fontId="6" fillId="0" borderId="0" xfId="0" applyNumberFormat="1" applyFont="1" applyAlignment="1">
      <alignment horizontal="left"/>
    </xf>
    <xf numFmtId="167" fontId="1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7" fillId="4" borderId="17" xfId="0" applyFont="1" applyFill="1" applyBorder="1" applyAlignment="1">
      <alignment horizontal="left" vertical="center" indent="1"/>
    </xf>
    <xf numFmtId="1" fontId="6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22" fillId="3" borderId="3" xfId="0" applyFont="1" applyFill="1" applyBorder="1"/>
    <xf numFmtId="0" fontId="22" fillId="3" borderId="3" xfId="0" applyFont="1" applyFill="1" applyBorder="1" applyAlignment="1">
      <alignment horizontal="right" indent="1"/>
    </xf>
    <xf numFmtId="164" fontId="6" fillId="3" borderId="1" xfId="0" applyNumberFormat="1" applyFont="1" applyFill="1" applyBorder="1"/>
    <xf numFmtId="164" fontId="5" fillId="0" borderId="13" xfId="0" applyNumberFormat="1" applyFont="1" applyBorder="1"/>
    <xf numFmtId="2" fontId="5" fillId="0" borderId="13" xfId="0" applyNumberFormat="1" applyFont="1" applyBorder="1"/>
    <xf numFmtId="2" fontId="5" fillId="3" borderId="21" xfId="0" applyNumberFormat="1" applyFont="1" applyFill="1" applyBorder="1" applyAlignment="1">
      <alignment wrapText="1"/>
    </xf>
    <xf numFmtId="164" fontId="5" fillId="0" borderId="0" xfId="0" applyNumberFormat="1" applyFont="1"/>
    <xf numFmtId="2" fontId="5" fillId="0" borderId="0" xfId="0" applyNumberFormat="1" applyFont="1"/>
    <xf numFmtId="164" fontId="5" fillId="3" borderId="0" xfId="0" applyNumberFormat="1" applyFont="1" applyFill="1"/>
    <xf numFmtId="2" fontId="5" fillId="3" borderId="22" xfId="0" applyNumberFormat="1" applyFont="1" applyFill="1" applyBorder="1" applyAlignment="1">
      <alignment wrapText="1"/>
    </xf>
    <xf numFmtId="164" fontId="5" fillId="3" borderId="23" xfId="0" applyNumberFormat="1" applyFont="1" applyFill="1" applyBorder="1"/>
    <xf numFmtId="164" fontId="5" fillId="0" borderId="12" xfId="0" applyNumberFormat="1" applyFont="1" applyBorder="1"/>
    <xf numFmtId="164" fontId="5" fillId="0" borderId="8" xfId="0" applyNumberFormat="1" applyFont="1" applyBorder="1"/>
    <xf numFmtId="0" fontId="1" fillId="2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/>
    </xf>
    <xf numFmtId="164" fontId="5" fillId="0" borderId="21" xfId="0" applyNumberFormat="1" applyFont="1" applyBorder="1"/>
    <xf numFmtId="164" fontId="5" fillId="0" borderId="22" xfId="0" applyNumberFormat="1" applyFont="1" applyBorder="1"/>
    <xf numFmtId="164" fontId="5" fillId="0" borderId="23" xfId="0" applyNumberFormat="1" applyFont="1" applyBorder="1"/>
    <xf numFmtId="164" fontId="5" fillId="3" borderId="14" xfId="0" applyNumberFormat="1" applyFont="1" applyFill="1" applyBorder="1"/>
    <xf numFmtId="164" fontId="5" fillId="3" borderId="15" xfId="0" applyNumberFormat="1" applyFont="1" applyFill="1" applyBorder="1"/>
    <xf numFmtId="164" fontId="5" fillId="3" borderId="21" xfId="0" applyNumberFormat="1" applyFont="1" applyFill="1" applyBorder="1"/>
    <xf numFmtId="164" fontId="5" fillId="3" borderId="22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164" fontId="6" fillId="3" borderId="0" xfId="0" applyNumberFormat="1" applyFont="1" applyFill="1"/>
    <xf numFmtId="164" fontId="5" fillId="0" borderId="18" xfId="0" applyNumberFormat="1" applyFont="1" applyBorder="1"/>
    <xf numFmtId="164" fontId="5" fillId="0" borderId="19" xfId="0" applyNumberFormat="1" applyFont="1" applyBorder="1"/>
    <xf numFmtId="164" fontId="5" fillId="0" borderId="20" xfId="0" applyNumberFormat="1" applyFont="1" applyBorder="1"/>
    <xf numFmtId="164" fontId="5" fillId="0" borderId="14" xfId="0" applyNumberFormat="1" applyFont="1" applyBorder="1"/>
    <xf numFmtId="164" fontId="5" fillId="0" borderId="15" xfId="0" applyNumberFormat="1" applyFont="1" applyBorder="1"/>
    <xf numFmtId="2" fontId="5" fillId="0" borderId="15" xfId="0" applyNumberFormat="1" applyFont="1" applyBorder="1"/>
    <xf numFmtId="165" fontId="5" fillId="3" borderId="0" xfId="0" applyNumberFormat="1" applyFont="1" applyFill="1" applyAlignment="1">
      <alignment horizontal="center"/>
    </xf>
    <xf numFmtId="0" fontId="5" fillId="3" borderId="12" xfId="0" applyFont="1" applyFill="1" applyBorder="1" applyAlignment="1">
      <alignment horizontal="center"/>
    </xf>
    <xf numFmtId="165" fontId="5" fillId="3" borderId="18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3" borderId="19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165" fontId="5" fillId="3" borderId="13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2" fontId="9" fillId="3" borderId="24" xfId="0" applyNumberFormat="1" applyFont="1" applyFill="1" applyBorder="1"/>
    <xf numFmtId="164" fontId="5" fillId="3" borderId="25" xfId="0" applyNumberFormat="1" applyFont="1" applyFill="1" applyBorder="1"/>
    <xf numFmtId="164" fontId="5" fillId="3" borderId="24" xfId="0" applyNumberFormat="1" applyFont="1" applyFill="1" applyBorder="1"/>
    <xf numFmtId="2" fontId="5" fillId="3" borderId="24" xfId="0" applyNumberFormat="1" applyFont="1" applyFill="1" applyBorder="1"/>
    <xf numFmtId="164" fontId="5" fillId="2" borderId="17" xfId="0" applyNumberFormat="1" applyFont="1" applyFill="1" applyBorder="1"/>
    <xf numFmtId="0" fontId="6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6" fontId="5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4" fontId="5" fillId="2" borderId="26" xfId="0" applyNumberFormat="1" applyFont="1" applyFill="1" applyBorder="1"/>
    <xf numFmtId="2" fontId="5" fillId="3" borderId="15" xfId="0" applyNumberFormat="1" applyFont="1" applyFill="1" applyBorder="1"/>
    <xf numFmtId="164" fontId="4" fillId="0" borderId="0" xfId="0" applyNumberFormat="1" applyFont="1" applyAlignment="1">
      <alignment horizontal="right" vertical="center" wrapText="1"/>
    </xf>
    <xf numFmtId="0" fontId="6" fillId="3" borderId="0" xfId="0" applyFont="1" applyFill="1"/>
    <xf numFmtId="165" fontId="7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4" fillId="2" borderId="0" xfId="0" applyFont="1" applyFill="1"/>
    <xf numFmtId="0" fontId="4" fillId="2" borderId="0" xfId="0" applyFont="1" applyFill="1"/>
    <xf numFmtId="1" fontId="5" fillId="2" borderId="13" xfId="0" applyNumberFormat="1" applyFont="1" applyFill="1" applyBorder="1"/>
    <xf numFmtId="1" fontId="8" fillId="2" borderId="0" xfId="1" applyNumberFormat="1" applyFont="1" applyFill="1" applyAlignment="1" applyProtection="1"/>
    <xf numFmtId="1" fontId="5" fillId="2" borderId="0" xfId="0" applyNumberFormat="1" applyFont="1" applyFill="1"/>
    <xf numFmtId="1" fontId="13" fillId="2" borderId="0" xfId="0" applyNumberFormat="1" applyFont="1" applyFill="1"/>
    <xf numFmtId="1" fontId="5" fillId="2" borderId="15" xfId="0" applyNumberFormat="1" applyFont="1" applyFill="1" applyBorder="1"/>
    <xf numFmtId="1" fontId="5" fillId="3" borderId="3" xfId="0" applyNumberFormat="1" applyFont="1" applyFill="1" applyBorder="1"/>
    <xf numFmtId="1" fontId="5" fillId="3" borderId="0" xfId="0" applyNumberFormat="1" applyFont="1" applyFill="1"/>
    <xf numFmtId="1" fontId="5" fillId="3" borderId="7" xfId="0" applyNumberFormat="1" applyFont="1" applyFill="1" applyBorder="1"/>
    <xf numFmtId="1" fontId="5" fillId="0" borderId="0" xfId="0" applyNumberFormat="1" applyFont="1"/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/>
    <xf numFmtId="1" fontId="25" fillId="3" borderId="0" xfId="0" applyNumberFormat="1" applyFont="1" applyFill="1"/>
    <xf numFmtId="165" fontId="1" fillId="2" borderId="17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/>
    <xf numFmtId="167" fontId="1" fillId="3" borderId="1" xfId="0" applyNumberFormat="1" applyFont="1" applyFill="1" applyBorder="1"/>
    <xf numFmtId="0" fontId="6" fillId="3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vertical="center"/>
    </xf>
    <xf numFmtId="167" fontId="1" fillId="0" borderId="1" xfId="0" applyNumberFormat="1" applyFont="1" applyBorder="1"/>
    <xf numFmtId="166" fontId="5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6" fillId="3" borderId="7" xfId="0" applyFont="1" applyFill="1" applyBorder="1"/>
    <xf numFmtId="0" fontId="26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6" fillId="3" borderId="0" xfId="0" applyFont="1" applyFill="1" applyAlignment="1">
      <alignment wrapText="1"/>
    </xf>
    <xf numFmtId="0" fontId="26" fillId="3" borderId="15" xfId="0" applyFont="1" applyFill="1" applyBorder="1" applyAlignment="1">
      <alignment wrapText="1"/>
    </xf>
    <xf numFmtId="164" fontId="5" fillId="3" borderId="18" xfId="0" applyNumberFormat="1" applyFont="1" applyFill="1" applyBorder="1"/>
    <xf numFmtId="164" fontId="5" fillId="3" borderId="19" xfId="0" applyNumberFormat="1" applyFont="1" applyFill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0" fontId="1" fillId="5" borderId="21" xfId="0" applyFont="1" applyFill="1" applyBorder="1" applyAlignment="1">
      <alignment horizontal="right" indent="1"/>
    </xf>
    <xf numFmtId="0" fontId="1" fillId="3" borderId="27" xfId="0" applyFont="1" applyFill="1" applyBorder="1" applyAlignment="1">
      <alignment horizontal="left" vertical="center" indent="1"/>
    </xf>
    <xf numFmtId="0" fontId="1" fillId="3" borderId="28" xfId="0" applyFont="1" applyFill="1" applyBorder="1" applyAlignment="1">
      <alignment horizontal="left" vertical="center" indent="1"/>
    </xf>
    <xf numFmtId="0" fontId="1" fillId="3" borderId="29" xfId="0" applyFont="1" applyFill="1" applyBorder="1" applyAlignment="1">
      <alignment horizontal="left" vertical="center" indent="1"/>
    </xf>
    <xf numFmtId="0" fontId="1" fillId="5" borderId="21" xfId="0" applyFont="1" applyFill="1" applyBorder="1" applyAlignment="1">
      <alignment horizontal="left" vertical="center" indent="1"/>
    </xf>
    <xf numFmtId="0" fontId="1" fillId="4" borderId="23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vertical="center"/>
    </xf>
    <xf numFmtId="164" fontId="6" fillId="3" borderId="3" xfId="0" applyNumberFormat="1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vertical="center"/>
    </xf>
    <xf numFmtId="164" fontId="6" fillId="0" borderId="0" xfId="0" applyNumberFormat="1" applyFont="1"/>
    <xf numFmtId="164" fontId="6" fillId="3" borderId="27" xfId="0" applyNumberFormat="1" applyFont="1" applyFill="1" applyBorder="1" applyAlignment="1">
      <alignment vertical="center"/>
    </xf>
    <xf numFmtId="164" fontId="6" fillId="3" borderId="5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164" fontId="6" fillId="3" borderId="28" xfId="0" applyNumberFormat="1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7" xfId="0" applyNumberFormat="1" applyFont="1" applyFill="1" applyBorder="1" applyAlignment="1">
      <alignment vertical="center"/>
    </xf>
    <xf numFmtId="164" fontId="6" fillId="3" borderId="10" xfId="0" applyNumberFormat="1" applyFont="1" applyFill="1" applyBorder="1" applyAlignment="1">
      <alignment vertical="center"/>
    </xf>
    <xf numFmtId="164" fontId="6" fillId="3" borderId="29" xfId="0" applyNumberFormat="1" applyFont="1" applyFill="1" applyBorder="1" applyAlignment="1">
      <alignment vertical="center"/>
    </xf>
    <xf numFmtId="164" fontId="6" fillId="4" borderId="23" xfId="0" applyNumberFormat="1" applyFont="1" applyFill="1" applyBorder="1"/>
    <xf numFmtId="0" fontId="5" fillId="0" borderId="1" xfId="0" applyFont="1" applyBorder="1" applyAlignment="1">
      <alignment horizontal="center"/>
    </xf>
    <xf numFmtId="15" fontId="6" fillId="2" borderId="30" xfId="0" applyNumberFormat="1" applyFont="1" applyFill="1" applyBorder="1" applyAlignment="1">
      <alignment horizontal="right" vertical="center"/>
    </xf>
    <xf numFmtId="0" fontId="4" fillId="2" borderId="31" xfId="0" applyFont="1" applyFill="1" applyBorder="1" applyAlignment="1">
      <alignment horizontal="center" vertical="center"/>
    </xf>
    <xf numFmtId="15" fontId="4" fillId="2" borderId="32" xfId="0" applyNumberFormat="1" applyFont="1" applyFill="1" applyBorder="1" applyAlignment="1">
      <alignment horizontal="left" vertical="center"/>
    </xf>
    <xf numFmtId="14" fontId="5" fillId="0" borderId="0" xfId="0" applyNumberFormat="1" applyFont="1"/>
    <xf numFmtId="0" fontId="18" fillId="3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wrapText="1" indent="1"/>
    </xf>
    <xf numFmtId="0" fontId="39" fillId="3" borderId="0" xfId="0" applyFont="1" applyFill="1"/>
    <xf numFmtId="0" fontId="37" fillId="0" borderId="0" xfId="0" applyFont="1"/>
    <xf numFmtId="0" fontId="37" fillId="0" borderId="0" xfId="0" applyFont="1" applyAlignment="1">
      <alignment horizontal="center"/>
    </xf>
    <xf numFmtId="1" fontId="37" fillId="0" borderId="0" xfId="0" applyNumberFormat="1" applyFont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/>
    <xf numFmtId="0" fontId="27" fillId="7" borderId="1" xfId="0" applyFont="1" applyFill="1" applyBorder="1" applyAlignment="1">
      <alignment horizontal="center"/>
    </xf>
    <xf numFmtId="0" fontId="37" fillId="3" borderId="0" xfId="0" applyFont="1" applyFill="1" applyAlignment="1">
      <alignment horizontal="center"/>
    </xf>
    <xf numFmtId="1" fontId="37" fillId="7" borderId="1" xfId="0" applyNumberFormat="1" applyFont="1" applyFill="1" applyBorder="1" applyAlignment="1">
      <alignment horizontal="center"/>
    </xf>
    <xf numFmtId="15" fontId="37" fillId="7" borderId="1" xfId="0" applyNumberFormat="1" applyFont="1" applyFill="1" applyBorder="1" applyAlignment="1">
      <alignment horizontal="center"/>
    </xf>
    <xf numFmtId="14" fontId="37" fillId="3" borderId="0" xfId="0" applyNumberFormat="1" applyFont="1" applyFill="1"/>
    <xf numFmtId="0" fontId="40" fillId="3" borderId="0" xfId="0" applyFont="1" applyFill="1" applyAlignment="1">
      <alignment horizontal="center"/>
    </xf>
    <xf numFmtId="1" fontId="40" fillId="7" borderId="1" xfId="0" applyNumberFormat="1" applyFont="1" applyFill="1" applyBorder="1" applyAlignment="1">
      <alignment horizontal="center"/>
    </xf>
    <xf numFmtId="14" fontId="40" fillId="3" borderId="0" xfId="0" applyNumberFormat="1" applyFont="1" applyFill="1"/>
    <xf numFmtId="0" fontId="27" fillId="3" borderId="0" xfId="0" applyFont="1" applyFill="1"/>
    <xf numFmtId="0" fontId="27" fillId="3" borderId="0" xfId="0" applyFont="1" applyFill="1" applyAlignment="1">
      <alignment horizontal="center"/>
    </xf>
    <xf numFmtId="0" fontId="38" fillId="0" borderId="33" xfId="0" applyFont="1" applyBorder="1" applyAlignment="1">
      <alignment horizontal="center" vertical="center"/>
    </xf>
    <xf numFmtId="0" fontId="27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9" fillId="0" borderId="0" xfId="3" applyFont="1"/>
    <xf numFmtId="0" fontId="5" fillId="2" borderId="20" xfId="3" applyFont="1" applyFill="1" applyBorder="1"/>
    <xf numFmtId="0" fontId="5" fillId="2" borderId="14" xfId="3" applyFont="1" applyFill="1" applyBorder="1"/>
    <xf numFmtId="0" fontId="5" fillId="2" borderId="19" xfId="3" applyFont="1" applyFill="1" applyBorder="1" applyAlignment="1">
      <alignment horizontal="center"/>
    </xf>
    <xf numFmtId="0" fontId="5" fillId="2" borderId="34" xfId="3" applyFont="1" applyFill="1" applyBorder="1" applyAlignment="1">
      <alignment horizontal="center"/>
    </xf>
    <xf numFmtId="0" fontId="5" fillId="2" borderId="35" xfId="3" applyFont="1" applyFill="1" applyBorder="1" applyAlignment="1">
      <alignment horizontal="center"/>
    </xf>
    <xf numFmtId="164" fontId="5" fillId="0" borderId="17" xfId="3" applyNumberFormat="1" applyFont="1" applyBorder="1" applyAlignment="1">
      <alignment horizontal="center"/>
    </xf>
    <xf numFmtId="0" fontId="5" fillId="0" borderId="35" xfId="3" applyFont="1" applyBorder="1" applyAlignment="1">
      <alignment horizontal="center"/>
    </xf>
    <xf numFmtId="164" fontId="5" fillId="2" borderId="17" xfId="3" applyNumberFormat="1" applyFont="1" applyFill="1" applyBorder="1" applyAlignment="1">
      <alignment horizontal="center"/>
    </xf>
    <xf numFmtId="0" fontId="5" fillId="2" borderId="36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9" xfId="3" applyFont="1" applyFill="1" applyBorder="1"/>
    <xf numFmtId="164" fontId="5" fillId="2" borderId="37" xfId="3" applyNumberFormat="1" applyFont="1" applyFill="1" applyBorder="1"/>
    <xf numFmtId="164" fontId="5" fillId="2" borderId="0" xfId="3" applyNumberFormat="1" applyFont="1" applyFill="1" applyAlignment="1">
      <alignment horizontal="center" vertical="center" wrapText="1"/>
    </xf>
    <xf numFmtId="164" fontId="5" fillId="2" borderId="0" xfId="3" applyNumberFormat="1" applyFont="1" applyFill="1" applyAlignment="1">
      <alignment horizontal="center"/>
    </xf>
    <xf numFmtId="15" fontId="5" fillId="2" borderId="0" xfId="3" applyNumberFormat="1" applyFont="1" applyFill="1" applyAlignment="1">
      <alignment horizontal="left" vertical="center" indent="1"/>
    </xf>
    <xf numFmtId="17" fontId="5" fillId="2" borderId="38" xfId="3" applyNumberFormat="1" applyFont="1" applyFill="1" applyBorder="1" applyAlignment="1">
      <alignment horizontal="left" indent="1"/>
    </xf>
    <xf numFmtId="0" fontId="5" fillId="2" borderId="8" xfId="3" applyFont="1" applyFill="1" applyBorder="1"/>
    <xf numFmtId="0" fontId="5" fillId="2" borderId="37" xfId="3" applyFont="1" applyFill="1" applyBorder="1"/>
    <xf numFmtId="0" fontId="5" fillId="2" borderId="0" xfId="3" applyFont="1" applyFill="1"/>
    <xf numFmtId="0" fontId="5" fillId="2" borderId="38" xfId="3" applyFont="1" applyFill="1" applyBorder="1" applyAlignment="1">
      <alignment horizontal="center"/>
    </xf>
    <xf numFmtId="0" fontId="5" fillId="0" borderId="0" xfId="3" applyFont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  <xf numFmtId="164" fontId="5" fillId="2" borderId="17" xfId="3" applyNumberFormat="1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18" xfId="3" applyFont="1" applyFill="1" applyBorder="1"/>
    <xf numFmtId="0" fontId="5" fillId="2" borderId="13" xfId="3" applyFont="1" applyFill="1" applyBorder="1"/>
    <xf numFmtId="0" fontId="5" fillId="2" borderId="13" xfId="3" applyFont="1" applyFill="1" applyBorder="1" applyAlignment="1">
      <alignment horizontal="center"/>
    </xf>
    <xf numFmtId="0" fontId="5" fillId="2" borderId="12" xfId="3" applyFont="1" applyFill="1" applyBorder="1"/>
    <xf numFmtId="0" fontId="41" fillId="0" borderId="0" xfId="0" applyFont="1" applyProtection="1">
      <protection hidden="1"/>
    </xf>
    <xf numFmtId="0" fontId="41" fillId="3" borderId="20" xfId="0" applyFont="1" applyFill="1" applyBorder="1" applyProtection="1"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4" fillId="3" borderId="15" xfId="2" applyFont="1" applyFill="1" applyBorder="1" applyAlignment="1" applyProtection="1">
      <alignment vertical="center"/>
      <protection hidden="1"/>
    </xf>
    <xf numFmtId="0" fontId="41" fillId="3" borderId="14" xfId="0" applyFont="1" applyFill="1" applyBorder="1" applyProtection="1">
      <protection hidden="1"/>
    </xf>
    <xf numFmtId="0" fontId="41" fillId="3" borderId="19" xfId="0" applyFont="1" applyFill="1" applyBorder="1" applyProtection="1"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8" xfId="0" applyFont="1" applyFill="1" applyBorder="1" applyProtection="1">
      <protection hidden="1"/>
    </xf>
    <xf numFmtId="164" fontId="41" fillId="0" borderId="0" xfId="0" applyNumberFormat="1" applyFont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3" borderId="39" xfId="0" applyNumberFormat="1" applyFont="1" applyFill="1" applyBorder="1" applyAlignment="1" applyProtection="1">
      <alignment horizontal="center" vertical="center"/>
      <protection hidden="1"/>
    </xf>
    <xf numFmtId="167" fontId="46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40" xfId="0" applyNumberFormat="1" applyFont="1" applyFill="1" applyBorder="1" applyAlignment="1" applyProtection="1">
      <alignment horizontal="center" vertical="center"/>
      <protection hidden="1"/>
    </xf>
    <xf numFmtId="167" fontId="41" fillId="3" borderId="41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1" fillId="6" borderId="40" xfId="0" applyFont="1" applyFill="1" applyBorder="1" applyAlignment="1" applyProtection="1">
      <alignment horizontal="center" vertical="center" wrapText="1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/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3" fillId="3" borderId="0" xfId="0" applyFont="1" applyFill="1" applyAlignment="1" applyProtection="1">
      <alignment horizontal="left" vertical="center" indent="1"/>
      <protection hidden="1"/>
    </xf>
    <xf numFmtId="0" fontId="41" fillId="3" borderId="18" xfId="0" applyFont="1" applyFill="1" applyBorder="1" applyProtection="1">
      <protection hidden="1"/>
    </xf>
    <xf numFmtId="0" fontId="41" fillId="3" borderId="12" xfId="0" applyFont="1" applyFill="1" applyBorder="1" applyProtection="1">
      <protection hidden="1"/>
    </xf>
    <xf numFmtId="164" fontId="47" fillId="0" borderId="0" xfId="0" applyNumberFormat="1" applyFont="1" applyProtection="1">
      <protection hidden="1"/>
    </xf>
    <xf numFmtId="0" fontId="47" fillId="3" borderId="19" xfId="0" applyFont="1" applyFill="1" applyBorder="1" applyProtection="1">
      <protection hidden="1"/>
    </xf>
    <xf numFmtId="0" fontId="47" fillId="3" borderId="8" xfId="0" applyFont="1" applyFill="1" applyBorder="1" applyProtection="1">
      <protection hidden="1"/>
    </xf>
    <xf numFmtId="0" fontId="41" fillId="6" borderId="41" xfId="0" applyFont="1" applyFill="1" applyBorder="1" applyAlignment="1" applyProtection="1">
      <alignment horizontal="center" vertical="center" wrapText="1"/>
      <protection hidden="1"/>
    </xf>
    <xf numFmtId="0" fontId="45" fillId="0" borderId="0" xfId="0" applyFont="1"/>
    <xf numFmtId="0" fontId="50" fillId="3" borderId="20" xfId="0" applyFont="1" applyFill="1" applyBorder="1" applyAlignment="1" applyProtection="1">
      <alignment horizontal="center" vertical="center"/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50" fillId="3" borderId="14" xfId="0" applyFont="1" applyFill="1" applyBorder="1" applyAlignment="1" applyProtection="1">
      <alignment horizontal="center" vertical="center"/>
      <protection hidden="1"/>
    </xf>
    <xf numFmtId="0" fontId="50" fillId="3" borderId="19" xfId="0" applyFont="1" applyFill="1" applyBorder="1" applyAlignment="1" applyProtection="1">
      <alignment horizontal="center" vertical="center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1" fontId="37" fillId="7" borderId="1" xfId="0" applyNumberFormat="1" applyFont="1" applyFill="1" applyBorder="1" applyAlignment="1" applyProtection="1">
      <alignment horizontal="center"/>
      <protection hidden="1"/>
    </xf>
    <xf numFmtId="0" fontId="50" fillId="3" borderId="8" xfId="0" applyFont="1" applyFill="1" applyBorder="1" applyAlignment="1" applyProtection="1">
      <alignment horizontal="left" vertical="center"/>
      <protection hidden="1"/>
    </xf>
    <xf numFmtId="0" fontId="58" fillId="3" borderId="19" xfId="0" applyFont="1" applyFill="1" applyBorder="1" applyAlignment="1" applyProtection="1">
      <alignment horizontal="center" vertical="center"/>
      <protection hidden="1"/>
    </xf>
    <xf numFmtId="0" fontId="50" fillId="3" borderId="18" xfId="0" applyFont="1" applyFill="1" applyBorder="1" applyAlignment="1" applyProtection="1">
      <alignment horizontal="center" vertical="center"/>
      <protection hidden="1"/>
    </xf>
    <xf numFmtId="0" fontId="50" fillId="3" borderId="13" xfId="0" applyFont="1" applyFill="1" applyBorder="1" applyAlignment="1" applyProtection="1">
      <alignment horizontal="center" vertical="center"/>
      <protection hidden="1"/>
    </xf>
    <xf numFmtId="0" fontId="50" fillId="3" borderId="12" xfId="0" applyFont="1" applyFill="1" applyBorder="1" applyAlignment="1" applyProtection="1">
      <alignment horizontal="center" vertical="center"/>
      <protection hidden="1"/>
    </xf>
    <xf numFmtId="164" fontId="5" fillId="0" borderId="1" xfId="0" applyNumberFormat="1" applyFont="1" applyBorder="1"/>
    <xf numFmtId="165" fontId="41" fillId="0" borderId="0" xfId="0" applyNumberFormat="1" applyFont="1" applyProtection="1">
      <protection hidden="1"/>
    </xf>
    <xf numFmtId="0" fontId="52" fillId="3" borderId="0" xfId="0" applyFont="1" applyFill="1" applyAlignment="1" applyProtection="1">
      <alignment vertical="center" wrapText="1"/>
      <protection hidden="1"/>
    </xf>
    <xf numFmtId="0" fontId="59" fillId="3" borderId="0" xfId="0" applyFont="1" applyFill="1" applyAlignment="1" applyProtection="1">
      <alignment vertical="center" wrapText="1"/>
      <protection hidden="1"/>
    </xf>
    <xf numFmtId="1" fontId="5" fillId="0" borderId="0" xfId="3" applyNumberFormat="1" applyFont="1"/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42" xfId="0" applyFont="1" applyBorder="1"/>
    <xf numFmtId="0" fontId="7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5" fillId="0" borderId="25" xfId="0" applyFont="1" applyBorder="1"/>
    <xf numFmtId="0" fontId="0" fillId="0" borderId="24" xfId="0" applyBorder="1"/>
    <xf numFmtId="0" fontId="0" fillId="0" borderId="43" xfId="0" applyBorder="1"/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0" fontId="17" fillId="3" borderId="0" xfId="0" applyFont="1" applyFill="1" applyAlignment="1">
      <alignment horizontal="center"/>
    </xf>
    <xf numFmtId="0" fontId="0" fillId="0" borderId="0" xfId="0"/>
    <xf numFmtId="1" fontId="1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3" fillId="2" borderId="30" xfId="2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horizontal="left" wrapText="1"/>
    </xf>
    <xf numFmtId="2" fontId="55" fillId="2" borderId="0" xfId="0" applyNumberFormat="1" applyFont="1" applyFill="1" applyAlignment="1">
      <alignment horizontal="center"/>
    </xf>
    <xf numFmtId="0" fontId="5" fillId="0" borderId="0" xfId="0" applyFont="1"/>
    <xf numFmtId="0" fontId="13" fillId="0" borderId="47" xfId="0" applyFont="1" applyBorder="1" applyAlignment="1">
      <alignment horizontal="left" vertical="center" indent="3"/>
    </xf>
    <xf numFmtId="0" fontId="33" fillId="0" borderId="47" xfId="0" applyFont="1" applyBorder="1" applyAlignment="1">
      <alignment horizontal="left" vertical="center" indent="3"/>
    </xf>
    <xf numFmtId="0" fontId="5" fillId="0" borderId="15" xfId="0" applyFont="1" applyBorder="1"/>
    <xf numFmtId="0" fontId="0" fillId="0" borderId="15" xfId="0" applyBorder="1"/>
    <xf numFmtId="0" fontId="5" fillId="0" borderId="3" xfId="0" applyFont="1" applyBorder="1"/>
    <xf numFmtId="0" fontId="5" fillId="0" borderId="7" xfId="0" applyFont="1" applyBorder="1"/>
    <xf numFmtId="167" fontId="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wrapText="1"/>
    </xf>
    <xf numFmtId="164" fontId="6" fillId="3" borderId="12" xfId="0" applyNumberFormat="1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6" fillId="3" borderId="2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7" fontId="6" fillId="3" borderId="13" xfId="0" applyNumberFormat="1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center"/>
    </xf>
    <xf numFmtId="0" fontId="26" fillId="3" borderId="0" xfId="0" applyFont="1" applyFill="1"/>
    <xf numFmtId="164" fontId="6" fillId="3" borderId="22" xfId="0" applyNumberFormat="1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164" fontId="6" fillId="3" borderId="21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1" fillId="2" borderId="30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horizontal="left" vertical="center" wrapText="1" indent="1"/>
    </xf>
    <xf numFmtId="0" fontId="1" fillId="2" borderId="31" xfId="0" applyFont="1" applyFill="1" applyBorder="1" applyAlignment="1">
      <alignment horizontal="left" vertical="center" wrapText="1" indent="1"/>
    </xf>
    <xf numFmtId="0" fontId="26" fillId="2" borderId="32" xfId="0" applyFont="1" applyFill="1" applyBorder="1" applyAlignment="1">
      <alignment horizontal="left" vertical="center" wrapText="1" indent="1"/>
    </xf>
    <xf numFmtId="166" fontId="1" fillId="0" borderId="48" xfId="0" applyNumberFormat="1" applyFont="1" applyBorder="1" applyAlignment="1">
      <alignment horizontal="center" vertical="center" wrapText="1"/>
    </xf>
    <xf numFmtId="166" fontId="26" fillId="0" borderId="48" xfId="0" applyNumberFormat="1" applyFont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32" fillId="2" borderId="49" xfId="1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2" fontId="6" fillId="3" borderId="25" xfId="0" applyNumberFormat="1" applyFont="1" applyFill="1" applyBorder="1" applyAlignment="1">
      <alignment horizontal="center" wrapText="1"/>
    </xf>
    <xf numFmtId="2" fontId="6" fillId="3" borderId="43" xfId="0" applyNumberFormat="1" applyFont="1" applyFill="1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43" xfId="0" applyFill="1" applyBorder="1" applyAlignment="1">
      <alignment horizont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4" fillId="3" borderId="22" xfId="0" applyNumberFormat="1" applyFont="1" applyFill="1" applyBorder="1" applyAlignment="1">
      <alignment horizontal="center" vertical="center" wrapText="1"/>
    </xf>
    <xf numFmtId="2" fontId="4" fillId="3" borderId="23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26" fillId="3" borderId="19" xfId="0" applyFont="1" applyFill="1" applyBorder="1"/>
    <xf numFmtId="0" fontId="6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7" fillId="2" borderId="30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vertical="center" wrapText="1"/>
    </xf>
    <xf numFmtId="0" fontId="13" fillId="2" borderId="32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41" fillId="6" borderId="0" xfId="0" applyFont="1" applyFill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 indent="1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6" fillId="6" borderId="40" xfId="0" applyFont="1" applyFill="1" applyBorder="1" applyAlignment="1" applyProtection="1">
      <alignment horizontal="center" vertical="center"/>
      <protection hidden="1"/>
    </xf>
    <xf numFmtId="0" fontId="45" fillId="0" borderId="54" xfId="0" applyFont="1" applyBorder="1" applyAlignment="1">
      <alignment horizontal="center" vertical="center"/>
    </xf>
    <xf numFmtId="0" fontId="48" fillId="6" borderId="1" xfId="0" applyFont="1" applyFill="1" applyBorder="1" applyAlignment="1" applyProtection="1">
      <alignment horizontal="center" vertical="center" wrapText="1"/>
      <protection hidden="1"/>
    </xf>
    <xf numFmtId="0" fontId="47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3" xfId="0" applyFont="1" applyBorder="1" applyProtection="1">
      <protection hidden="1"/>
    </xf>
    <xf numFmtId="0" fontId="45" fillId="0" borderId="13" xfId="0" applyFont="1" applyBorder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54" xfId="0" applyNumberFormat="1" applyFont="1" applyFill="1" applyBorder="1" applyAlignment="1" applyProtection="1">
      <alignment horizontal="center"/>
      <protection hidden="1"/>
    </xf>
    <xf numFmtId="0" fontId="46" fillId="3" borderId="13" xfId="0" applyFont="1" applyFill="1" applyBorder="1" applyAlignment="1" applyProtection="1">
      <alignment horizontal="right" vertical="center"/>
      <protection hidden="1"/>
    </xf>
    <xf numFmtId="0" fontId="47" fillId="0" borderId="0" xfId="0" applyFont="1" applyAlignment="1">
      <alignment horizontal="left" vertical="center" indent="1"/>
    </xf>
    <xf numFmtId="0" fontId="51" fillId="3" borderId="0" xfId="0" applyFont="1" applyFill="1" applyAlignment="1" applyProtection="1">
      <alignment vertical="center"/>
      <protection hidden="1"/>
    </xf>
    <xf numFmtId="0" fontId="47" fillId="0" borderId="0" xfId="0" applyFont="1"/>
    <xf numFmtId="164" fontId="41" fillId="6" borderId="40" xfId="0" applyNumberFormat="1" applyFont="1" applyFill="1" applyBorder="1" applyAlignment="1" applyProtection="1">
      <alignment horizontal="center" vertical="center"/>
      <protection hidden="1"/>
    </xf>
    <xf numFmtId="164" fontId="41" fillId="6" borderId="41" xfId="0" applyNumberFormat="1" applyFont="1" applyFill="1" applyBorder="1" applyAlignment="1" applyProtection="1">
      <alignment horizontal="center" vertical="center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54" fillId="3" borderId="13" xfId="0" applyFont="1" applyFill="1" applyBorder="1" applyAlignment="1" applyProtection="1">
      <alignment horizontal="left" indent="1"/>
      <protection hidden="1"/>
    </xf>
    <xf numFmtId="0" fontId="52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52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0" fontId="46" fillId="6" borderId="54" xfId="0" applyFont="1" applyFill="1" applyBorder="1" applyAlignment="1" applyProtection="1">
      <alignment horizontal="center" vertical="center"/>
      <protection hidden="1"/>
    </xf>
    <xf numFmtId="0" fontId="46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0" xfId="0" applyFont="1" applyProtection="1"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27" fillId="2" borderId="15" xfId="3" applyFont="1" applyFill="1" applyBorder="1"/>
    <xf numFmtId="0" fontId="38" fillId="3" borderId="55" xfId="0" applyFont="1" applyFill="1" applyBorder="1" applyAlignment="1">
      <alignment horizontal="right" vertical="center"/>
    </xf>
    <xf numFmtId="0" fontId="38" fillId="3" borderId="56" xfId="0" applyFont="1" applyFill="1" applyBorder="1" applyAlignment="1">
      <alignment horizontal="right" vertical="center"/>
    </xf>
    <xf numFmtId="168" fontId="38" fillId="3" borderId="56" xfId="0" applyNumberFormat="1" applyFont="1" applyFill="1" applyBorder="1" applyAlignment="1">
      <alignment horizontal="left" vertical="center" indent="1"/>
    </xf>
    <xf numFmtId="168" fontId="0" fillId="3" borderId="57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horizontal="center" vertical="center"/>
    </xf>
  </cellXfs>
  <cellStyles count="6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6"/>
  <sheetViews>
    <sheetView tabSelected="1" zoomScaleNormal="100" workbookViewId="0">
      <selection activeCell="D5" sqref="D5:F5"/>
    </sheetView>
  </sheetViews>
  <sheetFormatPr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63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55"/>
      <c r="Q2" s="59"/>
      <c r="R2" s="78"/>
      <c r="S2" s="78"/>
      <c r="T2" s="79"/>
      <c r="U2" s="346"/>
      <c r="W2" s="213">
        <f>Admin!B2</f>
        <v>43561</v>
      </c>
      <c r="X2" s="3">
        <v>1</v>
      </c>
    </row>
    <row r="3" spans="1:24" ht="17.25" customHeight="1" thickTop="1" thickBot="1" x14ac:dyDescent="0.3">
      <c r="A3" s="60"/>
      <c r="B3" s="84" t="s">
        <v>18</v>
      </c>
      <c r="C3" s="5"/>
      <c r="D3" s="5"/>
      <c r="E3" s="5"/>
      <c r="F3" s="5"/>
      <c r="G3" s="5"/>
      <c r="H3" s="345" t="s">
        <v>139</v>
      </c>
      <c r="I3" s="345"/>
      <c r="J3" s="345"/>
      <c r="K3" s="345"/>
      <c r="L3" s="345"/>
      <c r="M3" s="345"/>
      <c r="N3" s="5"/>
      <c r="O3" s="63"/>
      <c r="P3" s="156"/>
      <c r="Q3" s="341" t="s">
        <v>74</v>
      </c>
      <c r="R3" s="342"/>
      <c r="S3" s="343"/>
      <c r="T3" s="81"/>
      <c r="U3" s="346"/>
      <c r="W3" s="213">
        <f>Admin!B3</f>
        <v>43562</v>
      </c>
      <c r="X3" s="3">
        <f>X2+1</f>
        <v>2</v>
      </c>
    </row>
    <row r="4" spans="1:24" ht="3.75" customHeight="1" thickTop="1" x14ac:dyDescent="0.2">
      <c r="A4" s="6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57"/>
      <c r="Q4" s="5"/>
      <c r="R4" s="80"/>
      <c r="S4" s="80"/>
      <c r="T4" s="81"/>
      <c r="U4" s="346"/>
      <c r="W4" s="213">
        <f>Admin!B4</f>
        <v>43563</v>
      </c>
      <c r="X4" s="3">
        <f t="shared" ref="X4:X53" si="0">X3+1</f>
        <v>3</v>
      </c>
    </row>
    <row r="5" spans="1:24" ht="12" customHeight="1" x14ac:dyDescent="0.2">
      <c r="A5" s="60"/>
      <c r="B5" s="5" t="s">
        <v>19</v>
      </c>
      <c r="C5" s="5"/>
      <c r="D5" s="331"/>
      <c r="E5" s="332"/>
      <c r="F5" s="333"/>
      <c r="G5" s="5"/>
      <c r="H5" s="344" t="s">
        <v>142</v>
      </c>
      <c r="I5" s="344"/>
      <c r="J5" s="344"/>
      <c r="K5" s="344"/>
      <c r="L5" s="344"/>
      <c r="M5" s="344"/>
      <c r="N5" s="344"/>
      <c r="O5" s="344"/>
      <c r="P5" s="5"/>
      <c r="Q5" s="5"/>
      <c r="R5" s="80"/>
      <c r="S5" s="80"/>
      <c r="T5" s="81"/>
      <c r="U5" s="346"/>
      <c r="V5" s="3" t="s">
        <v>85</v>
      </c>
      <c r="W5" s="213">
        <f>Admin!B5</f>
        <v>43564</v>
      </c>
      <c r="X5" s="3">
        <f t="shared" si="0"/>
        <v>4</v>
      </c>
    </row>
    <row r="6" spans="1:24" ht="12" customHeight="1" x14ac:dyDescent="0.2">
      <c r="A6" s="60"/>
      <c r="B6" s="5" t="s">
        <v>13</v>
      </c>
      <c r="C6" s="5"/>
      <c r="D6" s="331"/>
      <c r="E6" s="332"/>
      <c r="F6" s="333"/>
      <c r="G6" s="5"/>
      <c r="H6" s="344"/>
      <c r="I6" s="344"/>
      <c r="J6" s="344"/>
      <c r="K6" s="344"/>
      <c r="L6" s="344"/>
      <c r="M6" s="344"/>
      <c r="N6" s="344"/>
      <c r="O6" s="344"/>
      <c r="P6" s="157"/>
      <c r="Q6" s="5"/>
      <c r="R6" s="80"/>
      <c r="S6" s="80"/>
      <c r="T6" s="81"/>
      <c r="U6" s="346"/>
      <c r="V6" s="3" t="s">
        <v>86</v>
      </c>
      <c r="W6" s="213">
        <f>Admin!B6</f>
        <v>43565</v>
      </c>
      <c r="X6" s="3">
        <f t="shared" si="0"/>
        <v>5</v>
      </c>
    </row>
    <row r="7" spans="1:24" ht="12" customHeight="1" x14ac:dyDescent="0.2">
      <c r="A7" s="60"/>
      <c r="B7" s="5" t="s">
        <v>14</v>
      </c>
      <c r="C7" s="5"/>
      <c r="D7" s="331"/>
      <c r="E7" s="332"/>
      <c r="F7" s="333"/>
      <c r="G7" s="5"/>
      <c r="H7" s="344"/>
      <c r="I7" s="344"/>
      <c r="J7" s="344"/>
      <c r="K7" s="344"/>
      <c r="L7" s="344"/>
      <c r="M7" s="344"/>
      <c r="N7" s="344"/>
      <c r="O7" s="344"/>
      <c r="P7" s="5"/>
      <c r="Q7" s="5"/>
      <c r="R7" s="80"/>
      <c r="S7" s="80"/>
      <c r="T7" s="81"/>
      <c r="U7" s="346"/>
      <c r="V7" s="3" t="s">
        <v>87</v>
      </c>
      <c r="W7" s="213">
        <f>Admin!B7</f>
        <v>43566</v>
      </c>
      <c r="X7" s="3">
        <f t="shared" si="0"/>
        <v>6</v>
      </c>
    </row>
    <row r="8" spans="1:24" ht="12" customHeight="1" x14ac:dyDescent="0.2">
      <c r="A8" s="6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57"/>
      <c r="Q8" s="5"/>
      <c r="R8" s="80"/>
      <c r="S8" s="80"/>
      <c r="T8" s="81"/>
      <c r="U8" s="346"/>
      <c r="V8" s="3" t="s">
        <v>85</v>
      </c>
      <c r="W8" s="213">
        <f>Admin!B8</f>
        <v>43567</v>
      </c>
      <c r="X8" s="3">
        <f t="shared" si="0"/>
        <v>7</v>
      </c>
    </row>
    <row r="9" spans="1:24" ht="12" customHeight="1" x14ac:dyDescent="0.2">
      <c r="A9" s="60"/>
      <c r="B9" s="5" t="s">
        <v>15</v>
      </c>
      <c r="C9" s="5"/>
      <c r="D9" s="6"/>
      <c r="E9" s="5"/>
      <c r="F9" s="5"/>
      <c r="G9" s="5"/>
      <c r="H9" s="69"/>
      <c r="I9" s="5"/>
      <c r="J9" s="5"/>
      <c r="K9" s="70" t="s">
        <v>64</v>
      </c>
      <c r="L9" s="70"/>
      <c r="M9" s="175">
        <f>Admin!B2</f>
        <v>43561</v>
      </c>
      <c r="N9" s="5"/>
      <c r="O9" s="175">
        <f>Admin!B366</f>
        <v>43925</v>
      </c>
      <c r="P9" s="158"/>
      <c r="Q9" s="153"/>
      <c r="R9" s="154"/>
      <c r="S9" s="154"/>
      <c r="T9" s="81"/>
      <c r="U9" s="346"/>
      <c r="W9" s="213">
        <f>Admin!B9</f>
        <v>43568</v>
      </c>
      <c r="X9" s="3">
        <f t="shared" si="0"/>
        <v>8</v>
      </c>
    </row>
    <row r="10" spans="1:24" ht="6" customHeight="1" x14ac:dyDescent="0.2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159"/>
      <c r="Q10" s="62"/>
      <c r="R10" s="82"/>
      <c r="S10" s="82"/>
      <c r="T10" s="83"/>
      <c r="U10" s="346"/>
      <c r="V10" s="3" t="s">
        <v>88</v>
      </c>
      <c r="W10" s="213">
        <f>Admin!B10</f>
        <v>43569</v>
      </c>
      <c r="X10" s="3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13">
        <f>Admin!B11</f>
        <v>43570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4"/>
      <c r="K12" s="10"/>
      <c r="L12" s="10"/>
      <c r="M12" s="10"/>
      <c r="N12" s="10"/>
      <c r="O12" s="10"/>
      <c r="P12" s="160"/>
      <c r="Q12" s="10"/>
      <c r="R12" s="10"/>
      <c r="S12" s="10"/>
      <c r="T12" s="11"/>
      <c r="U12" s="346"/>
      <c r="V12" s="3" t="s">
        <v>89</v>
      </c>
      <c r="W12" s="213">
        <f>Admin!B12</f>
        <v>43571</v>
      </c>
      <c r="X12" s="3">
        <f t="shared" si="0"/>
        <v>11</v>
      </c>
    </row>
    <row r="13" spans="1:24" ht="15" customHeight="1" thickTop="1" thickBot="1" x14ac:dyDescent="0.25">
      <c r="A13" s="12"/>
      <c r="B13" s="84" t="s">
        <v>34</v>
      </c>
      <c r="C13" s="52"/>
      <c r="D13" s="14"/>
      <c r="E13" s="14"/>
      <c r="F13" s="14"/>
      <c r="G13" s="14"/>
      <c r="H13" s="329" t="s">
        <v>58</v>
      </c>
      <c r="I13" s="14"/>
      <c r="J13" s="22"/>
      <c r="K13" s="84" t="s">
        <v>20</v>
      </c>
      <c r="L13" s="52"/>
      <c r="M13" s="71"/>
      <c r="N13" s="13"/>
      <c r="O13" s="327"/>
      <c r="P13" s="328"/>
      <c r="Q13" s="337"/>
      <c r="R13" s="53"/>
      <c r="S13" s="339"/>
      <c r="T13" s="15"/>
      <c r="U13" s="346"/>
      <c r="V13" s="3" t="s">
        <v>90</v>
      </c>
      <c r="W13" s="213">
        <f>Admin!B13</f>
        <v>43572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29"/>
      <c r="I14" s="14"/>
      <c r="J14" s="22"/>
      <c r="K14" s="52"/>
      <c r="L14" s="52"/>
      <c r="M14" s="71"/>
      <c r="N14" s="13"/>
      <c r="O14" s="14"/>
      <c r="P14" s="161"/>
      <c r="Q14" s="338"/>
      <c r="R14" s="14"/>
      <c r="S14" s="340"/>
      <c r="T14" s="15"/>
      <c r="U14" s="346"/>
      <c r="W14" s="213">
        <f>Admin!B14</f>
        <v>43573</v>
      </c>
      <c r="X14" s="3">
        <f t="shared" si="0"/>
        <v>13</v>
      </c>
    </row>
    <row r="15" spans="1:24" ht="14.25" thickTop="1" thickBot="1" x14ac:dyDescent="0.25">
      <c r="A15" s="12"/>
      <c r="B15" s="14" t="s">
        <v>63</v>
      </c>
      <c r="C15" s="14"/>
      <c r="D15" s="334"/>
      <c r="E15" s="335"/>
      <c r="F15" s="336"/>
      <c r="G15" s="14"/>
      <c r="H15" s="21" t="s">
        <v>59</v>
      </c>
      <c r="I15" s="14"/>
      <c r="J15" s="51"/>
      <c r="K15" s="14" t="s">
        <v>17</v>
      </c>
      <c r="L15" s="14"/>
      <c r="M15" s="323"/>
      <c r="N15" s="324"/>
      <c r="O15" s="325"/>
      <c r="P15" s="161"/>
      <c r="Q15" s="151"/>
      <c r="R15" s="149"/>
      <c r="S15" s="152"/>
      <c r="T15" s="15"/>
      <c r="U15" s="346"/>
      <c r="W15" s="213">
        <f>Admin!B15</f>
        <v>43574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4"/>
      <c r="E16" s="335"/>
      <c r="F16" s="336"/>
      <c r="G16" s="14"/>
      <c r="H16" s="164"/>
      <c r="I16" s="14"/>
      <c r="J16" s="22"/>
      <c r="K16" s="14"/>
      <c r="L16" s="14"/>
      <c r="M16" s="14"/>
      <c r="N16" s="14"/>
      <c r="O16" s="29"/>
      <c r="P16" s="161"/>
      <c r="Q16" s="29"/>
      <c r="R16" s="53"/>
      <c r="S16" s="29"/>
      <c r="T16" s="15"/>
      <c r="U16" s="346"/>
      <c r="W16" s="213">
        <f>Admin!B16</f>
        <v>43575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60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6"/>
      <c r="T17" s="15"/>
      <c r="U17" s="346"/>
      <c r="W17" s="213">
        <f>Admin!B17</f>
        <v>43576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65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6"/>
      <c r="T18" s="15"/>
      <c r="U18" s="346"/>
      <c r="W18" s="213">
        <f>Admin!B18</f>
        <v>43577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61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6"/>
      <c r="T19" s="15"/>
      <c r="U19" s="346"/>
      <c r="W19" s="213">
        <f>Admin!B19</f>
        <v>43578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64"/>
      <c r="I20" s="14"/>
      <c r="J20" s="22"/>
      <c r="K20" s="56"/>
      <c r="L20" s="56"/>
      <c r="M20" s="14"/>
      <c r="N20" s="14"/>
      <c r="O20" s="14"/>
      <c r="P20" s="14"/>
      <c r="Q20" s="14"/>
      <c r="R20" s="14"/>
      <c r="S20" s="14"/>
      <c r="T20" s="15"/>
      <c r="U20" s="346"/>
      <c r="W20" s="213">
        <f>Admin!B20</f>
        <v>43579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62</v>
      </c>
      <c r="I21" s="14"/>
      <c r="J21" s="22"/>
      <c r="K21" s="14"/>
      <c r="L21" s="14"/>
      <c r="M21" s="14"/>
      <c r="N21" s="14"/>
      <c r="O21" s="14"/>
      <c r="P21" s="14"/>
      <c r="Q21" s="14"/>
      <c r="R21" s="14"/>
      <c r="S21" s="14"/>
      <c r="T21" s="65"/>
      <c r="U21" s="346"/>
      <c r="W21" s="213">
        <f>Admin!B21</f>
        <v>43580</v>
      </c>
      <c r="X21" s="3">
        <f t="shared" si="0"/>
        <v>20</v>
      </c>
    </row>
    <row r="22" spans="1:24" ht="15" customHeight="1" x14ac:dyDescent="0.2">
      <c r="A22" s="12"/>
      <c r="B22" s="188"/>
      <c r="C22" s="14"/>
      <c r="D22" s="14"/>
      <c r="E22" s="14"/>
      <c r="F22" s="14"/>
      <c r="G22" s="14"/>
      <c r="H22" s="166"/>
      <c r="I22" s="14"/>
      <c r="J22" s="22"/>
      <c r="K22" s="56"/>
      <c r="L22" s="52"/>
      <c r="M22" s="14"/>
      <c r="N22" s="14"/>
      <c r="O22" s="14"/>
      <c r="P22" s="14"/>
      <c r="Q22" s="14"/>
      <c r="R22" s="53"/>
      <c r="S22" s="54"/>
      <c r="T22" s="15"/>
      <c r="U22" s="346"/>
      <c r="W22" s="213">
        <f>Admin!B22</f>
        <v>43581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31</v>
      </c>
      <c r="G23" s="53"/>
      <c r="H23" s="14"/>
      <c r="I23" s="14"/>
      <c r="J23" s="22"/>
      <c r="K23" s="56"/>
      <c r="L23" s="56"/>
      <c r="M23" s="14"/>
      <c r="N23" s="14"/>
      <c r="O23" s="14"/>
      <c r="P23" s="14"/>
      <c r="Q23" s="14"/>
      <c r="R23" s="14"/>
      <c r="S23" s="86"/>
      <c r="T23" s="15"/>
      <c r="U23" s="346"/>
      <c r="W23" s="213">
        <f>Admin!B23</f>
        <v>43582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06/04/19)</v>
      </c>
      <c r="C24" s="14"/>
      <c r="D24" s="144"/>
      <c r="E24" s="14"/>
      <c r="F24" s="85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56"/>
      <c r="L24" s="56"/>
      <c r="M24" s="14"/>
      <c r="N24" s="14"/>
      <c r="O24" s="14"/>
      <c r="P24" s="14"/>
      <c r="Q24" s="14"/>
      <c r="R24" s="17"/>
      <c r="S24" s="86"/>
      <c r="T24" s="15"/>
      <c r="U24" s="346"/>
      <c r="W24" s="213">
        <f>Admin!B24</f>
        <v>43583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5"/>
      <c r="G25" s="55"/>
      <c r="H25" s="14"/>
      <c r="I25" s="14"/>
      <c r="J25" s="22"/>
      <c r="K25" s="56"/>
      <c r="L25" s="56"/>
      <c r="M25" s="14"/>
      <c r="N25" s="14"/>
      <c r="O25" s="14"/>
      <c r="P25" s="14"/>
      <c r="Q25" s="14"/>
      <c r="R25" s="17"/>
      <c r="S25" s="86"/>
      <c r="T25" s="15"/>
      <c r="U25" s="346"/>
      <c r="W25" s="213">
        <f>Admin!B25</f>
        <v>43584</v>
      </c>
      <c r="X25" s="3">
        <f t="shared" si="0"/>
        <v>24</v>
      </c>
    </row>
    <row r="26" spans="1:24" ht="13.5" thickTop="1" thickBot="1" x14ac:dyDescent="0.25">
      <c r="A26" s="12"/>
      <c r="B26" s="14" t="s">
        <v>77</v>
      </c>
      <c r="C26" s="14"/>
      <c r="D26" s="144"/>
      <c r="E26" s="14"/>
      <c r="F26" s="85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56"/>
      <c r="L26" s="14"/>
      <c r="M26" s="14"/>
      <c r="N26" s="14"/>
      <c r="O26" s="14"/>
      <c r="P26" s="14"/>
      <c r="Q26" s="14"/>
      <c r="R26" s="53"/>
      <c r="S26" s="54"/>
      <c r="T26" s="15"/>
      <c r="U26" s="346"/>
      <c r="W26" s="213">
        <f>Admin!B26</f>
        <v>43585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56"/>
      <c r="L27" s="14"/>
      <c r="M27" s="14"/>
      <c r="N27" s="14"/>
      <c r="O27" s="14"/>
      <c r="P27" s="14"/>
      <c r="Q27" s="14"/>
      <c r="R27" s="17"/>
      <c r="S27" s="86"/>
      <c r="T27" s="15"/>
      <c r="U27" s="346"/>
      <c r="W27" s="213">
        <f>Admin!B27</f>
        <v>43586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2"/>
      <c r="E28" s="21" t="s">
        <v>30</v>
      </c>
      <c r="F28" s="186" t="str">
        <f>IF(D30="D","Enter M for Director","Enter M or W for Employee")</f>
        <v>Enter M or W for Employee</v>
      </c>
      <c r="G28" s="14"/>
      <c r="H28" s="16"/>
      <c r="I28" s="16"/>
      <c r="J28" s="22"/>
      <c r="K28" s="56"/>
      <c r="L28" s="14"/>
      <c r="M28" s="14"/>
      <c r="N28" s="14"/>
      <c r="O28" s="14"/>
      <c r="P28" s="14"/>
      <c r="Q28" s="14"/>
      <c r="R28" s="17"/>
      <c r="S28" s="86"/>
      <c r="T28" s="15"/>
      <c r="U28" s="346"/>
      <c r="W28" s="213">
        <f>Admin!B28</f>
        <v>43587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50">
        <v>1</v>
      </c>
      <c r="E29" s="18"/>
      <c r="F29" s="187"/>
      <c r="G29" s="21"/>
      <c r="H29" s="14"/>
      <c r="I29" s="14"/>
      <c r="J29" s="22"/>
      <c r="K29" s="56"/>
      <c r="L29" s="14"/>
      <c r="M29" s="14"/>
      <c r="N29" s="14"/>
      <c r="O29" s="14"/>
      <c r="P29" s="14"/>
      <c r="Q29" s="14"/>
      <c r="R29" s="17"/>
      <c r="S29" s="86"/>
      <c r="T29" s="15"/>
      <c r="U29" s="346"/>
      <c r="W29" s="213">
        <f>Admin!B29</f>
        <v>43588</v>
      </c>
      <c r="X29" s="3">
        <f t="shared" si="0"/>
        <v>28</v>
      </c>
    </row>
    <row r="30" spans="1:24" ht="13.5" customHeight="1" x14ac:dyDescent="0.2">
      <c r="A30" s="12"/>
      <c r="B30" s="14" t="s">
        <v>75</v>
      </c>
      <c r="C30" s="14"/>
      <c r="D30" s="209"/>
      <c r="E30" s="14"/>
      <c r="F30" s="186" t="s">
        <v>76</v>
      </c>
      <c r="G30" s="21"/>
      <c r="H30" s="14"/>
      <c r="I30" s="14"/>
      <c r="J30" s="22"/>
      <c r="K30" s="56"/>
      <c r="L30" s="14"/>
      <c r="M30" s="14"/>
      <c r="N30" s="14"/>
      <c r="O30" s="14"/>
      <c r="P30" s="14"/>
      <c r="Q30" s="14"/>
      <c r="R30" s="17"/>
      <c r="S30" s="86"/>
      <c r="T30" s="15"/>
      <c r="U30" s="346"/>
      <c r="W30" s="213">
        <f>Admin!B30</f>
        <v>43589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14"/>
      <c r="G31" s="214"/>
      <c r="H31" s="214"/>
      <c r="I31" s="14"/>
      <c r="J31" s="22"/>
      <c r="K31" s="56"/>
      <c r="L31" s="56"/>
      <c r="M31" s="14"/>
      <c r="N31" s="14"/>
      <c r="O31" s="14"/>
      <c r="P31" s="14"/>
      <c r="Q31" s="14"/>
      <c r="R31" s="14"/>
      <c r="S31" s="29"/>
      <c r="T31" s="15"/>
      <c r="U31" s="346"/>
      <c r="W31" s="213">
        <f>Admin!B31</f>
        <v>43590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15"/>
      <c r="G32" s="215"/>
      <c r="H32" s="215"/>
      <c r="I32" s="14"/>
      <c r="J32" s="22"/>
      <c r="K32" s="56"/>
      <c r="L32" s="56"/>
      <c r="M32" s="14"/>
      <c r="N32" s="14"/>
      <c r="O32" s="14"/>
      <c r="P32" s="14"/>
      <c r="Q32" s="14"/>
      <c r="R32" s="14"/>
      <c r="S32" s="29"/>
      <c r="T32" s="15"/>
      <c r="U32" s="346"/>
      <c r="W32" s="213">
        <f>Admin!B32</f>
        <v>43591</v>
      </c>
      <c r="X32" s="3">
        <f t="shared" si="0"/>
        <v>31</v>
      </c>
    </row>
    <row r="33" spans="1:24" ht="12" customHeight="1" x14ac:dyDescent="0.2">
      <c r="A33" s="12"/>
      <c r="B33" s="14"/>
      <c r="C33" s="14"/>
      <c r="D33" s="14"/>
      <c r="E33" s="14"/>
      <c r="F33" s="14"/>
      <c r="G33" s="14"/>
      <c r="H33" s="14"/>
      <c r="I33" s="14"/>
      <c r="J33" s="22"/>
      <c r="K33" s="56"/>
      <c r="L33" s="52"/>
      <c r="M33" s="14"/>
      <c r="N33" s="14"/>
      <c r="O33" s="14"/>
      <c r="P33" s="14"/>
      <c r="Q33" s="14"/>
      <c r="R33" s="53"/>
      <c r="S33" s="54"/>
      <c r="T33" s="15"/>
      <c r="U33" s="346"/>
      <c r="W33" s="213">
        <f>Admin!B33</f>
        <v>43592</v>
      </c>
      <c r="X33" s="3">
        <f t="shared" si="0"/>
        <v>32</v>
      </c>
    </row>
    <row r="34" spans="1:24" x14ac:dyDescent="0.2">
      <c r="A34" s="12"/>
      <c r="B34" s="14"/>
      <c r="C34" s="14"/>
      <c r="D34" s="14"/>
      <c r="E34" s="14"/>
      <c r="F34" s="14"/>
      <c r="G34" s="14"/>
      <c r="H34" s="14"/>
      <c r="I34" s="14"/>
      <c r="J34" s="22"/>
      <c r="K34" s="14"/>
      <c r="L34" s="14"/>
      <c r="M34" s="14"/>
      <c r="N34" s="14"/>
      <c r="O34" s="14"/>
      <c r="P34" s="14"/>
      <c r="Q34" s="14"/>
      <c r="R34" s="27"/>
      <c r="S34" s="86"/>
      <c r="T34" s="15"/>
      <c r="U34" s="346"/>
      <c r="W34" s="213">
        <f>Admin!B34</f>
        <v>43593</v>
      </c>
      <c r="X34" s="3">
        <f t="shared" si="0"/>
        <v>33</v>
      </c>
    </row>
    <row r="35" spans="1:24" ht="13.5" customHeight="1" x14ac:dyDescent="0.2">
      <c r="A35" s="12"/>
      <c r="B35" s="14"/>
      <c r="C35" s="14"/>
      <c r="D35" s="14"/>
      <c r="E35" s="14"/>
      <c r="F35" s="14"/>
      <c r="G35" s="14"/>
      <c r="H35" s="14"/>
      <c r="I35" s="14"/>
      <c r="J35" s="22"/>
      <c r="K35" s="329"/>
      <c r="L35" s="329"/>
      <c r="M35" s="330"/>
      <c r="N35" s="330"/>
      <c r="O35" s="330"/>
      <c r="P35" s="330"/>
      <c r="Q35" s="330"/>
      <c r="R35" s="330"/>
      <c r="S35" s="330"/>
      <c r="T35" s="15"/>
      <c r="U35" s="346"/>
      <c r="W35" s="213">
        <f>Admin!B35</f>
        <v>43594</v>
      </c>
      <c r="X35" s="3">
        <f t="shared" si="0"/>
        <v>34</v>
      </c>
    </row>
    <row r="36" spans="1:24" ht="9" customHeight="1" thickBot="1" x14ac:dyDescent="0.25">
      <c r="A36" s="66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62"/>
      <c r="Q36" s="19"/>
      <c r="R36" s="19"/>
      <c r="S36" s="19"/>
      <c r="T36" s="25"/>
      <c r="U36" s="346"/>
      <c r="W36" s="213">
        <f>Admin!B36</f>
        <v>43595</v>
      </c>
      <c r="X36" s="3">
        <f t="shared" si="0"/>
        <v>35</v>
      </c>
    </row>
    <row r="37" spans="1:24" ht="22.5" customHeight="1" thickBot="1" x14ac:dyDescent="0.25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38"/>
      <c r="W37" s="213">
        <f>Admin!B37</f>
        <v>43596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4"/>
      <c r="K38" s="10"/>
      <c r="L38" s="10"/>
      <c r="M38" s="10"/>
      <c r="N38" s="10"/>
      <c r="O38" s="10"/>
      <c r="P38" s="160"/>
      <c r="Q38" s="10"/>
      <c r="R38" s="10"/>
      <c r="S38" s="10"/>
      <c r="T38" s="11"/>
      <c r="U38" s="338"/>
      <c r="W38" s="213">
        <f>Admin!B38</f>
        <v>43597</v>
      </c>
      <c r="X38" s="3">
        <f t="shared" si="0"/>
        <v>37</v>
      </c>
    </row>
    <row r="39" spans="1:24" ht="15" customHeight="1" thickTop="1" thickBot="1" x14ac:dyDescent="0.25">
      <c r="A39" s="12"/>
      <c r="B39" s="84" t="s">
        <v>35</v>
      </c>
      <c r="C39" s="52"/>
      <c r="D39" s="14"/>
      <c r="E39" s="14"/>
      <c r="F39" s="14"/>
      <c r="G39" s="14"/>
      <c r="H39" s="329" t="s">
        <v>58</v>
      </c>
      <c r="I39" s="14"/>
      <c r="J39" s="22"/>
      <c r="K39" s="84" t="s">
        <v>20</v>
      </c>
      <c r="L39" s="52"/>
      <c r="M39" s="71"/>
      <c r="N39" s="13"/>
      <c r="O39" s="327"/>
      <c r="P39" s="328"/>
      <c r="Q39" s="337"/>
      <c r="R39" s="53"/>
      <c r="S39" s="339"/>
      <c r="T39" s="15"/>
      <c r="U39" s="338"/>
      <c r="W39" s="213">
        <f>Admin!B39</f>
        <v>43598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29"/>
      <c r="I40" s="14"/>
      <c r="J40" s="22"/>
      <c r="K40" s="52"/>
      <c r="L40" s="52"/>
      <c r="M40" s="71"/>
      <c r="N40" s="13"/>
      <c r="O40" s="14"/>
      <c r="P40" s="161"/>
      <c r="Q40" s="338"/>
      <c r="R40" s="14"/>
      <c r="S40" s="340"/>
      <c r="T40" s="15"/>
      <c r="U40" s="338"/>
      <c r="W40" s="213">
        <f>Admin!B40</f>
        <v>43599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4"/>
      <c r="E41" s="335"/>
      <c r="F41" s="336"/>
      <c r="G41" s="14"/>
      <c r="H41" s="21" t="s">
        <v>59</v>
      </c>
      <c r="I41" s="14"/>
      <c r="J41" s="51"/>
      <c r="K41" s="14" t="s">
        <v>17</v>
      </c>
      <c r="L41" s="14"/>
      <c r="M41" s="323"/>
      <c r="N41" s="324"/>
      <c r="O41" s="325"/>
      <c r="P41" s="161"/>
      <c r="Q41" s="151"/>
      <c r="R41" s="149"/>
      <c r="S41" s="152"/>
      <c r="T41" s="15"/>
      <c r="U41" s="338"/>
      <c r="W41" s="213">
        <f>Admin!B41</f>
        <v>43600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4"/>
      <c r="E42" s="335"/>
      <c r="F42" s="336"/>
      <c r="G42" s="14"/>
      <c r="H42" s="164"/>
      <c r="I42" s="14"/>
      <c r="J42" s="22"/>
      <c r="K42" s="14"/>
      <c r="L42" s="14"/>
      <c r="M42" s="14"/>
      <c r="N42" s="14"/>
      <c r="O42" s="29"/>
      <c r="P42" s="167"/>
      <c r="Q42" s="29"/>
      <c r="R42" s="21"/>
      <c r="S42" s="29"/>
      <c r="T42" s="15"/>
      <c r="U42" s="338"/>
      <c r="W42" s="213">
        <f>Admin!B42</f>
        <v>43601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14"/>
      <c r="E43" s="14"/>
      <c r="F43" s="14"/>
      <c r="G43" s="14"/>
      <c r="H43" s="21" t="s">
        <v>60</v>
      </c>
      <c r="I43" s="14"/>
      <c r="J43" s="22"/>
      <c r="K43" s="14"/>
      <c r="L43" s="14"/>
      <c r="M43" s="14"/>
      <c r="N43" s="14"/>
      <c r="O43" s="14"/>
      <c r="P43" s="14"/>
      <c r="Q43" s="14"/>
      <c r="R43" s="14"/>
      <c r="S43" s="86"/>
      <c r="T43" s="15"/>
      <c r="U43" s="338"/>
      <c r="W43" s="213">
        <f>Admin!B43</f>
        <v>43602</v>
      </c>
      <c r="X43" s="3">
        <f t="shared" si="0"/>
        <v>42</v>
      </c>
    </row>
    <row r="44" spans="1:24" x14ac:dyDescent="0.2">
      <c r="A44" s="12"/>
      <c r="B44" s="14"/>
      <c r="C44" s="14"/>
      <c r="D44" s="14"/>
      <c r="E44" s="14"/>
      <c r="F44" s="14"/>
      <c r="G44" s="14"/>
      <c r="H44" s="165"/>
      <c r="I44" s="14"/>
      <c r="J44" s="22"/>
      <c r="K44" s="14"/>
      <c r="L44" s="14"/>
      <c r="M44" s="14"/>
      <c r="N44" s="14"/>
      <c r="O44" s="14"/>
      <c r="P44" s="14"/>
      <c r="Q44" s="14"/>
      <c r="R44" s="27"/>
      <c r="S44" s="86"/>
      <c r="T44" s="15"/>
      <c r="U44" s="338"/>
      <c r="W44" s="213">
        <f>Admin!B44</f>
        <v>43603</v>
      </c>
      <c r="X44" s="3">
        <f t="shared" si="0"/>
        <v>43</v>
      </c>
    </row>
    <row r="45" spans="1:24" x14ac:dyDescent="0.2">
      <c r="A45" s="12"/>
      <c r="B45" s="14"/>
      <c r="C45" s="14"/>
      <c r="D45" s="14"/>
      <c r="E45" s="14"/>
      <c r="F45" s="14"/>
      <c r="G45" s="14"/>
      <c r="H45" s="21" t="s">
        <v>61</v>
      </c>
      <c r="I45" s="14"/>
      <c r="J45" s="22"/>
      <c r="K45" s="14"/>
      <c r="L45" s="14"/>
      <c r="M45" s="14"/>
      <c r="N45" s="14"/>
      <c r="O45" s="14"/>
      <c r="P45" s="14"/>
      <c r="Q45" s="14"/>
      <c r="R45" s="28"/>
      <c r="S45" s="86"/>
      <c r="T45" s="15"/>
      <c r="U45" s="338"/>
      <c r="W45" s="213">
        <f>Admin!B45</f>
        <v>43604</v>
      </c>
      <c r="X45" s="3">
        <f t="shared" si="0"/>
        <v>44</v>
      </c>
    </row>
    <row r="46" spans="1:24" x14ac:dyDescent="0.2">
      <c r="A46" s="12"/>
      <c r="B46" s="14"/>
      <c r="C46" s="14"/>
      <c r="D46" s="14"/>
      <c r="E46" s="14"/>
      <c r="F46" s="14"/>
      <c r="G46" s="14"/>
      <c r="H46" s="164"/>
      <c r="I46" s="14"/>
      <c r="J46" s="22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338"/>
      <c r="W46" s="213">
        <f>Admin!B46</f>
        <v>43605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14"/>
      <c r="E47" s="14"/>
      <c r="F47" s="14"/>
      <c r="G47" s="14"/>
      <c r="H47" s="21" t="s">
        <v>62</v>
      </c>
      <c r="I47" s="14"/>
      <c r="J47" s="22"/>
      <c r="K47" s="14"/>
      <c r="L47" s="14"/>
      <c r="M47" s="14"/>
      <c r="N47" s="14"/>
      <c r="O47" s="14"/>
      <c r="P47" s="14"/>
      <c r="Q47" s="14"/>
      <c r="R47" s="14"/>
      <c r="S47" s="14"/>
      <c r="T47" s="65"/>
      <c r="U47" s="338"/>
      <c r="W47" s="213">
        <f>Admin!B47</f>
        <v>43606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14"/>
      <c r="F48" s="14"/>
      <c r="G48" s="14"/>
      <c r="H48" s="166"/>
      <c r="I48" s="14"/>
      <c r="J48" s="22"/>
      <c r="K48" s="14"/>
      <c r="L48" s="14"/>
      <c r="M48" s="14"/>
      <c r="N48" s="14"/>
      <c r="O48" s="14"/>
      <c r="P48" s="14"/>
      <c r="Q48" s="14"/>
      <c r="R48" s="53"/>
      <c r="S48" s="54"/>
      <c r="T48" s="15"/>
      <c r="U48" s="338"/>
      <c r="W48" s="213">
        <f>Admin!B48</f>
        <v>43607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31</v>
      </c>
      <c r="G49" s="53"/>
      <c r="H49" s="14"/>
      <c r="I49" s="14"/>
      <c r="J49" s="22"/>
      <c r="K49" s="14"/>
      <c r="L49" s="14"/>
      <c r="M49" s="14"/>
      <c r="N49" s="14"/>
      <c r="O49" s="14"/>
      <c r="P49" s="14"/>
      <c r="Q49" s="14"/>
      <c r="R49" s="14"/>
      <c r="S49" s="86"/>
      <c r="T49" s="15"/>
      <c r="U49" s="338"/>
      <c r="W49" s="213">
        <f>Admin!B49</f>
        <v>43608</v>
      </c>
      <c r="X49" s="3">
        <f t="shared" si="0"/>
        <v>48</v>
      </c>
    </row>
    <row r="50" spans="1:24" ht="13.5" thickTop="1" thickBot="1" x14ac:dyDescent="0.25">
      <c r="A50" s="12"/>
      <c r="B50" s="14" t="str">
        <f>B$24</f>
        <v>Starting date (existing = 06/04/19)</v>
      </c>
      <c r="C50" s="14"/>
      <c r="D50" s="144"/>
      <c r="E50" s="14"/>
      <c r="F50" s="85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14"/>
      <c r="L50" s="14"/>
      <c r="M50" s="14"/>
      <c r="N50" s="14"/>
      <c r="O50" s="14"/>
      <c r="P50" s="14"/>
      <c r="Q50" s="14"/>
      <c r="R50" s="17"/>
      <c r="S50" s="86"/>
      <c r="T50" s="15"/>
      <c r="U50" s="338"/>
      <c r="W50" s="213">
        <f>Admin!B50</f>
        <v>43609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5"/>
      <c r="G51" s="55"/>
      <c r="H51" s="14"/>
      <c r="I51" s="14"/>
      <c r="J51" s="22"/>
      <c r="K51" s="14"/>
      <c r="L51" s="14"/>
      <c r="M51" s="14"/>
      <c r="N51" s="14"/>
      <c r="O51" s="14"/>
      <c r="P51" s="14"/>
      <c r="Q51" s="14"/>
      <c r="R51" s="17"/>
      <c r="S51" s="86"/>
      <c r="T51" s="15"/>
      <c r="U51" s="338"/>
      <c r="W51" s="213">
        <f>Admin!B51</f>
        <v>43610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29</v>
      </c>
      <c r="C52" s="14"/>
      <c r="D52" s="144"/>
      <c r="E52" s="14"/>
      <c r="F52" s="85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14"/>
      <c r="L52" s="14"/>
      <c r="M52" s="14"/>
      <c r="N52" s="14"/>
      <c r="O52" s="14"/>
      <c r="P52" s="14"/>
      <c r="Q52" s="14"/>
      <c r="R52" s="53"/>
      <c r="S52" s="54"/>
      <c r="T52" s="15"/>
      <c r="U52" s="338"/>
      <c r="W52" s="213">
        <f>Admin!B52</f>
        <v>43611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14"/>
      <c r="L53" s="14"/>
      <c r="M53" s="14"/>
      <c r="N53" s="14"/>
      <c r="O53" s="14"/>
      <c r="P53" s="14"/>
      <c r="Q53" s="14"/>
      <c r="R53" s="17"/>
      <c r="S53" s="86"/>
      <c r="T53" s="15"/>
      <c r="U53" s="338"/>
      <c r="W53" s="213">
        <f>Admin!B53</f>
        <v>43612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2"/>
      <c r="E54" s="21" t="s">
        <v>30</v>
      </c>
      <c r="F54" s="186" t="str">
        <f>IF(D56="D","Enter M for Director","Enter M or W for Employee")</f>
        <v>Enter M or W for Employee</v>
      </c>
      <c r="G54" s="14"/>
      <c r="H54" s="16"/>
      <c r="I54" s="16"/>
      <c r="J54" s="22"/>
      <c r="K54" s="14"/>
      <c r="L54" s="14"/>
      <c r="M54" s="14"/>
      <c r="N54" s="14"/>
      <c r="O54" s="14"/>
      <c r="P54" s="14"/>
      <c r="Q54" s="14"/>
      <c r="R54" s="17"/>
      <c r="S54" s="86"/>
      <c r="T54" s="15"/>
      <c r="U54" s="338"/>
      <c r="W54" s="213">
        <f>Admin!B54</f>
        <v>43613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50">
        <v>2</v>
      </c>
      <c r="E55" s="18"/>
      <c r="F55" s="56"/>
      <c r="G55" s="21"/>
      <c r="H55" s="14"/>
      <c r="I55" s="14"/>
      <c r="J55" s="22"/>
      <c r="K55" s="14"/>
      <c r="L55" s="14"/>
      <c r="M55" s="14"/>
      <c r="N55" s="14"/>
      <c r="O55" s="14"/>
      <c r="P55" s="14"/>
      <c r="Q55" s="14"/>
      <c r="R55" s="17"/>
      <c r="S55" s="86"/>
      <c r="T55" s="15"/>
      <c r="U55" s="338"/>
      <c r="W55" s="213">
        <f>Admin!B55</f>
        <v>43614</v>
      </c>
    </row>
    <row r="56" spans="1:24" x14ac:dyDescent="0.2">
      <c r="A56" s="12"/>
      <c r="B56" s="14" t="s">
        <v>75</v>
      </c>
      <c r="C56" s="14"/>
      <c r="D56" s="209"/>
      <c r="E56" s="14"/>
      <c r="F56" s="186" t="s">
        <v>76</v>
      </c>
      <c r="G56" s="21"/>
      <c r="H56" s="14"/>
      <c r="I56" s="14"/>
      <c r="J56" s="22"/>
      <c r="K56" s="14"/>
      <c r="L56" s="14"/>
      <c r="M56" s="14"/>
      <c r="N56" s="14"/>
      <c r="O56" s="14"/>
      <c r="P56" s="14"/>
      <c r="Q56" s="14"/>
      <c r="R56" s="17"/>
      <c r="S56" s="86"/>
      <c r="T56" s="15"/>
      <c r="U56" s="338"/>
      <c r="W56" s="213">
        <f>Admin!B56</f>
        <v>43615</v>
      </c>
    </row>
    <row r="57" spans="1:24" ht="12" customHeight="1" x14ac:dyDescent="0.2">
      <c r="A57" s="12"/>
      <c r="B57" s="14"/>
      <c r="C57" s="14"/>
      <c r="D57" s="14"/>
      <c r="E57" s="14"/>
      <c r="F57" s="214"/>
      <c r="G57" s="214"/>
      <c r="H57" s="214"/>
      <c r="I57" s="14"/>
      <c r="J57" s="22"/>
      <c r="K57" s="14"/>
      <c r="L57" s="14"/>
      <c r="M57" s="14"/>
      <c r="N57" s="14"/>
      <c r="O57" s="14"/>
      <c r="P57" s="14"/>
      <c r="Q57" s="14"/>
      <c r="R57" s="14"/>
      <c r="S57" s="29"/>
      <c r="T57" s="15"/>
      <c r="U57" s="338"/>
      <c r="W57" s="213">
        <f>Admin!B57</f>
        <v>43616</v>
      </c>
    </row>
    <row r="58" spans="1:24" ht="6" customHeight="1" x14ac:dyDescent="0.2">
      <c r="A58" s="12"/>
      <c r="B58" s="14"/>
      <c r="C58" s="14"/>
      <c r="D58" s="14"/>
      <c r="E58" s="14"/>
      <c r="F58" s="215"/>
      <c r="G58" s="215"/>
      <c r="H58" s="215"/>
      <c r="I58" s="14"/>
      <c r="J58" s="22"/>
      <c r="K58" s="14"/>
      <c r="L58" s="14"/>
      <c r="M58" s="14"/>
      <c r="N58" s="14"/>
      <c r="O58" s="14"/>
      <c r="P58" s="14"/>
      <c r="Q58" s="14"/>
      <c r="R58" s="14"/>
      <c r="S58" s="29"/>
      <c r="T58" s="15"/>
      <c r="U58" s="338"/>
      <c r="W58" s="213">
        <f>Admin!B58</f>
        <v>43617</v>
      </c>
    </row>
    <row r="59" spans="1:24" ht="12" customHeight="1" x14ac:dyDescent="0.2">
      <c r="A59" s="12"/>
      <c r="B59" s="14"/>
      <c r="C59" s="14"/>
      <c r="D59" s="14"/>
      <c r="E59" s="14"/>
      <c r="F59" s="14"/>
      <c r="G59" s="14"/>
      <c r="H59" s="14"/>
      <c r="I59" s="14"/>
      <c r="J59" s="22"/>
      <c r="K59" s="14"/>
      <c r="L59" s="14"/>
      <c r="M59" s="14"/>
      <c r="N59" s="14"/>
      <c r="O59" s="14"/>
      <c r="P59" s="14"/>
      <c r="Q59" s="14"/>
      <c r="R59" s="21"/>
      <c r="S59" s="54"/>
      <c r="T59" s="15"/>
      <c r="U59" s="338"/>
      <c r="W59" s="213">
        <f>Admin!B59</f>
        <v>43618</v>
      </c>
    </row>
    <row r="60" spans="1:24" x14ac:dyDescent="0.2">
      <c r="A60" s="12"/>
      <c r="B60" s="14"/>
      <c r="C60" s="14"/>
      <c r="D60" s="14"/>
      <c r="E60" s="14"/>
      <c r="F60" s="14"/>
      <c r="G60" s="14"/>
      <c r="H60" s="14"/>
      <c r="I60" s="14"/>
      <c r="J60" s="22"/>
      <c r="K60" s="14"/>
      <c r="L60" s="14"/>
      <c r="M60" s="14"/>
      <c r="N60" s="14"/>
      <c r="O60" s="14"/>
      <c r="P60" s="14"/>
      <c r="Q60" s="14"/>
      <c r="R60" s="27"/>
      <c r="S60" s="86"/>
      <c r="T60" s="15"/>
      <c r="U60" s="338"/>
      <c r="W60" s="213">
        <f>Admin!B60</f>
        <v>43619</v>
      </c>
    </row>
    <row r="61" spans="1:24" ht="13.5" customHeight="1" x14ac:dyDescent="0.2">
      <c r="A61" s="12"/>
      <c r="B61" s="14"/>
      <c r="C61" s="14"/>
      <c r="D61" s="14"/>
      <c r="E61" s="14"/>
      <c r="F61" s="14"/>
      <c r="G61" s="14"/>
      <c r="H61" s="14"/>
      <c r="I61" s="14"/>
      <c r="J61" s="22"/>
      <c r="K61" s="329"/>
      <c r="L61" s="329"/>
      <c r="M61" s="330"/>
      <c r="N61" s="330"/>
      <c r="O61" s="330"/>
      <c r="P61" s="330"/>
      <c r="Q61" s="330"/>
      <c r="R61" s="330"/>
      <c r="S61" s="330"/>
      <c r="T61" s="15"/>
      <c r="U61" s="338"/>
      <c r="W61" s="213">
        <f>Admin!B61</f>
        <v>43620</v>
      </c>
    </row>
    <row r="62" spans="1:24" ht="9" customHeight="1" thickBot="1" x14ac:dyDescent="0.25">
      <c r="A62" s="66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62"/>
      <c r="Q62" s="19"/>
      <c r="R62" s="19"/>
      <c r="S62" s="19"/>
      <c r="T62" s="25"/>
      <c r="U62" s="338"/>
      <c r="W62" s="213">
        <f>Admin!B62</f>
        <v>43621</v>
      </c>
    </row>
    <row r="63" spans="1:24" ht="22.5" customHeight="1" thickBot="1" x14ac:dyDescent="0.25">
      <c r="A63" s="326"/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38"/>
      <c r="W63" s="213">
        <f>Admin!B63</f>
        <v>43622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4"/>
      <c r="K64" s="10"/>
      <c r="L64" s="10"/>
      <c r="M64" s="10"/>
      <c r="N64" s="10"/>
      <c r="O64" s="10"/>
      <c r="P64" s="160"/>
      <c r="Q64" s="10"/>
      <c r="R64" s="10"/>
      <c r="S64" s="10"/>
      <c r="T64" s="11"/>
      <c r="U64" s="338"/>
      <c r="W64" s="213">
        <f>Admin!B64</f>
        <v>43623</v>
      </c>
    </row>
    <row r="65" spans="1:23" ht="15" customHeight="1" thickTop="1" thickBot="1" x14ac:dyDescent="0.25">
      <c r="A65" s="12"/>
      <c r="B65" s="84" t="s">
        <v>36</v>
      </c>
      <c r="C65" s="52"/>
      <c r="D65" s="14"/>
      <c r="E65" s="14"/>
      <c r="F65" s="14"/>
      <c r="G65" s="14"/>
      <c r="H65" s="329" t="s">
        <v>58</v>
      </c>
      <c r="I65" s="14"/>
      <c r="J65" s="22"/>
      <c r="K65" s="84" t="s">
        <v>20</v>
      </c>
      <c r="L65" s="52"/>
      <c r="M65" s="71"/>
      <c r="N65" s="13"/>
      <c r="O65" s="327"/>
      <c r="P65" s="328"/>
      <c r="Q65" s="337"/>
      <c r="R65" s="53"/>
      <c r="S65" s="339"/>
      <c r="T65" s="15"/>
      <c r="U65" s="338"/>
      <c r="W65" s="213">
        <f>Admin!B65</f>
        <v>43624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29"/>
      <c r="I66" s="14"/>
      <c r="J66" s="22"/>
      <c r="K66" s="52"/>
      <c r="L66" s="52"/>
      <c r="M66" s="71"/>
      <c r="N66" s="13"/>
      <c r="O66" s="14"/>
      <c r="P66" s="161"/>
      <c r="Q66" s="338"/>
      <c r="R66" s="14"/>
      <c r="S66" s="340"/>
      <c r="T66" s="15"/>
      <c r="U66" s="338"/>
      <c r="W66" s="213">
        <f>Admin!B66</f>
        <v>43625</v>
      </c>
    </row>
    <row r="67" spans="1:23" ht="14.25" thickTop="1" thickBot="1" x14ac:dyDescent="0.25">
      <c r="A67" s="12"/>
      <c r="B67" s="14" t="s">
        <v>11</v>
      </c>
      <c r="C67" s="14"/>
      <c r="D67" s="334"/>
      <c r="E67" s="335"/>
      <c r="F67" s="336"/>
      <c r="G67" s="14"/>
      <c r="H67" s="21" t="s">
        <v>59</v>
      </c>
      <c r="I67" s="14"/>
      <c r="J67" s="51"/>
      <c r="K67" s="14" t="s">
        <v>17</v>
      </c>
      <c r="L67" s="14"/>
      <c r="M67" s="323"/>
      <c r="N67" s="324"/>
      <c r="O67" s="325"/>
      <c r="P67" s="161"/>
      <c r="Q67" s="151"/>
      <c r="R67" s="149"/>
      <c r="S67" s="152"/>
      <c r="T67" s="15"/>
      <c r="U67" s="338"/>
      <c r="W67" s="213">
        <f>Admin!B67</f>
        <v>43626</v>
      </c>
    </row>
    <row r="68" spans="1:23" ht="13.5" thickTop="1" thickBot="1" x14ac:dyDescent="0.25">
      <c r="A68" s="12"/>
      <c r="B68" s="14" t="s">
        <v>12</v>
      </c>
      <c r="C68" s="14"/>
      <c r="D68" s="334"/>
      <c r="E68" s="335"/>
      <c r="F68" s="336"/>
      <c r="G68" s="14"/>
      <c r="H68" s="164"/>
      <c r="I68" s="14"/>
      <c r="J68" s="22"/>
      <c r="K68" s="14"/>
      <c r="L68" s="14"/>
      <c r="M68" s="14"/>
      <c r="N68" s="14"/>
      <c r="O68" s="29"/>
      <c r="P68" s="167"/>
      <c r="Q68" s="29"/>
      <c r="R68" s="21"/>
      <c r="S68" s="29"/>
      <c r="T68" s="15"/>
      <c r="U68" s="338"/>
      <c r="W68" s="213">
        <f>Admin!B68</f>
        <v>43627</v>
      </c>
    </row>
    <row r="69" spans="1:23" ht="12.75" thickTop="1" x14ac:dyDescent="0.2">
      <c r="A69" s="12"/>
      <c r="B69" s="14"/>
      <c r="C69" s="14"/>
      <c r="D69" s="14"/>
      <c r="E69" s="14"/>
      <c r="F69" s="14"/>
      <c r="G69" s="14"/>
      <c r="H69" s="21" t="s">
        <v>60</v>
      </c>
      <c r="I69" s="14"/>
      <c r="J69" s="22"/>
      <c r="K69" s="14"/>
      <c r="L69" s="14"/>
      <c r="M69" s="14"/>
      <c r="N69" s="14"/>
      <c r="O69" s="14"/>
      <c r="P69" s="14"/>
      <c r="Q69" s="14"/>
      <c r="R69" s="14"/>
      <c r="S69" s="86"/>
      <c r="T69" s="15"/>
      <c r="U69" s="338"/>
      <c r="W69" s="213">
        <f>Admin!B69</f>
        <v>43628</v>
      </c>
    </row>
    <row r="70" spans="1:23" x14ac:dyDescent="0.2">
      <c r="A70" s="12"/>
      <c r="B70" s="14"/>
      <c r="C70" s="14"/>
      <c r="D70" s="14"/>
      <c r="E70" s="14"/>
      <c r="F70" s="14"/>
      <c r="G70" s="14"/>
      <c r="H70" s="165"/>
      <c r="I70" s="14"/>
      <c r="J70" s="22"/>
      <c r="K70" s="14"/>
      <c r="L70" s="14"/>
      <c r="M70" s="14"/>
      <c r="N70" s="14"/>
      <c r="O70" s="14"/>
      <c r="P70" s="14"/>
      <c r="Q70" s="14"/>
      <c r="R70" s="27"/>
      <c r="S70" s="86"/>
      <c r="T70" s="15"/>
      <c r="U70" s="338"/>
      <c r="W70" s="213">
        <f>Admin!B70</f>
        <v>43629</v>
      </c>
    </row>
    <row r="71" spans="1:23" x14ac:dyDescent="0.2">
      <c r="A71" s="12"/>
      <c r="B71" s="14"/>
      <c r="C71" s="14"/>
      <c r="D71" s="14"/>
      <c r="E71" s="14"/>
      <c r="F71" s="14"/>
      <c r="G71" s="14"/>
      <c r="H71" s="21" t="s">
        <v>61</v>
      </c>
      <c r="I71" s="14"/>
      <c r="J71" s="22"/>
      <c r="K71" s="14"/>
      <c r="L71" s="14"/>
      <c r="M71" s="14"/>
      <c r="N71" s="14"/>
      <c r="O71" s="14"/>
      <c r="P71" s="14"/>
      <c r="Q71" s="14"/>
      <c r="R71" s="28"/>
      <c r="S71" s="86"/>
      <c r="T71" s="15"/>
      <c r="U71" s="338"/>
      <c r="W71" s="213">
        <f>Admin!B71</f>
        <v>43630</v>
      </c>
    </row>
    <row r="72" spans="1:23" x14ac:dyDescent="0.2">
      <c r="A72" s="12"/>
      <c r="B72" s="14"/>
      <c r="C72" s="14"/>
      <c r="D72" s="14"/>
      <c r="E72" s="14"/>
      <c r="F72" s="14"/>
      <c r="G72" s="14"/>
      <c r="H72" s="164"/>
      <c r="I72" s="14"/>
      <c r="J72" s="22"/>
      <c r="K72" s="14"/>
      <c r="L72" s="14"/>
      <c r="M72" s="14"/>
      <c r="N72" s="14"/>
      <c r="O72" s="14"/>
      <c r="P72" s="14"/>
      <c r="Q72" s="14"/>
      <c r="R72" s="14"/>
      <c r="S72" s="14"/>
      <c r="T72" s="15"/>
      <c r="U72" s="338"/>
      <c r="W72" s="213">
        <f>Admin!B72</f>
        <v>43631</v>
      </c>
    </row>
    <row r="73" spans="1:23" ht="12" customHeight="1" x14ac:dyDescent="0.2">
      <c r="A73" s="12"/>
      <c r="B73" s="14"/>
      <c r="C73" s="14"/>
      <c r="D73" s="14"/>
      <c r="E73" s="14"/>
      <c r="F73" s="14"/>
      <c r="G73" s="14"/>
      <c r="H73" s="21" t="s">
        <v>62</v>
      </c>
      <c r="I73" s="14"/>
      <c r="J73" s="22"/>
      <c r="K73" s="14"/>
      <c r="L73" s="14"/>
      <c r="M73" s="14"/>
      <c r="N73" s="14"/>
      <c r="O73" s="14"/>
      <c r="P73" s="14"/>
      <c r="Q73" s="14"/>
      <c r="R73" s="14"/>
      <c r="S73" s="14"/>
      <c r="T73" s="65"/>
      <c r="U73" s="338"/>
      <c r="W73" s="213">
        <f>Admin!B73</f>
        <v>43632</v>
      </c>
    </row>
    <row r="74" spans="1:23" ht="15" customHeight="1" x14ac:dyDescent="0.2">
      <c r="A74" s="12"/>
      <c r="B74" s="14"/>
      <c r="C74" s="14"/>
      <c r="D74" s="14"/>
      <c r="E74" s="14"/>
      <c r="F74" s="14"/>
      <c r="G74" s="14"/>
      <c r="H74" s="166"/>
      <c r="I74" s="14"/>
      <c r="J74" s="22"/>
      <c r="K74" s="14"/>
      <c r="L74" s="14"/>
      <c r="M74" s="14"/>
      <c r="N74" s="14"/>
      <c r="O74" s="14"/>
      <c r="P74" s="14"/>
      <c r="Q74" s="14"/>
      <c r="R74" s="53"/>
      <c r="S74" s="54"/>
      <c r="T74" s="15"/>
      <c r="U74" s="338"/>
      <c r="W74" s="213">
        <f>Admin!B74</f>
        <v>43633</v>
      </c>
    </row>
    <row r="75" spans="1:23" ht="12.75" thickBot="1" x14ac:dyDescent="0.25">
      <c r="A75" s="12"/>
      <c r="B75" s="14"/>
      <c r="C75" s="14"/>
      <c r="D75" s="50"/>
      <c r="E75" s="14"/>
      <c r="F75" s="29" t="s">
        <v>31</v>
      </c>
      <c r="G75" s="53"/>
      <c r="H75" s="14"/>
      <c r="I75" s="14"/>
      <c r="J75" s="22"/>
      <c r="K75" s="14"/>
      <c r="L75" s="14"/>
      <c r="M75" s="14"/>
      <c r="N75" s="14"/>
      <c r="O75" s="14"/>
      <c r="P75" s="14"/>
      <c r="Q75" s="14"/>
      <c r="R75" s="14"/>
      <c r="S75" s="86"/>
      <c r="T75" s="15"/>
      <c r="U75" s="338"/>
      <c r="W75" s="213">
        <f>Admin!B75</f>
        <v>43634</v>
      </c>
    </row>
    <row r="76" spans="1:23" ht="13.5" thickTop="1" thickBot="1" x14ac:dyDescent="0.25">
      <c r="A76" s="12"/>
      <c r="B76" s="14" t="str">
        <f>B$24</f>
        <v>Starting date (existing = 06/04/19)</v>
      </c>
      <c r="C76" s="14"/>
      <c r="D76" s="144"/>
      <c r="E76" s="14"/>
      <c r="F76" s="85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14"/>
      <c r="L76" s="14"/>
      <c r="M76" s="14"/>
      <c r="N76" s="14"/>
      <c r="O76" s="14"/>
      <c r="P76" s="14"/>
      <c r="Q76" s="14"/>
      <c r="R76" s="17"/>
      <c r="S76" s="86"/>
      <c r="T76" s="15"/>
      <c r="U76" s="338"/>
      <c r="W76" s="213">
        <f>Admin!B76</f>
        <v>43635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5"/>
      <c r="G77" s="55"/>
      <c r="H77" s="14"/>
      <c r="I77" s="14"/>
      <c r="J77" s="22"/>
      <c r="K77" s="14"/>
      <c r="L77" s="14"/>
      <c r="M77" s="14"/>
      <c r="N77" s="14"/>
      <c r="O77" s="14"/>
      <c r="P77" s="14"/>
      <c r="Q77" s="14"/>
      <c r="R77" s="17"/>
      <c r="S77" s="86"/>
      <c r="T77" s="15"/>
      <c r="U77" s="338"/>
      <c r="W77" s="213">
        <f>Admin!B77</f>
        <v>43636</v>
      </c>
    </row>
    <row r="78" spans="1:23" ht="13.5" customHeight="1" thickTop="1" thickBot="1" x14ac:dyDescent="0.25">
      <c r="A78" s="12"/>
      <c r="B78" s="14" t="s">
        <v>29</v>
      </c>
      <c r="C78" s="14"/>
      <c r="D78" s="144"/>
      <c r="E78" s="14"/>
      <c r="F78" s="85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14"/>
      <c r="L78" s="14"/>
      <c r="M78" s="14"/>
      <c r="N78" s="14"/>
      <c r="O78" s="14"/>
      <c r="P78" s="14"/>
      <c r="Q78" s="14"/>
      <c r="R78" s="53"/>
      <c r="S78" s="54"/>
      <c r="T78" s="15"/>
      <c r="U78" s="338"/>
      <c r="W78" s="213">
        <f>Admin!B78</f>
        <v>43637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14"/>
      <c r="L79" s="14"/>
      <c r="M79" s="14"/>
      <c r="N79" s="14"/>
      <c r="O79" s="14"/>
      <c r="P79" s="14"/>
      <c r="Q79" s="14"/>
      <c r="R79" s="17"/>
      <c r="S79" s="86"/>
      <c r="T79" s="15"/>
      <c r="U79" s="338"/>
      <c r="W79" s="213">
        <f>Admin!B79</f>
        <v>43638</v>
      </c>
    </row>
    <row r="80" spans="1:23" ht="13.5" thickTop="1" thickBot="1" x14ac:dyDescent="0.25">
      <c r="A80" s="12"/>
      <c r="B80" s="14" t="s">
        <v>21</v>
      </c>
      <c r="C80" s="14"/>
      <c r="D80" s="72"/>
      <c r="E80" s="21" t="s">
        <v>30</v>
      </c>
      <c r="F80" s="186" t="str">
        <f>IF(D82="D","Enter M for Director","Enter M or W for Employee")</f>
        <v>Enter M or W for Employee</v>
      </c>
      <c r="G80" s="14"/>
      <c r="H80" s="16"/>
      <c r="I80" s="16"/>
      <c r="J80" s="22"/>
      <c r="K80" s="14"/>
      <c r="L80" s="14"/>
      <c r="M80" s="14"/>
      <c r="N80" s="14"/>
      <c r="O80" s="14"/>
      <c r="P80" s="14"/>
      <c r="Q80" s="14"/>
      <c r="R80" s="17"/>
      <c r="S80" s="86"/>
      <c r="T80" s="15"/>
      <c r="U80" s="338"/>
      <c r="W80" s="213">
        <f>Admin!B80</f>
        <v>43639</v>
      </c>
    </row>
    <row r="81" spans="1:23" ht="12.75" thickTop="1" x14ac:dyDescent="0.2">
      <c r="A81" s="12"/>
      <c r="B81" s="14" t="s">
        <v>16</v>
      </c>
      <c r="C81" s="14"/>
      <c r="D81" s="150">
        <v>3</v>
      </c>
      <c r="E81" s="18"/>
      <c r="F81" s="56"/>
      <c r="G81" s="21"/>
      <c r="H81" s="14"/>
      <c r="I81" s="14"/>
      <c r="J81" s="22"/>
      <c r="K81" s="14"/>
      <c r="L81" s="14"/>
      <c r="M81" s="14"/>
      <c r="N81" s="14"/>
      <c r="O81" s="14"/>
      <c r="P81" s="14"/>
      <c r="Q81" s="14"/>
      <c r="R81" s="17"/>
      <c r="S81" s="86"/>
      <c r="T81" s="15"/>
      <c r="U81" s="338"/>
      <c r="W81" s="213">
        <f>Admin!B81</f>
        <v>43640</v>
      </c>
    </row>
    <row r="82" spans="1:23" x14ac:dyDescent="0.2">
      <c r="A82" s="12"/>
      <c r="B82" s="14" t="s">
        <v>75</v>
      </c>
      <c r="C82" s="14"/>
      <c r="D82" s="209"/>
      <c r="E82" s="14"/>
      <c r="F82" s="186" t="s">
        <v>76</v>
      </c>
      <c r="G82" s="21"/>
      <c r="H82" s="14"/>
      <c r="I82" s="14"/>
      <c r="J82" s="22"/>
      <c r="K82" s="14"/>
      <c r="L82" s="14"/>
      <c r="M82" s="14"/>
      <c r="N82" s="14"/>
      <c r="O82" s="14"/>
      <c r="P82" s="14"/>
      <c r="Q82" s="14"/>
      <c r="R82" s="17"/>
      <c r="S82" s="86"/>
      <c r="T82" s="15"/>
      <c r="U82" s="338"/>
      <c r="W82" s="213">
        <f>Admin!B82</f>
        <v>43641</v>
      </c>
    </row>
    <row r="83" spans="1:23" ht="12" customHeight="1" x14ac:dyDescent="0.2">
      <c r="A83" s="12"/>
      <c r="B83" s="14"/>
      <c r="C83" s="14"/>
      <c r="D83" s="14"/>
      <c r="E83" s="14"/>
      <c r="F83" s="214"/>
      <c r="G83" s="214"/>
      <c r="H83" s="214"/>
      <c r="I83" s="14"/>
      <c r="J83" s="22"/>
      <c r="K83" s="14"/>
      <c r="L83" s="14"/>
      <c r="M83" s="14"/>
      <c r="N83" s="14"/>
      <c r="O83" s="14"/>
      <c r="P83" s="14"/>
      <c r="Q83" s="14"/>
      <c r="R83" s="14"/>
      <c r="S83" s="29"/>
      <c r="T83" s="15"/>
      <c r="U83" s="338"/>
      <c r="W83" s="213">
        <f>Admin!B83</f>
        <v>43642</v>
      </c>
    </row>
    <row r="84" spans="1:23" ht="6" customHeight="1" x14ac:dyDescent="0.2">
      <c r="A84" s="12"/>
      <c r="B84" s="14"/>
      <c r="C84" s="14"/>
      <c r="D84" s="14"/>
      <c r="E84" s="14"/>
      <c r="F84" s="215"/>
      <c r="G84" s="215"/>
      <c r="H84" s="215"/>
      <c r="I84" s="14"/>
      <c r="J84" s="22"/>
      <c r="K84" s="14"/>
      <c r="L84" s="14"/>
      <c r="M84" s="14"/>
      <c r="N84" s="14"/>
      <c r="O84" s="14"/>
      <c r="P84" s="14"/>
      <c r="Q84" s="14"/>
      <c r="R84" s="14"/>
      <c r="S84" s="29"/>
      <c r="T84" s="15"/>
      <c r="U84" s="338"/>
      <c r="W84" s="213">
        <f>Admin!B84</f>
        <v>43643</v>
      </c>
    </row>
    <row r="85" spans="1:23" ht="12" customHeight="1" x14ac:dyDescent="0.2">
      <c r="A85" s="12"/>
      <c r="B85" s="14"/>
      <c r="C85" s="14"/>
      <c r="D85" s="14"/>
      <c r="E85" s="14"/>
      <c r="F85" s="14"/>
      <c r="G85" s="14"/>
      <c r="H85" s="14"/>
      <c r="I85" s="14"/>
      <c r="J85" s="22"/>
      <c r="K85" s="14"/>
      <c r="L85" s="14"/>
      <c r="M85" s="14"/>
      <c r="N85" s="14"/>
      <c r="O85" s="14"/>
      <c r="P85" s="14"/>
      <c r="Q85" s="14"/>
      <c r="R85" s="53"/>
      <c r="S85" s="54"/>
      <c r="T85" s="15"/>
      <c r="U85" s="338"/>
      <c r="W85" s="213">
        <f>Admin!B85</f>
        <v>43644</v>
      </c>
    </row>
    <row r="86" spans="1:23" x14ac:dyDescent="0.2">
      <c r="A86" s="12"/>
      <c r="B86" s="14"/>
      <c r="C86" s="14"/>
      <c r="D86" s="14"/>
      <c r="E86" s="14"/>
      <c r="F86" s="14"/>
      <c r="G86" s="14"/>
      <c r="H86" s="14"/>
      <c r="I86" s="14"/>
      <c r="J86" s="22"/>
      <c r="K86" s="14"/>
      <c r="L86" s="14"/>
      <c r="M86" s="57"/>
      <c r="N86" s="14"/>
      <c r="O86" s="14"/>
      <c r="P86" s="14"/>
      <c r="Q86" s="14"/>
      <c r="R86" s="27"/>
      <c r="S86" s="86"/>
      <c r="T86" s="15"/>
      <c r="U86" s="338"/>
      <c r="W86" s="213">
        <f>Admin!B86</f>
        <v>43645</v>
      </c>
    </row>
    <row r="87" spans="1:23" ht="13.5" customHeight="1" x14ac:dyDescent="0.2">
      <c r="A87" s="12"/>
      <c r="B87" s="14"/>
      <c r="C87" s="14"/>
      <c r="D87" s="14"/>
      <c r="E87" s="14"/>
      <c r="F87" s="14"/>
      <c r="G87" s="14"/>
      <c r="H87" s="14"/>
      <c r="I87" s="14"/>
      <c r="J87" s="22"/>
      <c r="K87" s="329"/>
      <c r="L87" s="329"/>
      <c r="M87" s="330"/>
      <c r="N87" s="330"/>
      <c r="O87" s="330"/>
      <c r="P87" s="330"/>
      <c r="Q87" s="330"/>
      <c r="R87" s="330"/>
      <c r="S87" s="330"/>
      <c r="T87" s="15"/>
      <c r="U87" s="338"/>
      <c r="W87" s="213">
        <f>Admin!B87</f>
        <v>43646</v>
      </c>
    </row>
    <row r="88" spans="1:23" ht="9" customHeight="1" thickBot="1" x14ac:dyDescent="0.25">
      <c r="A88" s="66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62"/>
      <c r="Q88" s="19"/>
      <c r="R88" s="19"/>
      <c r="S88" s="19"/>
      <c r="T88" s="25"/>
      <c r="U88" s="338"/>
      <c r="W88" s="213">
        <f>Admin!B88</f>
        <v>43647</v>
      </c>
    </row>
    <row r="89" spans="1:23" ht="22.5" customHeight="1" thickBot="1" x14ac:dyDescent="0.25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38"/>
      <c r="W89" s="213">
        <f>Admin!B89</f>
        <v>43648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4"/>
      <c r="K90" s="10"/>
      <c r="L90" s="10"/>
      <c r="M90" s="10"/>
      <c r="N90" s="10"/>
      <c r="O90" s="10"/>
      <c r="P90" s="160"/>
      <c r="Q90" s="10"/>
      <c r="R90" s="10"/>
      <c r="S90" s="10"/>
      <c r="T90" s="11"/>
      <c r="U90" s="338"/>
      <c r="W90" s="213">
        <f>Admin!B90</f>
        <v>43649</v>
      </c>
    </row>
    <row r="91" spans="1:23" ht="15" customHeight="1" thickTop="1" thickBot="1" x14ac:dyDescent="0.25">
      <c r="A91" s="12"/>
      <c r="B91" s="84" t="s">
        <v>37</v>
      </c>
      <c r="C91" s="52"/>
      <c r="D91" s="14"/>
      <c r="E91" s="14"/>
      <c r="F91" s="14"/>
      <c r="G91" s="14"/>
      <c r="H91" s="329" t="s">
        <v>58</v>
      </c>
      <c r="I91" s="14"/>
      <c r="J91" s="22"/>
      <c r="K91" s="84" t="s">
        <v>20</v>
      </c>
      <c r="L91" s="52"/>
      <c r="M91" s="71"/>
      <c r="N91" s="13"/>
      <c r="O91" s="327"/>
      <c r="P91" s="328"/>
      <c r="Q91" s="337"/>
      <c r="R91" s="53"/>
      <c r="S91" s="339"/>
      <c r="T91" s="15"/>
      <c r="U91" s="338"/>
      <c r="W91" s="213">
        <f>Admin!B91</f>
        <v>43650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29"/>
      <c r="I92" s="14"/>
      <c r="J92" s="22"/>
      <c r="K92" s="52"/>
      <c r="L92" s="52"/>
      <c r="M92" s="71"/>
      <c r="N92" s="13"/>
      <c r="O92" s="14"/>
      <c r="P92" s="161"/>
      <c r="Q92" s="338"/>
      <c r="R92" s="14"/>
      <c r="S92" s="340"/>
      <c r="T92" s="15"/>
      <c r="U92" s="338"/>
      <c r="W92" s="213">
        <f>Admin!B92</f>
        <v>43651</v>
      </c>
    </row>
    <row r="93" spans="1:23" ht="14.25" thickTop="1" thickBot="1" x14ac:dyDescent="0.25">
      <c r="A93" s="12"/>
      <c r="B93" s="14" t="s">
        <v>11</v>
      </c>
      <c r="C93" s="14"/>
      <c r="D93" s="334"/>
      <c r="E93" s="335"/>
      <c r="F93" s="336"/>
      <c r="G93" s="14"/>
      <c r="H93" s="21" t="s">
        <v>59</v>
      </c>
      <c r="I93" s="14"/>
      <c r="J93" s="51"/>
      <c r="K93" s="14" t="s">
        <v>17</v>
      </c>
      <c r="L93" s="14"/>
      <c r="M93" s="323"/>
      <c r="N93" s="324"/>
      <c r="O93" s="325"/>
      <c r="P93" s="161"/>
      <c r="Q93" s="151"/>
      <c r="R93" s="149"/>
      <c r="S93" s="152"/>
      <c r="T93" s="15"/>
      <c r="U93" s="338"/>
      <c r="W93" s="213">
        <f>Admin!B93</f>
        <v>43652</v>
      </c>
    </row>
    <row r="94" spans="1:23" ht="13.5" thickTop="1" thickBot="1" x14ac:dyDescent="0.25">
      <c r="A94" s="12"/>
      <c r="B94" s="14" t="s">
        <v>12</v>
      </c>
      <c r="C94" s="14"/>
      <c r="D94" s="334"/>
      <c r="E94" s="335"/>
      <c r="F94" s="336"/>
      <c r="G94" s="14"/>
      <c r="H94" s="164"/>
      <c r="I94" s="14"/>
      <c r="J94" s="22"/>
      <c r="K94" s="14"/>
      <c r="L94" s="14"/>
      <c r="M94" s="14"/>
      <c r="N94" s="14"/>
      <c r="O94" s="29"/>
      <c r="P94" s="167"/>
      <c r="Q94" s="29"/>
      <c r="R94" s="21"/>
      <c r="S94" s="29"/>
      <c r="T94" s="15"/>
      <c r="U94" s="338"/>
      <c r="W94" s="213">
        <f>Admin!B94</f>
        <v>43653</v>
      </c>
    </row>
    <row r="95" spans="1:23" ht="12.75" thickTop="1" x14ac:dyDescent="0.2">
      <c r="A95" s="12"/>
      <c r="B95" s="14"/>
      <c r="C95" s="14"/>
      <c r="D95" s="14"/>
      <c r="E95" s="14"/>
      <c r="F95" s="14"/>
      <c r="G95" s="14"/>
      <c r="H95" s="21" t="s">
        <v>60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86"/>
      <c r="T95" s="15"/>
      <c r="U95" s="338"/>
      <c r="W95" s="213">
        <f>Admin!B95</f>
        <v>43654</v>
      </c>
    </row>
    <row r="96" spans="1:23" x14ac:dyDescent="0.2">
      <c r="A96" s="12"/>
      <c r="B96" s="14"/>
      <c r="C96" s="14"/>
      <c r="D96" s="14"/>
      <c r="E96" s="14"/>
      <c r="F96" s="14"/>
      <c r="G96" s="14"/>
      <c r="H96" s="165"/>
      <c r="I96" s="14"/>
      <c r="J96" s="22"/>
      <c r="K96" s="14"/>
      <c r="L96" s="14"/>
      <c r="M96" s="14"/>
      <c r="N96" s="14"/>
      <c r="O96" s="14"/>
      <c r="P96" s="14"/>
      <c r="Q96" s="14"/>
      <c r="R96" s="27"/>
      <c r="S96" s="86"/>
      <c r="T96" s="15"/>
      <c r="U96" s="338"/>
      <c r="W96" s="213">
        <f>Admin!B96</f>
        <v>43655</v>
      </c>
    </row>
    <row r="97" spans="1:23" x14ac:dyDescent="0.2">
      <c r="A97" s="12"/>
      <c r="B97" s="14"/>
      <c r="C97" s="14"/>
      <c r="D97" s="14"/>
      <c r="E97" s="14"/>
      <c r="F97" s="14"/>
      <c r="G97" s="14"/>
      <c r="H97" s="21" t="s">
        <v>61</v>
      </c>
      <c r="I97" s="14"/>
      <c r="J97" s="22"/>
      <c r="K97" s="14"/>
      <c r="L97" s="14"/>
      <c r="M97" s="14"/>
      <c r="N97" s="14"/>
      <c r="O97" s="14"/>
      <c r="P97" s="14"/>
      <c r="Q97" s="14"/>
      <c r="R97" s="28"/>
      <c r="S97" s="86"/>
      <c r="T97" s="15"/>
      <c r="U97" s="338"/>
      <c r="W97" s="213">
        <f>Admin!B97</f>
        <v>43656</v>
      </c>
    </row>
    <row r="98" spans="1:23" x14ac:dyDescent="0.2">
      <c r="A98" s="12"/>
      <c r="B98" s="14"/>
      <c r="C98" s="14"/>
      <c r="D98" s="14"/>
      <c r="E98" s="14"/>
      <c r="F98" s="14"/>
      <c r="G98" s="14"/>
      <c r="H98" s="164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38"/>
      <c r="W98" s="213">
        <f>Admin!B98</f>
        <v>43657</v>
      </c>
    </row>
    <row r="99" spans="1:23" ht="12" customHeight="1" x14ac:dyDescent="0.2">
      <c r="A99" s="12"/>
      <c r="B99" s="14"/>
      <c r="C99" s="14"/>
      <c r="D99" s="14"/>
      <c r="E99" s="14"/>
      <c r="F99" s="14"/>
      <c r="G99" s="14"/>
      <c r="H99" s="21" t="s">
        <v>62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5"/>
      <c r="U99" s="338"/>
      <c r="W99" s="213">
        <f>Admin!B99</f>
        <v>43658</v>
      </c>
    </row>
    <row r="100" spans="1:23" ht="15" customHeight="1" x14ac:dyDescent="0.2">
      <c r="A100" s="12"/>
      <c r="B100" s="14"/>
      <c r="C100" s="14"/>
      <c r="D100" s="14"/>
      <c r="E100" s="14"/>
      <c r="F100" s="14"/>
      <c r="G100" s="14"/>
      <c r="H100" s="166"/>
      <c r="I100" s="14"/>
      <c r="J100" s="22"/>
      <c r="K100" s="14"/>
      <c r="L100" s="14"/>
      <c r="M100" s="14"/>
      <c r="N100" s="14"/>
      <c r="O100" s="14"/>
      <c r="P100" s="14"/>
      <c r="Q100" s="14"/>
      <c r="R100" s="53"/>
      <c r="S100" s="54"/>
      <c r="T100" s="15"/>
      <c r="U100" s="338"/>
      <c r="W100" s="213">
        <f>Admin!B100</f>
        <v>43659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31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86"/>
      <c r="T101" s="15"/>
      <c r="U101" s="338"/>
      <c r="W101" s="213">
        <f>Admin!B101</f>
        <v>43660</v>
      </c>
    </row>
    <row r="102" spans="1:23" ht="13.5" thickTop="1" thickBot="1" x14ac:dyDescent="0.25">
      <c r="A102" s="12"/>
      <c r="B102" s="14" t="str">
        <f>B$24</f>
        <v>Starting date (existing = 06/04/19)</v>
      </c>
      <c r="C102" s="14"/>
      <c r="D102" s="144"/>
      <c r="E102" s="14"/>
      <c r="F102" s="85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7"/>
      <c r="S102" s="86"/>
      <c r="T102" s="15"/>
      <c r="U102" s="338"/>
      <c r="W102" s="213">
        <f>Admin!B102</f>
        <v>43661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5"/>
      <c r="G103" s="55"/>
      <c r="H103" s="14"/>
      <c r="I103" s="14"/>
      <c r="J103" s="22"/>
      <c r="K103" s="14"/>
      <c r="L103" s="14"/>
      <c r="M103" s="14"/>
      <c r="N103" s="14"/>
      <c r="O103" s="14"/>
      <c r="P103" s="14"/>
      <c r="Q103" s="14"/>
      <c r="R103" s="17"/>
      <c r="S103" s="86"/>
      <c r="T103" s="15"/>
      <c r="U103" s="338"/>
      <c r="W103" s="213">
        <f>Admin!B103</f>
        <v>43662</v>
      </c>
    </row>
    <row r="104" spans="1:23" ht="13.5" customHeight="1" thickTop="1" thickBot="1" x14ac:dyDescent="0.25">
      <c r="A104" s="12"/>
      <c r="B104" s="14" t="s">
        <v>29</v>
      </c>
      <c r="C104" s="14"/>
      <c r="D104" s="144"/>
      <c r="E104" s="14"/>
      <c r="F104" s="85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53"/>
      <c r="S104" s="54"/>
      <c r="T104" s="15"/>
      <c r="U104" s="338"/>
      <c r="W104" s="213">
        <f>Admin!B104</f>
        <v>43663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7"/>
      <c r="S105" s="86"/>
      <c r="T105" s="15"/>
      <c r="U105" s="338"/>
      <c r="W105" s="213">
        <f>Admin!B105</f>
        <v>43664</v>
      </c>
    </row>
    <row r="106" spans="1:23" ht="13.5" thickTop="1" thickBot="1" x14ac:dyDescent="0.25">
      <c r="A106" s="12"/>
      <c r="B106" s="14" t="s">
        <v>21</v>
      </c>
      <c r="C106" s="14"/>
      <c r="D106" s="72"/>
      <c r="E106" s="21" t="s">
        <v>30</v>
      </c>
      <c r="F106" s="18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7"/>
      <c r="S106" s="86"/>
      <c r="T106" s="15"/>
      <c r="U106" s="338"/>
      <c r="W106" s="213">
        <f>Admin!B106</f>
        <v>43665</v>
      </c>
    </row>
    <row r="107" spans="1:23" ht="12.75" thickTop="1" x14ac:dyDescent="0.2">
      <c r="A107" s="12"/>
      <c r="B107" s="14" t="s">
        <v>16</v>
      </c>
      <c r="C107" s="14"/>
      <c r="D107" s="150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7"/>
      <c r="S107" s="86"/>
      <c r="T107" s="15"/>
      <c r="U107" s="338"/>
      <c r="W107" s="213">
        <f>Admin!B107</f>
        <v>43666</v>
      </c>
    </row>
    <row r="108" spans="1:23" x14ac:dyDescent="0.2">
      <c r="A108" s="12"/>
      <c r="B108" s="14" t="s">
        <v>75</v>
      </c>
      <c r="C108" s="14"/>
      <c r="D108" s="209"/>
      <c r="E108" s="14"/>
      <c r="F108" s="186" t="s">
        <v>76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7"/>
      <c r="S108" s="86"/>
      <c r="T108" s="15"/>
      <c r="U108" s="338"/>
      <c r="W108" s="213">
        <f>Admin!B108</f>
        <v>43667</v>
      </c>
    </row>
    <row r="109" spans="1:23" ht="12" customHeight="1" x14ac:dyDescent="0.2">
      <c r="A109" s="12"/>
      <c r="B109" s="14"/>
      <c r="C109" s="14"/>
      <c r="D109" s="14"/>
      <c r="E109" s="14"/>
      <c r="F109" s="214"/>
      <c r="G109" s="214"/>
      <c r="H109" s="214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29"/>
      <c r="T109" s="15"/>
      <c r="U109" s="338"/>
      <c r="W109" s="213">
        <f>Admin!B109</f>
        <v>43668</v>
      </c>
    </row>
    <row r="110" spans="1:23" ht="6" customHeight="1" x14ac:dyDescent="0.2">
      <c r="A110" s="12"/>
      <c r="B110" s="14"/>
      <c r="C110" s="14"/>
      <c r="D110" s="14"/>
      <c r="E110" s="14"/>
      <c r="F110" s="215"/>
      <c r="G110" s="215"/>
      <c r="H110" s="215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29"/>
      <c r="T110" s="15"/>
      <c r="U110" s="338"/>
      <c r="W110" s="213">
        <f>Admin!B110</f>
        <v>43669</v>
      </c>
    </row>
    <row r="111" spans="1:23" ht="12" customHeight="1" x14ac:dyDescent="0.2">
      <c r="A111" s="12"/>
      <c r="B111" s="14"/>
      <c r="C111" s="52"/>
      <c r="D111" s="216"/>
      <c r="E111" s="14"/>
      <c r="F111" s="215"/>
      <c r="G111" s="215"/>
      <c r="H111" s="215"/>
      <c r="I111" s="14"/>
      <c r="J111" s="22"/>
      <c r="K111" s="14"/>
      <c r="L111" s="14"/>
      <c r="M111" s="14"/>
      <c r="N111" s="14"/>
      <c r="O111" s="14"/>
      <c r="P111" s="14"/>
      <c r="Q111" s="14"/>
      <c r="R111" s="53"/>
      <c r="S111" s="54"/>
      <c r="T111" s="15"/>
      <c r="U111" s="338"/>
      <c r="W111" s="213">
        <f>Admin!B111</f>
        <v>43670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27"/>
      <c r="S112" s="86"/>
      <c r="T112" s="15"/>
      <c r="U112" s="338"/>
      <c r="W112" s="213">
        <f>Admin!B112</f>
        <v>43671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329"/>
      <c r="L113" s="329"/>
      <c r="M113" s="330"/>
      <c r="N113" s="330"/>
      <c r="O113" s="330"/>
      <c r="P113" s="330"/>
      <c r="Q113" s="330"/>
      <c r="R113" s="330"/>
      <c r="S113" s="330"/>
      <c r="T113" s="15"/>
      <c r="U113" s="338"/>
      <c r="W113" s="213">
        <f>Admin!B113</f>
        <v>43672</v>
      </c>
    </row>
    <row r="114" spans="1:23" ht="9" customHeight="1" thickBot="1" x14ac:dyDescent="0.25">
      <c r="A114" s="66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62"/>
      <c r="Q114" s="19"/>
      <c r="R114" s="19"/>
      <c r="S114" s="19"/>
      <c r="T114" s="25"/>
      <c r="U114" s="338"/>
      <c r="W114" s="213">
        <f>Admin!B114</f>
        <v>43673</v>
      </c>
    </row>
    <row r="115" spans="1:23" ht="22.5" customHeight="1" thickBot="1" x14ac:dyDescent="0.25">
      <c r="A115" s="326"/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38"/>
      <c r="W115" s="213">
        <f>Admin!B115</f>
        <v>43674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4"/>
      <c r="K116" s="10"/>
      <c r="L116" s="10"/>
      <c r="M116" s="10"/>
      <c r="N116" s="10"/>
      <c r="O116" s="10"/>
      <c r="P116" s="160"/>
      <c r="Q116" s="10"/>
      <c r="R116" s="10"/>
      <c r="S116" s="10"/>
      <c r="T116" s="11"/>
      <c r="U116" s="338"/>
      <c r="W116" s="213">
        <f>Admin!B116</f>
        <v>43675</v>
      </c>
    </row>
    <row r="117" spans="1:23" ht="15" customHeight="1" thickTop="1" thickBot="1" x14ac:dyDescent="0.25">
      <c r="A117" s="12"/>
      <c r="B117" s="84" t="s">
        <v>38</v>
      </c>
      <c r="C117" s="52"/>
      <c r="D117" s="14"/>
      <c r="E117" s="14"/>
      <c r="F117" s="14"/>
      <c r="G117" s="14"/>
      <c r="H117" s="329" t="s">
        <v>58</v>
      </c>
      <c r="I117" s="14"/>
      <c r="J117" s="22"/>
      <c r="K117" s="84" t="s">
        <v>20</v>
      </c>
      <c r="L117" s="52"/>
      <c r="M117" s="71"/>
      <c r="N117" s="13"/>
      <c r="O117" s="327"/>
      <c r="P117" s="328"/>
      <c r="Q117" s="337"/>
      <c r="R117" s="53"/>
      <c r="S117" s="339"/>
      <c r="T117" s="15"/>
      <c r="U117" s="338"/>
      <c r="W117" s="213">
        <f>Admin!B117</f>
        <v>43676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29"/>
      <c r="I118" s="14"/>
      <c r="J118" s="22"/>
      <c r="K118" s="52"/>
      <c r="L118" s="52"/>
      <c r="M118" s="71"/>
      <c r="N118" s="13"/>
      <c r="O118" s="14"/>
      <c r="P118" s="161"/>
      <c r="Q118" s="338"/>
      <c r="R118" s="14"/>
      <c r="S118" s="340"/>
      <c r="T118" s="15"/>
      <c r="U118" s="338"/>
      <c r="W118" s="213">
        <f>Admin!B118</f>
        <v>43677</v>
      </c>
    </row>
    <row r="119" spans="1:23" ht="14.25" thickTop="1" thickBot="1" x14ac:dyDescent="0.25">
      <c r="A119" s="12"/>
      <c r="B119" s="14" t="s">
        <v>11</v>
      </c>
      <c r="C119" s="14"/>
      <c r="D119" s="334"/>
      <c r="E119" s="335"/>
      <c r="F119" s="336"/>
      <c r="G119" s="14"/>
      <c r="H119" s="21" t="s">
        <v>59</v>
      </c>
      <c r="I119" s="14"/>
      <c r="J119" s="51"/>
      <c r="K119" s="14" t="s">
        <v>17</v>
      </c>
      <c r="L119" s="14"/>
      <c r="M119" s="323"/>
      <c r="N119" s="324"/>
      <c r="O119" s="325"/>
      <c r="P119" s="161"/>
      <c r="Q119" s="151"/>
      <c r="R119" s="149"/>
      <c r="S119" s="152"/>
      <c r="T119" s="15"/>
      <c r="U119" s="338"/>
      <c r="W119" s="213">
        <f>Admin!B119</f>
        <v>43678</v>
      </c>
    </row>
    <row r="120" spans="1:23" ht="13.5" thickTop="1" thickBot="1" x14ac:dyDescent="0.25">
      <c r="A120" s="12"/>
      <c r="B120" s="14" t="s">
        <v>12</v>
      </c>
      <c r="C120" s="14"/>
      <c r="D120" s="334"/>
      <c r="E120" s="335"/>
      <c r="F120" s="336"/>
      <c r="G120" s="14"/>
      <c r="H120" s="164"/>
      <c r="I120" s="14"/>
      <c r="J120" s="22"/>
      <c r="K120" s="14"/>
      <c r="L120" s="14"/>
      <c r="M120" s="14"/>
      <c r="N120" s="14"/>
      <c r="O120" s="29"/>
      <c r="P120" s="167"/>
      <c r="Q120" s="29"/>
      <c r="R120" s="21"/>
      <c r="S120" s="29"/>
      <c r="T120" s="15"/>
      <c r="U120" s="338"/>
      <c r="W120" s="213">
        <f>Admin!B120</f>
        <v>43679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60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86"/>
      <c r="T121" s="15"/>
      <c r="U121" s="338"/>
      <c r="W121" s="213">
        <f>Admin!B121</f>
        <v>43680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65"/>
      <c r="I122" s="14"/>
      <c r="J122" s="22"/>
      <c r="K122" s="14"/>
      <c r="L122" s="14"/>
      <c r="M122" s="14"/>
      <c r="N122" s="14"/>
      <c r="O122" s="14"/>
      <c r="P122" s="14"/>
      <c r="Q122" s="14"/>
      <c r="R122" s="27"/>
      <c r="S122" s="86"/>
      <c r="T122" s="15"/>
      <c r="U122" s="338"/>
      <c r="W122" s="213">
        <f>Admin!B122</f>
        <v>43681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61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28"/>
      <c r="S123" s="86"/>
      <c r="T123" s="15"/>
      <c r="U123" s="338"/>
      <c r="W123" s="213">
        <f>Admin!B123</f>
        <v>43682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64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38"/>
      <c r="W124" s="213">
        <f>Admin!B124</f>
        <v>43683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62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5"/>
      <c r="U125" s="338"/>
      <c r="W125" s="213">
        <f>Admin!B125</f>
        <v>43684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66"/>
      <c r="I126" s="14"/>
      <c r="J126" s="22"/>
      <c r="K126" s="14"/>
      <c r="L126" s="14"/>
      <c r="M126" s="14"/>
      <c r="N126" s="14"/>
      <c r="O126" s="14"/>
      <c r="P126" s="14"/>
      <c r="Q126" s="14"/>
      <c r="R126" s="53"/>
      <c r="S126" s="54"/>
      <c r="T126" s="15"/>
      <c r="U126" s="338"/>
      <c r="W126" s="213">
        <f>Admin!B126</f>
        <v>43685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31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86"/>
      <c r="T127" s="15"/>
      <c r="U127" s="338"/>
      <c r="W127" s="213">
        <f>Admin!B127</f>
        <v>43686</v>
      </c>
    </row>
    <row r="128" spans="1:23" ht="13.5" thickTop="1" thickBot="1" x14ac:dyDescent="0.25">
      <c r="A128" s="12"/>
      <c r="B128" s="14" t="str">
        <f>B$24</f>
        <v>Starting date (existing = 06/04/19)</v>
      </c>
      <c r="C128" s="14"/>
      <c r="D128" s="144"/>
      <c r="E128" s="14"/>
      <c r="F128" s="85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7"/>
      <c r="S128" s="86"/>
      <c r="T128" s="15"/>
      <c r="U128" s="338"/>
      <c r="W128" s="213">
        <f>Admin!B128</f>
        <v>43687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5"/>
      <c r="G129" s="55"/>
      <c r="H129" s="14"/>
      <c r="I129" s="14"/>
      <c r="J129" s="22"/>
      <c r="K129" s="14"/>
      <c r="L129" s="14"/>
      <c r="M129" s="14"/>
      <c r="N129" s="14"/>
      <c r="O129" s="14"/>
      <c r="P129" s="14"/>
      <c r="Q129" s="14"/>
      <c r="R129" s="17"/>
      <c r="S129" s="86"/>
      <c r="T129" s="15"/>
      <c r="U129" s="338"/>
      <c r="W129" s="213">
        <f>Admin!B129</f>
        <v>43688</v>
      </c>
    </row>
    <row r="130" spans="1:23" ht="13.5" customHeight="1" thickTop="1" thickBot="1" x14ac:dyDescent="0.25">
      <c r="A130" s="12"/>
      <c r="B130" s="14" t="s">
        <v>29</v>
      </c>
      <c r="C130" s="14"/>
      <c r="D130" s="144"/>
      <c r="E130" s="14"/>
      <c r="F130" s="85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53"/>
      <c r="S130" s="54"/>
      <c r="T130" s="15"/>
      <c r="U130" s="338"/>
      <c r="W130" s="213">
        <f>Admin!B130</f>
        <v>43689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7"/>
      <c r="S131" s="86"/>
      <c r="T131" s="15"/>
      <c r="U131" s="338"/>
      <c r="W131" s="213">
        <f>Admin!B131</f>
        <v>43690</v>
      </c>
    </row>
    <row r="132" spans="1:23" ht="13.5" thickTop="1" thickBot="1" x14ac:dyDescent="0.25">
      <c r="A132" s="12"/>
      <c r="B132" s="14" t="s">
        <v>21</v>
      </c>
      <c r="C132" s="14"/>
      <c r="D132" s="72"/>
      <c r="E132" s="21" t="s">
        <v>30</v>
      </c>
      <c r="F132" s="18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7"/>
      <c r="S132" s="86"/>
      <c r="T132" s="15"/>
      <c r="U132" s="338"/>
      <c r="W132" s="213">
        <f>Admin!B132</f>
        <v>43691</v>
      </c>
    </row>
    <row r="133" spans="1:23" ht="12.75" thickTop="1" x14ac:dyDescent="0.2">
      <c r="A133" s="12"/>
      <c r="B133" s="14" t="s">
        <v>16</v>
      </c>
      <c r="C133" s="14"/>
      <c r="D133" s="150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7"/>
      <c r="S133" s="86"/>
      <c r="T133" s="15"/>
      <c r="U133" s="338"/>
      <c r="W133" s="213">
        <f>Admin!B133</f>
        <v>43692</v>
      </c>
    </row>
    <row r="134" spans="1:23" x14ac:dyDescent="0.2">
      <c r="A134" s="12"/>
      <c r="B134" s="14" t="s">
        <v>75</v>
      </c>
      <c r="C134" s="14"/>
      <c r="D134" s="209"/>
      <c r="E134" s="14"/>
      <c r="F134" s="186" t="s">
        <v>76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7"/>
      <c r="S134" s="86"/>
      <c r="T134" s="15"/>
      <c r="U134" s="338"/>
      <c r="W134" s="213">
        <f>Admin!B134</f>
        <v>43693</v>
      </c>
    </row>
    <row r="135" spans="1:23" ht="12" customHeight="1" x14ac:dyDescent="0.2">
      <c r="A135" s="12"/>
      <c r="B135" s="14"/>
      <c r="C135" s="14"/>
      <c r="D135" s="14"/>
      <c r="E135" s="14"/>
      <c r="F135" s="214"/>
      <c r="G135" s="214"/>
      <c r="H135" s="214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29"/>
      <c r="T135" s="15"/>
      <c r="U135" s="338"/>
      <c r="W135" s="213">
        <f>Admin!B135</f>
        <v>43694</v>
      </c>
    </row>
    <row r="136" spans="1:23" ht="6" customHeight="1" x14ac:dyDescent="0.2">
      <c r="A136" s="12"/>
      <c r="B136" s="14"/>
      <c r="C136" s="14"/>
      <c r="D136" s="14"/>
      <c r="E136" s="14"/>
      <c r="F136" s="215"/>
      <c r="G136" s="215"/>
      <c r="H136" s="215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29"/>
      <c r="T136" s="15"/>
      <c r="U136" s="338"/>
      <c r="W136" s="213">
        <f>Admin!B136</f>
        <v>43695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53"/>
      <c r="S137" s="54"/>
      <c r="T137" s="15"/>
      <c r="U137" s="338"/>
      <c r="W137" s="213">
        <f>Admin!B137</f>
        <v>43696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27"/>
      <c r="S138" s="86"/>
      <c r="T138" s="15"/>
      <c r="U138" s="338"/>
      <c r="W138" s="213">
        <f>Admin!B138</f>
        <v>43697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329"/>
      <c r="L139" s="329"/>
      <c r="M139" s="330"/>
      <c r="N139" s="330"/>
      <c r="O139" s="330"/>
      <c r="P139" s="330"/>
      <c r="Q139" s="330"/>
      <c r="R139" s="330"/>
      <c r="S139" s="330"/>
      <c r="T139" s="15"/>
      <c r="U139" s="338"/>
      <c r="W139" s="213">
        <f>Admin!B139</f>
        <v>43698</v>
      </c>
    </row>
    <row r="140" spans="1:23" ht="9" customHeight="1" thickBot="1" x14ac:dyDescent="0.25">
      <c r="A140" s="66"/>
      <c r="B140" s="19"/>
      <c r="C140" s="19"/>
      <c r="D140" s="19"/>
      <c r="E140" s="19"/>
      <c r="F140" s="19"/>
      <c r="G140" s="19"/>
      <c r="H140" s="19"/>
      <c r="I140" s="19"/>
      <c r="J140" s="23"/>
      <c r="K140" s="19"/>
      <c r="L140" s="19"/>
      <c r="M140" s="19"/>
      <c r="N140" s="19"/>
      <c r="O140" s="19"/>
      <c r="P140" s="162"/>
      <c r="Q140" s="19"/>
      <c r="R140" s="19"/>
      <c r="S140" s="19"/>
      <c r="T140" s="25"/>
      <c r="U140" s="338"/>
      <c r="W140" s="213">
        <f>Admin!B140</f>
        <v>43699</v>
      </c>
    </row>
    <row r="141" spans="1:23" ht="22.5" customHeight="1" thickBot="1" x14ac:dyDescent="0.25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38"/>
      <c r="W141" s="213">
        <f>Admin!B141</f>
        <v>43700</v>
      </c>
    </row>
    <row r="142" spans="1:23" ht="9" customHeight="1" thickBo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64"/>
      <c r="K142" s="10"/>
      <c r="L142" s="10"/>
      <c r="M142" s="10"/>
      <c r="N142" s="10"/>
      <c r="O142" s="10"/>
      <c r="P142" s="160"/>
      <c r="Q142" s="10"/>
      <c r="R142" s="10"/>
      <c r="S142" s="10"/>
      <c r="T142" s="11"/>
      <c r="U142" s="338"/>
      <c r="W142" s="213">
        <f>Admin!B142</f>
        <v>43701</v>
      </c>
    </row>
    <row r="143" spans="1:23" ht="15" customHeight="1" thickTop="1" thickBot="1" x14ac:dyDescent="0.25">
      <c r="A143" s="12"/>
      <c r="B143" s="84" t="s">
        <v>39</v>
      </c>
      <c r="C143" s="52"/>
      <c r="D143" s="14"/>
      <c r="E143" s="14"/>
      <c r="F143" s="14"/>
      <c r="G143" s="14"/>
      <c r="H143" s="329" t="s">
        <v>58</v>
      </c>
      <c r="I143" s="14"/>
      <c r="J143" s="22"/>
      <c r="K143" s="84" t="s">
        <v>20</v>
      </c>
      <c r="L143" s="52"/>
      <c r="M143" s="71"/>
      <c r="N143" s="13"/>
      <c r="O143" s="327"/>
      <c r="P143" s="328"/>
      <c r="Q143" s="337"/>
      <c r="R143" s="53"/>
      <c r="S143" s="339"/>
      <c r="T143" s="15"/>
      <c r="U143" s="338"/>
      <c r="W143" s="213">
        <f>Admin!B143</f>
        <v>43702</v>
      </c>
    </row>
    <row r="144" spans="1:23" ht="6" customHeight="1" thickTop="1" thickBot="1" x14ac:dyDescent="0.25">
      <c r="A144" s="12"/>
      <c r="B144" s="52"/>
      <c r="C144" s="52"/>
      <c r="D144" s="14"/>
      <c r="E144" s="14"/>
      <c r="F144" s="14"/>
      <c r="G144" s="14"/>
      <c r="H144" s="329"/>
      <c r="I144" s="14"/>
      <c r="J144" s="22"/>
      <c r="K144" s="52"/>
      <c r="L144" s="52"/>
      <c r="M144" s="71"/>
      <c r="N144" s="13"/>
      <c r="O144" s="14"/>
      <c r="P144" s="161"/>
      <c r="Q144" s="338"/>
      <c r="R144" s="14"/>
      <c r="S144" s="340"/>
      <c r="T144" s="15"/>
      <c r="U144" s="338"/>
      <c r="W144" s="213">
        <f>Admin!B144</f>
        <v>43703</v>
      </c>
    </row>
    <row r="145" spans="1:23" ht="14.25" thickTop="1" thickBot="1" x14ac:dyDescent="0.25">
      <c r="A145" s="12"/>
      <c r="B145" s="14" t="s">
        <v>11</v>
      </c>
      <c r="C145" s="14"/>
      <c r="D145" s="334"/>
      <c r="E145" s="335"/>
      <c r="F145" s="336"/>
      <c r="G145" s="14"/>
      <c r="H145" s="21" t="s">
        <v>59</v>
      </c>
      <c r="I145" s="14"/>
      <c r="J145" s="51"/>
      <c r="K145" s="14" t="s">
        <v>17</v>
      </c>
      <c r="L145" s="14"/>
      <c r="M145" s="323"/>
      <c r="N145" s="324"/>
      <c r="O145" s="325"/>
      <c r="P145" s="161"/>
      <c r="Q145" s="151"/>
      <c r="R145" s="149"/>
      <c r="S145" s="152"/>
      <c r="T145" s="15"/>
      <c r="U145" s="338"/>
      <c r="W145" s="213">
        <f>Admin!B145</f>
        <v>43704</v>
      </c>
    </row>
    <row r="146" spans="1:23" ht="13.5" thickTop="1" thickBot="1" x14ac:dyDescent="0.25">
      <c r="A146" s="12"/>
      <c r="B146" s="14" t="s">
        <v>12</v>
      </c>
      <c r="C146" s="14"/>
      <c r="D146" s="334"/>
      <c r="E146" s="335"/>
      <c r="F146" s="336"/>
      <c r="G146" s="14"/>
      <c r="H146" s="164"/>
      <c r="I146" s="14"/>
      <c r="J146" s="22"/>
      <c r="K146" s="14"/>
      <c r="L146" s="14"/>
      <c r="M146" s="14"/>
      <c r="N146" s="14"/>
      <c r="O146" s="29"/>
      <c r="P146" s="167"/>
      <c r="Q146" s="29"/>
      <c r="R146" s="21"/>
      <c r="S146" s="29"/>
      <c r="T146" s="15"/>
      <c r="U146" s="338"/>
      <c r="W146" s="213">
        <f>Admin!B146</f>
        <v>43705</v>
      </c>
    </row>
    <row r="147" spans="1:23" ht="12.75" thickTop="1" x14ac:dyDescent="0.2">
      <c r="A147" s="12"/>
      <c r="B147" s="14"/>
      <c r="C147" s="14"/>
      <c r="D147" s="14"/>
      <c r="E147" s="14"/>
      <c r="F147" s="14"/>
      <c r="G147" s="14"/>
      <c r="H147" s="21" t="s">
        <v>60</v>
      </c>
      <c r="I147" s="14"/>
      <c r="J147" s="22"/>
      <c r="K147" s="14"/>
      <c r="L147" s="14"/>
      <c r="M147" s="14"/>
      <c r="N147" s="14"/>
      <c r="O147" s="14"/>
      <c r="P147" s="14"/>
      <c r="Q147" s="14"/>
      <c r="R147" s="14"/>
      <c r="S147" s="86"/>
      <c r="T147" s="15"/>
      <c r="U147" s="338"/>
      <c r="W147" s="213">
        <f>Admin!B147</f>
        <v>43706</v>
      </c>
    </row>
    <row r="148" spans="1:23" x14ac:dyDescent="0.2">
      <c r="A148" s="12"/>
      <c r="B148" s="14"/>
      <c r="C148" s="14"/>
      <c r="D148" s="14"/>
      <c r="E148" s="14"/>
      <c r="F148" s="14"/>
      <c r="G148" s="14"/>
      <c r="H148" s="165"/>
      <c r="I148" s="14"/>
      <c r="J148" s="22"/>
      <c r="K148" s="14"/>
      <c r="L148" s="14"/>
      <c r="M148" s="14"/>
      <c r="N148" s="14"/>
      <c r="O148" s="14"/>
      <c r="P148" s="14"/>
      <c r="Q148" s="14"/>
      <c r="R148" s="27"/>
      <c r="S148" s="86"/>
      <c r="T148" s="15"/>
      <c r="U148" s="338"/>
      <c r="W148" s="213">
        <f>Admin!B148</f>
        <v>43707</v>
      </c>
    </row>
    <row r="149" spans="1:23" x14ac:dyDescent="0.2">
      <c r="A149" s="12"/>
      <c r="B149" s="14"/>
      <c r="C149" s="14"/>
      <c r="D149" s="14"/>
      <c r="E149" s="14"/>
      <c r="F149" s="14"/>
      <c r="G149" s="14"/>
      <c r="H149" s="21" t="s">
        <v>61</v>
      </c>
      <c r="I149" s="14"/>
      <c r="J149" s="22"/>
      <c r="K149" s="14"/>
      <c r="L149" s="14"/>
      <c r="M149" s="14"/>
      <c r="N149" s="14"/>
      <c r="O149" s="14"/>
      <c r="P149" s="14"/>
      <c r="Q149" s="14"/>
      <c r="R149" s="28"/>
      <c r="S149" s="86"/>
      <c r="T149" s="15"/>
      <c r="U149" s="338"/>
      <c r="W149" s="213">
        <f>Admin!B149</f>
        <v>43708</v>
      </c>
    </row>
    <row r="150" spans="1:23" x14ac:dyDescent="0.2">
      <c r="A150" s="12"/>
      <c r="B150" s="14"/>
      <c r="C150" s="14"/>
      <c r="D150" s="14"/>
      <c r="E150" s="14"/>
      <c r="F150" s="14"/>
      <c r="G150" s="14"/>
      <c r="H150" s="164"/>
      <c r="I150" s="14"/>
      <c r="J150" s="22"/>
      <c r="K150" s="14"/>
      <c r="L150" s="14"/>
      <c r="M150" s="14"/>
      <c r="N150" s="14"/>
      <c r="O150" s="14"/>
      <c r="P150" s="14"/>
      <c r="Q150" s="14"/>
      <c r="R150" s="14"/>
      <c r="S150" s="14"/>
      <c r="T150" s="15"/>
      <c r="U150" s="338"/>
      <c r="W150" s="213">
        <f>Admin!B150</f>
        <v>43709</v>
      </c>
    </row>
    <row r="151" spans="1:23" ht="12" customHeight="1" x14ac:dyDescent="0.2">
      <c r="A151" s="12"/>
      <c r="B151" s="14"/>
      <c r="C151" s="14"/>
      <c r="D151" s="14"/>
      <c r="E151" s="14"/>
      <c r="F151" s="14"/>
      <c r="G151" s="14"/>
      <c r="H151" s="21" t="s">
        <v>62</v>
      </c>
      <c r="I151" s="14"/>
      <c r="J151" s="22"/>
      <c r="K151" s="14"/>
      <c r="L151" s="14"/>
      <c r="M151" s="14"/>
      <c r="N151" s="14"/>
      <c r="O151" s="14"/>
      <c r="P151" s="14"/>
      <c r="Q151" s="14"/>
      <c r="R151" s="14"/>
      <c r="S151" s="14"/>
      <c r="T151" s="65"/>
      <c r="U151" s="338"/>
      <c r="W151" s="213">
        <f>Admin!B151</f>
        <v>43710</v>
      </c>
    </row>
    <row r="152" spans="1:23" ht="15" customHeight="1" x14ac:dyDescent="0.2">
      <c r="A152" s="12"/>
      <c r="B152" s="14"/>
      <c r="C152" s="14"/>
      <c r="D152" s="14"/>
      <c r="E152" s="14"/>
      <c r="F152" s="14"/>
      <c r="G152" s="14"/>
      <c r="H152" s="166"/>
      <c r="I152" s="14"/>
      <c r="J152" s="22"/>
      <c r="K152" s="14"/>
      <c r="L152" s="14"/>
      <c r="M152" s="14"/>
      <c r="N152" s="14"/>
      <c r="O152" s="14"/>
      <c r="P152" s="14"/>
      <c r="Q152" s="14"/>
      <c r="R152" s="53"/>
      <c r="S152" s="54"/>
      <c r="T152" s="15"/>
      <c r="U152" s="338"/>
      <c r="W152" s="213">
        <f>Admin!B152</f>
        <v>43711</v>
      </c>
    </row>
    <row r="153" spans="1:23" ht="12.75" thickBot="1" x14ac:dyDescent="0.25">
      <c r="A153" s="12"/>
      <c r="B153" s="14"/>
      <c r="C153" s="14"/>
      <c r="D153" s="50"/>
      <c r="E153" s="14"/>
      <c r="F153" s="29" t="s">
        <v>31</v>
      </c>
      <c r="G153" s="53"/>
      <c r="H153" s="14"/>
      <c r="I153" s="14"/>
      <c r="J153" s="22"/>
      <c r="K153" s="14"/>
      <c r="L153" s="14"/>
      <c r="M153" s="14"/>
      <c r="N153" s="14"/>
      <c r="O153" s="14"/>
      <c r="P153" s="14"/>
      <c r="Q153" s="14"/>
      <c r="R153" s="14"/>
      <c r="S153" s="86"/>
      <c r="T153" s="15"/>
      <c r="U153" s="338"/>
      <c r="W153" s="213">
        <f>Admin!B153</f>
        <v>43712</v>
      </c>
    </row>
    <row r="154" spans="1:23" ht="13.5" thickTop="1" thickBot="1" x14ac:dyDescent="0.25">
      <c r="A154" s="12"/>
      <c r="B154" s="14" t="str">
        <f>B$24</f>
        <v>Starting date (existing = 06/04/19)</v>
      </c>
      <c r="C154" s="14"/>
      <c r="D154" s="144"/>
      <c r="E154" s="14"/>
      <c r="F154" s="85" t="str">
        <f>IF(D154=0," ",IF(D158="W",LOOKUP(D154,Admin!B:B,Admin!C:C),IF(D158="M",LOOKUP(D154,Admin!B:B,Admin!D:D),LOOKUP(D154,Admin!B:B,Admin!C:C))))</f>
        <v xml:space="preserve"> </v>
      </c>
      <c r="G154" s="55"/>
      <c r="H154" s="14"/>
      <c r="I154" s="14"/>
      <c r="J154" s="22"/>
      <c r="K154" s="14"/>
      <c r="L154" s="14"/>
      <c r="M154" s="14"/>
      <c r="N154" s="14"/>
      <c r="O154" s="14"/>
      <c r="P154" s="14"/>
      <c r="Q154" s="14"/>
      <c r="R154" s="17"/>
      <c r="S154" s="86"/>
      <c r="T154" s="15"/>
      <c r="U154" s="338"/>
      <c r="W154" s="213">
        <f>Admin!B154</f>
        <v>43713</v>
      </c>
    </row>
    <row r="155" spans="1:23" ht="6" customHeight="1" thickTop="1" thickBot="1" x14ac:dyDescent="0.25">
      <c r="A155" s="12"/>
      <c r="B155" s="14"/>
      <c r="C155" s="14"/>
      <c r="D155" s="50"/>
      <c r="E155" s="14"/>
      <c r="F155" s="85"/>
      <c r="G155" s="55"/>
      <c r="H155" s="14"/>
      <c r="I155" s="14"/>
      <c r="J155" s="22"/>
      <c r="K155" s="14"/>
      <c r="L155" s="14"/>
      <c r="M155" s="14"/>
      <c r="N155" s="14"/>
      <c r="O155" s="14"/>
      <c r="P155" s="14"/>
      <c r="Q155" s="14"/>
      <c r="R155" s="17"/>
      <c r="S155" s="86"/>
      <c r="T155" s="15"/>
      <c r="U155" s="338"/>
      <c r="W155" s="213">
        <f>Admin!B155</f>
        <v>43714</v>
      </c>
    </row>
    <row r="156" spans="1:23" ht="13.5" customHeight="1" thickTop="1" thickBot="1" x14ac:dyDescent="0.25">
      <c r="A156" s="12"/>
      <c r="B156" s="14" t="s">
        <v>29</v>
      </c>
      <c r="C156" s="14"/>
      <c r="D156" s="144"/>
      <c r="E156" s="14"/>
      <c r="F156" s="85" t="str">
        <f>IF(D154=0," ",IF(D156=0," ",IF(D158="W",LOOKUP(D156,Admin!B:B,Admin!C:C),IF(D158="M",LOOKUP(D156,Admin!B:B,Admin!D:D),LOOKUP(D156,Admin!B:B,Admin!C:C)))))</f>
        <v xml:space="preserve"> </v>
      </c>
      <c r="G156" s="55"/>
      <c r="H156" s="14"/>
      <c r="I156" s="14"/>
      <c r="J156" s="22"/>
      <c r="K156" s="14"/>
      <c r="L156" s="14"/>
      <c r="M156" s="14"/>
      <c r="N156" s="14"/>
      <c r="O156" s="14"/>
      <c r="P156" s="14"/>
      <c r="Q156" s="14"/>
      <c r="R156" s="53"/>
      <c r="S156" s="54"/>
      <c r="T156" s="15"/>
      <c r="U156" s="338"/>
      <c r="W156" s="213">
        <f>Admin!B156</f>
        <v>43715</v>
      </c>
    </row>
    <row r="157" spans="1:23" ht="13.5" thickTop="1" thickBot="1" x14ac:dyDescent="0.25">
      <c r="A157" s="12"/>
      <c r="B157" s="14"/>
      <c r="C157" s="14"/>
      <c r="D157" s="50"/>
      <c r="E157" s="14"/>
      <c r="F157" s="26"/>
      <c r="G157" s="26"/>
      <c r="H157" s="14"/>
      <c r="I157" s="14"/>
      <c r="J157" s="22"/>
      <c r="K157" s="14"/>
      <c r="L157" s="14"/>
      <c r="M157" s="14"/>
      <c r="N157" s="14"/>
      <c r="O157" s="14"/>
      <c r="P157" s="14"/>
      <c r="Q157" s="14"/>
      <c r="R157" s="17"/>
      <c r="S157" s="86"/>
      <c r="T157" s="15"/>
      <c r="U157" s="338"/>
      <c r="W157" s="213">
        <f>Admin!B157</f>
        <v>43716</v>
      </c>
    </row>
    <row r="158" spans="1:23" ht="13.5" thickTop="1" thickBot="1" x14ac:dyDescent="0.25">
      <c r="A158" s="12"/>
      <c r="B158" s="14" t="s">
        <v>21</v>
      </c>
      <c r="C158" s="14"/>
      <c r="D158" s="72"/>
      <c r="E158" s="21" t="s">
        <v>30</v>
      </c>
      <c r="F158" s="186" t="str">
        <f>IF(D160="D","Enter M for Director","Enter M or W for Employee")</f>
        <v>Enter M or W for Employee</v>
      </c>
      <c r="G158" s="14"/>
      <c r="H158" s="16"/>
      <c r="I158" s="16"/>
      <c r="J158" s="22"/>
      <c r="K158" s="14"/>
      <c r="L158" s="14"/>
      <c r="M158" s="14"/>
      <c r="N158" s="14"/>
      <c r="O158" s="14"/>
      <c r="P158" s="14"/>
      <c r="Q158" s="14"/>
      <c r="R158" s="17"/>
      <c r="S158" s="86"/>
      <c r="T158" s="15"/>
      <c r="U158" s="338"/>
      <c r="W158" s="213">
        <f>Admin!B158</f>
        <v>43717</v>
      </c>
    </row>
    <row r="159" spans="1:23" ht="12.75" thickTop="1" x14ac:dyDescent="0.2">
      <c r="A159" s="12"/>
      <c r="B159" s="14" t="s">
        <v>16</v>
      </c>
      <c r="C159" s="14"/>
      <c r="D159" s="150">
        <v>6</v>
      </c>
      <c r="E159" s="18"/>
      <c r="F159" s="56"/>
      <c r="G159" s="21"/>
      <c r="H159" s="14"/>
      <c r="I159" s="14"/>
      <c r="J159" s="22"/>
      <c r="K159" s="14"/>
      <c r="L159" s="14"/>
      <c r="M159" s="14"/>
      <c r="N159" s="14"/>
      <c r="O159" s="14"/>
      <c r="P159" s="14"/>
      <c r="Q159" s="14"/>
      <c r="R159" s="17"/>
      <c r="S159" s="86"/>
      <c r="T159" s="15"/>
      <c r="U159" s="338"/>
      <c r="W159" s="213">
        <f>Admin!B159</f>
        <v>43718</v>
      </c>
    </row>
    <row r="160" spans="1:23" x14ac:dyDescent="0.2">
      <c r="A160" s="12"/>
      <c r="B160" s="14" t="s">
        <v>75</v>
      </c>
      <c r="C160" s="14"/>
      <c r="D160" s="209"/>
      <c r="E160" s="14"/>
      <c r="F160" s="186" t="s">
        <v>76</v>
      </c>
      <c r="G160" s="21"/>
      <c r="H160" s="14"/>
      <c r="I160" s="14"/>
      <c r="J160" s="22"/>
      <c r="K160" s="14"/>
      <c r="L160" s="14"/>
      <c r="M160" s="14"/>
      <c r="N160" s="14"/>
      <c r="O160" s="14"/>
      <c r="P160" s="14"/>
      <c r="Q160" s="14"/>
      <c r="R160" s="17"/>
      <c r="S160" s="86"/>
      <c r="T160" s="15"/>
      <c r="U160" s="338"/>
      <c r="W160" s="213">
        <f>Admin!B160</f>
        <v>43719</v>
      </c>
    </row>
    <row r="161" spans="1:23" ht="12" customHeight="1" x14ac:dyDescent="0.2">
      <c r="A161" s="12"/>
      <c r="B161" s="14"/>
      <c r="C161" s="14"/>
      <c r="D161" s="14"/>
      <c r="E161" s="14"/>
      <c r="F161" s="214"/>
      <c r="G161" s="214"/>
      <c r="H161" s="214"/>
      <c r="I161" s="14"/>
      <c r="J161" s="22"/>
      <c r="K161" s="14"/>
      <c r="L161" s="14"/>
      <c r="M161" s="14"/>
      <c r="N161" s="14"/>
      <c r="O161" s="14"/>
      <c r="P161" s="14"/>
      <c r="Q161" s="14"/>
      <c r="R161" s="14"/>
      <c r="S161" s="29"/>
      <c r="T161" s="15"/>
      <c r="U161" s="338"/>
      <c r="W161" s="213">
        <f>Admin!B161</f>
        <v>43720</v>
      </c>
    </row>
    <row r="162" spans="1:23" ht="6" customHeight="1" x14ac:dyDescent="0.2">
      <c r="A162" s="12"/>
      <c r="B162" s="14"/>
      <c r="C162" s="14"/>
      <c r="D162" s="14"/>
      <c r="E162" s="14"/>
      <c r="F162" s="215"/>
      <c r="G162" s="215"/>
      <c r="H162" s="215"/>
      <c r="I162" s="14"/>
      <c r="J162" s="22"/>
      <c r="K162" s="14"/>
      <c r="L162" s="14"/>
      <c r="M162" s="14"/>
      <c r="N162" s="14"/>
      <c r="O162" s="14"/>
      <c r="P162" s="14"/>
      <c r="Q162" s="14"/>
      <c r="R162" s="14"/>
      <c r="S162" s="29"/>
      <c r="T162" s="15"/>
      <c r="U162" s="338"/>
      <c r="W162" s="213">
        <f>Admin!B162</f>
        <v>43721</v>
      </c>
    </row>
    <row r="163" spans="1:23" ht="12" customHeight="1" x14ac:dyDescent="0.2">
      <c r="A163" s="12"/>
      <c r="B163" s="14"/>
      <c r="C163" s="14"/>
      <c r="D163" s="14"/>
      <c r="E163" s="14"/>
      <c r="F163" s="14"/>
      <c r="G163" s="14"/>
      <c r="H163" s="14"/>
      <c r="I163" s="14"/>
      <c r="J163" s="22"/>
      <c r="K163" s="14"/>
      <c r="L163" s="14"/>
      <c r="M163" s="14"/>
      <c r="N163" s="14"/>
      <c r="O163" s="14"/>
      <c r="P163" s="14"/>
      <c r="Q163" s="14"/>
      <c r="R163" s="53"/>
      <c r="S163" s="54"/>
      <c r="T163" s="15"/>
      <c r="U163" s="338"/>
      <c r="W163" s="213">
        <f>Admin!B163</f>
        <v>43722</v>
      </c>
    </row>
    <row r="164" spans="1:23" x14ac:dyDescent="0.2">
      <c r="A164" s="12"/>
      <c r="B164" s="14"/>
      <c r="C164" s="14"/>
      <c r="D164" s="14"/>
      <c r="E164" s="14"/>
      <c r="F164" s="14"/>
      <c r="G164" s="14"/>
      <c r="H164" s="14"/>
      <c r="I164" s="14"/>
      <c r="J164" s="22"/>
      <c r="K164" s="14"/>
      <c r="L164" s="14"/>
      <c r="M164" s="14"/>
      <c r="N164" s="14"/>
      <c r="O164" s="14"/>
      <c r="P164" s="14"/>
      <c r="Q164" s="14"/>
      <c r="R164" s="27"/>
      <c r="S164" s="86"/>
      <c r="T164" s="15"/>
      <c r="U164" s="338"/>
      <c r="W164" s="213">
        <f>Admin!B164</f>
        <v>43723</v>
      </c>
    </row>
    <row r="165" spans="1:23" ht="14.25" customHeight="1" x14ac:dyDescent="0.2">
      <c r="A165" s="12"/>
      <c r="B165" s="14"/>
      <c r="C165" s="14"/>
      <c r="D165" s="14"/>
      <c r="E165" s="14"/>
      <c r="F165" s="14"/>
      <c r="G165" s="14"/>
      <c r="H165" s="14"/>
      <c r="I165" s="14"/>
      <c r="J165" s="22"/>
      <c r="K165" s="329"/>
      <c r="L165" s="329"/>
      <c r="M165" s="330"/>
      <c r="N165" s="330"/>
      <c r="O165" s="330"/>
      <c r="P165" s="330"/>
      <c r="Q165" s="330"/>
      <c r="R165" s="330"/>
      <c r="S165" s="330"/>
      <c r="T165" s="15"/>
      <c r="U165" s="338"/>
      <c r="W165" s="213">
        <f>Admin!B165</f>
        <v>43724</v>
      </c>
    </row>
    <row r="166" spans="1:23" ht="9" customHeight="1" thickBot="1" x14ac:dyDescent="0.25">
      <c r="A166" s="66"/>
      <c r="B166" s="19"/>
      <c r="C166" s="19"/>
      <c r="D166" s="19"/>
      <c r="E166" s="19"/>
      <c r="F166" s="19"/>
      <c r="G166" s="19"/>
      <c r="H166" s="19"/>
      <c r="I166" s="19"/>
      <c r="J166" s="23"/>
      <c r="K166" s="19"/>
      <c r="L166" s="19"/>
      <c r="M166" s="19"/>
      <c r="N166" s="19"/>
      <c r="O166" s="19"/>
      <c r="P166" s="162"/>
      <c r="Q166" s="19"/>
      <c r="R166" s="19"/>
      <c r="S166" s="19"/>
      <c r="T166" s="25"/>
      <c r="U166" s="338"/>
      <c r="W166" s="213">
        <f>Admin!B166</f>
        <v>43725</v>
      </c>
    </row>
    <row r="167" spans="1:23" ht="22.5" customHeight="1" thickBot="1" x14ac:dyDescent="0.25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38"/>
      <c r="W167" s="213">
        <f>Admin!B167</f>
        <v>43726</v>
      </c>
    </row>
    <row r="168" spans="1:23" ht="8.25" customHeight="1" thickBot="1" x14ac:dyDescent="0.25">
      <c r="A168" s="9"/>
      <c r="B168" s="10"/>
      <c r="C168" s="10"/>
      <c r="D168" s="10"/>
      <c r="E168" s="10"/>
      <c r="F168" s="10"/>
      <c r="G168" s="10"/>
      <c r="H168" s="10"/>
      <c r="I168" s="10"/>
      <c r="J168" s="64"/>
      <c r="K168" s="10"/>
      <c r="L168" s="10"/>
      <c r="M168" s="10"/>
      <c r="N168" s="10"/>
      <c r="O168" s="10"/>
      <c r="P168" s="160"/>
      <c r="Q168" s="10"/>
      <c r="R168" s="10"/>
      <c r="S168" s="10"/>
      <c r="T168" s="11"/>
      <c r="U168" s="338"/>
      <c r="W168" s="213">
        <f>Admin!B168</f>
        <v>43727</v>
      </c>
    </row>
    <row r="169" spans="1:23" ht="15" customHeight="1" thickTop="1" thickBot="1" x14ac:dyDescent="0.25">
      <c r="A169" s="12"/>
      <c r="B169" s="84" t="s">
        <v>40</v>
      </c>
      <c r="C169" s="52"/>
      <c r="D169" s="14"/>
      <c r="E169" s="14"/>
      <c r="F169" s="14"/>
      <c r="G169" s="14"/>
      <c r="H169" s="329" t="s">
        <v>58</v>
      </c>
      <c r="I169" s="14"/>
      <c r="J169" s="22"/>
      <c r="K169" s="84" t="s">
        <v>20</v>
      </c>
      <c r="L169" s="52"/>
      <c r="M169" s="71"/>
      <c r="N169" s="13"/>
      <c r="O169" s="327"/>
      <c r="P169" s="328"/>
      <c r="Q169" s="337"/>
      <c r="R169" s="53"/>
      <c r="S169" s="339"/>
      <c r="T169" s="15"/>
      <c r="U169" s="338"/>
      <c r="W169" s="213">
        <f>Admin!B169</f>
        <v>43728</v>
      </c>
    </row>
    <row r="170" spans="1:23" ht="6" customHeight="1" thickTop="1" thickBot="1" x14ac:dyDescent="0.25">
      <c r="A170" s="12"/>
      <c r="B170" s="52"/>
      <c r="C170" s="52"/>
      <c r="D170" s="14"/>
      <c r="E170" s="14"/>
      <c r="F170" s="14"/>
      <c r="G170" s="14"/>
      <c r="H170" s="329"/>
      <c r="I170" s="14"/>
      <c r="J170" s="22"/>
      <c r="K170" s="52"/>
      <c r="L170" s="52"/>
      <c r="M170" s="71"/>
      <c r="N170" s="13"/>
      <c r="O170" s="14"/>
      <c r="P170" s="161"/>
      <c r="Q170" s="338"/>
      <c r="R170" s="14"/>
      <c r="S170" s="340"/>
      <c r="T170" s="15"/>
      <c r="U170" s="338"/>
      <c r="W170" s="213">
        <f>Admin!B170</f>
        <v>43729</v>
      </c>
    </row>
    <row r="171" spans="1:23" ht="14.25" thickTop="1" thickBot="1" x14ac:dyDescent="0.25">
      <c r="A171" s="12"/>
      <c r="B171" s="14" t="s">
        <v>11</v>
      </c>
      <c r="C171" s="14"/>
      <c r="D171" s="334"/>
      <c r="E171" s="335"/>
      <c r="F171" s="336"/>
      <c r="G171" s="14"/>
      <c r="H171" s="21" t="s">
        <v>59</v>
      </c>
      <c r="I171" s="14"/>
      <c r="J171" s="51"/>
      <c r="K171" s="14" t="s">
        <v>17</v>
      </c>
      <c r="L171" s="14"/>
      <c r="M171" s="323"/>
      <c r="N171" s="324"/>
      <c r="O171" s="325"/>
      <c r="P171" s="161"/>
      <c r="Q171" s="151"/>
      <c r="R171" s="149"/>
      <c r="S171" s="152"/>
      <c r="T171" s="15"/>
      <c r="U171" s="338"/>
      <c r="W171" s="213">
        <f>Admin!B171</f>
        <v>43730</v>
      </c>
    </row>
    <row r="172" spans="1:23" ht="13.5" thickTop="1" thickBot="1" x14ac:dyDescent="0.25">
      <c r="A172" s="12"/>
      <c r="B172" s="14" t="s">
        <v>12</v>
      </c>
      <c r="C172" s="14"/>
      <c r="D172" s="334"/>
      <c r="E172" s="335"/>
      <c r="F172" s="336"/>
      <c r="G172" s="14"/>
      <c r="H172" s="164"/>
      <c r="I172" s="14"/>
      <c r="J172" s="22"/>
      <c r="K172" s="14"/>
      <c r="L172" s="14"/>
      <c r="M172" s="14"/>
      <c r="N172" s="14"/>
      <c r="O172" s="29"/>
      <c r="P172" s="167"/>
      <c r="Q172" s="29"/>
      <c r="R172" s="21"/>
      <c r="S172" s="29"/>
      <c r="T172" s="15"/>
      <c r="U172" s="338"/>
      <c r="W172" s="213">
        <f>Admin!B172</f>
        <v>43731</v>
      </c>
    </row>
    <row r="173" spans="1:23" ht="12.75" thickTop="1" x14ac:dyDescent="0.2">
      <c r="A173" s="12"/>
      <c r="B173" s="14"/>
      <c r="C173" s="14"/>
      <c r="D173" s="14"/>
      <c r="E173" s="14"/>
      <c r="F173" s="14"/>
      <c r="G173" s="14"/>
      <c r="H173" s="21" t="s">
        <v>60</v>
      </c>
      <c r="I173" s="14"/>
      <c r="J173" s="22"/>
      <c r="K173" s="14"/>
      <c r="L173" s="14"/>
      <c r="M173" s="14"/>
      <c r="N173" s="14"/>
      <c r="O173" s="14"/>
      <c r="P173" s="14"/>
      <c r="Q173" s="14"/>
      <c r="R173" s="14"/>
      <c r="S173" s="86"/>
      <c r="T173" s="15"/>
      <c r="U173" s="338"/>
      <c r="W173" s="213">
        <f>Admin!B173</f>
        <v>43732</v>
      </c>
    </row>
    <row r="174" spans="1:23" x14ac:dyDescent="0.2">
      <c r="A174" s="12"/>
      <c r="B174" s="14"/>
      <c r="C174" s="14"/>
      <c r="D174" s="14"/>
      <c r="E174" s="14"/>
      <c r="F174" s="14"/>
      <c r="G174" s="14"/>
      <c r="H174" s="165"/>
      <c r="I174" s="14"/>
      <c r="J174" s="22"/>
      <c r="K174" s="14"/>
      <c r="L174" s="14"/>
      <c r="M174" s="14"/>
      <c r="N174" s="14"/>
      <c r="O174" s="14"/>
      <c r="P174" s="14"/>
      <c r="Q174" s="14"/>
      <c r="R174" s="27"/>
      <c r="S174" s="86"/>
      <c r="T174" s="15"/>
      <c r="U174" s="338"/>
      <c r="W174" s="213">
        <f>Admin!B174</f>
        <v>43733</v>
      </c>
    </row>
    <row r="175" spans="1:23" x14ac:dyDescent="0.2">
      <c r="A175" s="12"/>
      <c r="B175" s="14"/>
      <c r="C175" s="14"/>
      <c r="D175" s="14"/>
      <c r="E175" s="14"/>
      <c r="F175" s="14"/>
      <c r="G175" s="14"/>
      <c r="H175" s="21" t="s">
        <v>61</v>
      </c>
      <c r="I175" s="14"/>
      <c r="J175" s="22"/>
      <c r="K175" s="14"/>
      <c r="L175" s="14"/>
      <c r="M175" s="14"/>
      <c r="N175" s="14"/>
      <c r="O175" s="14"/>
      <c r="P175" s="14"/>
      <c r="Q175" s="14"/>
      <c r="R175" s="28"/>
      <c r="S175" s="86"/>
      <c r="T175" s="15"/>
      <c r="U175" s="338"/>
      <c r="W175" s="213">
        <f>Admin!B175</f>
        <v>43734</v>
      </c>
    </row>
    <row r="176" spans="1:23" x14ac:dyDescent="0.2">
      <c r="A176" s="12"/>
      <c r="B176" s="14"/>
      <c r="C176" s="14"/>
      <c r="D176" s="14"/>
      <c r="E176" s="14"/>
      <c r="F176" s="14"/>
      <c r="G176" s="14"/>
      <c r="H176" s="164"/>
      <c r="I176" s="14"/>
      <c r="J176" s="22"/>
      <c r="K176" s="14"/>
      <c r="L176" s="14"/>
      <c r="M176" s="14"/>
      <c r="N176" s="14"/>
      <c r="O176" s="14"/>
      <c r="P176" s="14"/>
      <c r="Q176" s="14"/>
      <c r="R176" s="14"/>
      <c r="S176" s="14"/>
      <c r="T176" s="15"/>
      <c r="U176" s="338"/>
      <c r="W176" s="213">
        <f>Admin!B176</f>
        <v>43735</v>
      </c>
    </row>
    <row r="177" spans="1:23" ht="12" customHeight="1" x14ac:dyDescent="0.2">
      <c r="A177" s="12"/>
      <c r="B177" s="14"/>
      <c r="C177" s="14"/>
      <c r="D177" s="14"/>
      <c r="E177" s="14"/>
      <c r="F177" s="14"/>
      <c r="G177" s="14"/>
      <c r="H177" s="21" t="s">
        <v>62</v>
      </c>
      <c r="I177" s="14"/>
      <c r="J177" s="22"/>
      <c r="K177" s="14"/>
      <c r="L177" s="14"/>
      <c r="M177" s="14"/>
      <c r="N177" s="14"/>
      <c r="O177" s="14"/>
      <c r="P177" s="14"/>
      <c r="Q177" s="14"/>
      <c r="R177" s="14"/>
      <c r="S177" s="14"/>
      <c r="T177" s="65"/>
      <c r="U177" s="338"/>
      <c r="W177" s="213">
        <f>Admin!B177</f>
        <v>43736</v>
      </c>
    </row>
    <row r="178" spans="1:23" ht="15" customHeight="1" x14ac:dyDescent="0.2">
      <c r="A178" s="12"/>
      <c r="B178" s="14"/>
      <c r="C178" s="14"/>
      <c r="D178" s="14"/>
      <c r="E178" s="14"/>
      <c r="F178" s="14"/>
      <c r="G178" s="14"/>
      <c r="H178" s="166"/>
      <c r="I178" s="14"/>
      <c r="J178" s="22"/>
      <c r="K178" s="14"/>
      <c r="L178" s="14"/>
      <c r="M178" s="14"/>
      <c r="N178" s="14"/>
      <c r="O178" s="14"/>
      <c r="P178" s="14"/>
      <c r="Q178" s="14"/>
      <c r="R178" s="53"/>
      <c r="S178" s="54"/>
      <c r="T178" s="15"/>
      <c r="U178" s="338"/>
      <c r="W178" s="213">
        <f>Admin!B178</f>
        <v>43737</v>
      </c>
    </row>
    <row r="179" spans="1:23" ht="12.75" thickBot="1" x14ac:dyDescent="0.25">
      <c r="A179" s="12"/>
      <c r="B179" s="14"/>
      <c r="C179" s="14"/>
      <c r="D179" s="50"/>
      <c r="E179" s="14"/>
      <c r="F179" s="29" t="s">
        <v>31</v>
      </c>
      <c r="G179" s="53"/>
      <c r="H179" s="14"/>
      <c r="I179" s="14"/>
      <c r="J179" s="22"/>
      <c r="K179" s="14"/>
      <c r="L179" s="14"/>
      <c r="M179" s="14"/>
      <c r="N179" s="14"/>
      <c r="O179" s="14"/>
      <c r="P179" s="14"/>
      <c r="Q179" s="14"/>
      <c r="R179" s="14"/>
      <c r="S179" s="86"/>
      <c r="T179" s="15"/>
      <c r="U179" s="338"/>
      <c r="W179" s="213">
        <f>Admin!B179</f>
        <v>43738</v>
      </c>
    </row>
    <row r="180" spans="1:23" ht="13.5" thickTop="1" thickBot="1" x14ac:dyDescent="0.25">
      <c r="A180" s="12"/>
      <c r="B180" s="14" t="str">
        <f>B$24</f>
        <v>Starting date (existing = 06/04/19)</v>
      </c>
      <c r="C180" s="14"/>
      <c r="D180" s="144"/>
      <c r="E180" s="14"/>
      <c r="F180" s="85" t="str">
        <f>IF(D180=0," ",IF(D184="W",LOOKUP(D180,Admin!B:B,Admin!C:C),IF(D184="M",LOOKUP(D180,Admin!B:B,Admin!D:D),LOOKUP(D180,Admin!B:B,Admin!C:C))))</f>
        <v xml:space="preserve"> </v>
      </c>
      <c r="G180" s="55"/>
      <c r="H180" s="14"/>
      <c r="I180" s="14"/>
      <c r="J180" s="22"/>
      <c r="K180" s="14"/>
      <c r="L180" s="14"/>
      <c r="M180" s="14"/>
      <c r="N180" s="14"/>
      <c r="O180" s="14"/>
      <c r="P180" s="14"/>
      <c r="Q180" s="14"/>
      <c r="R180" s="17"/>
      <c r="S180" s="86"/>
      <c r="T180" s="15"/>
      <c r="U180" s="338"/>
      <c r="W180" s="213">
        <f>Admin!B180</f>
        <v>43739</v>
      </c>
    </row>
    <row r="181" spans="1:23" ht="6" customHeight="1" thickTop="1" thickBot="1" x14ac:dyDescent="0.25">
      <c r="A181" s="12"/>
      <c r="B181" s="14"/>
      <c r="C181" s="14"/>
      <c r="D181" s="50"/>
      <c r="E181" s="14"/>
      <c r="F181" s="85"/>
      <c r="G181" s="55"/>
      <c r="H181" s="14"/>
      <c r="I181" s="14"/>
      <c r="J181" s="22"/>
      <c r="K181" s="14"/>
      <c r="L181" s="14"/>
      <c r="M181" s="14"/>
      <c r="N181" s="14"/>
      <c r="O181" s="14"/>
      <c r="P181" s="14"/>
      <c r="Q181" s="14"/>
      <c r="R181" s="17"/>
      <c r="S181" s="86"/>
      <c r="T181" s="15"/>
      <c r="U181" s="338"/>
      <c r="W181" s="213">
        <f>Admin!B181</f>
        <v>43740</v>
      </c>
    </row>
    <row r="182" spans="1:23" ht="14.25" customHeight="1" thickTop="1" thickBot="1" x14ac:dyDescent="0.25">
      <c r="A182" s="12"/>
      <c r="B182" s="14" t="s">
        <v>29</v>
      </c>
      <c r="C182" s="14"/>
      <c r="D182" s="144"/>
      <c r="E182" s="14"/>
      <c r="F182" s="85" t="str">
        <f>IF(D180=0," ",IF(D182=0," ",IF(D184="W",LOOKUP(D182,Admin!B:B,Admin!C:C),IF(D184="M",LOOKUP(D182,Admin!B:B,Admin!D:D),LOOKUP(D182,Admin!B:B,Admin!C:C)))))</f>
        <v xml:space="preserve"> </v>
      </c>
      <c r="G182" s="55"/>
      <c r="H182" s="14"/>
      <c r="I182" s="14"/>
      <c r="J182" s="22"/>
      <c r="K182" s="14"/>
      <c r="L182" s="14"/>
      <c r="M182" s="14"/>
      <c r="N182" s="14"/>
      <c r="O182" s="14"/>
      <c r="P182" s="14"/>
      <c r="Q182" s="14"/>
      <c r="R182" s="53"/>
      <c r="S182" s="54"/>
      <c r="T182" s="15"/>
      <c r="U182" s="338"/>
      <c r="W182" s="213">
        <f>Admin!B182</f>
        <v>43741</v>
      </c>
    </row>
    <row r="183" spans="1:23" ht="13.5" thickTop="1" thickBot="1" x14ac:dyDescent="0.25">
      <c r="A183" s="12"/>
      <c r="B183" s="14"/>
      <c r="C183" s="14"/>
      <c r="D183" s="50"/>
      <c r="E183" s="14"/>
      <c r="F183" s="26"/>
      <c r="G183" s="26"/>
      <c r="H183" s="14"/>
      <c r="I183" s="14"/>
      <c r="J183" s="22"/>
      <c r="K183" s="14"/>
      <c r="L183" s="14"/>
      <c r="M183" s="14"/>
      <c r="N183" s="14"/>
      <c r="O183" s="14"/>
      <c r="P183" s="14"/>
      <c r="Q183" s="14"/>
      <c r="R183" s="17"/>
      <c r="S183" s="86"/>
      <c r="T183" s="15"/>
      <c r="U183" s="338"/>
      <c r="W183" s="213">
        <f>Admin!B183</f>
        <v>43742</v>
      </c>
    </row>
    <row r="184" spans="1:23" ht="13.5" thickTop="1" thickBot="1" x14ac:dyDescent="0.25">
      <c r="A184" s="12"/>
      <c r="B184" s="14" t="s">
        <v>21</v>
      </c>
      <c r="C184" s="14"/>
      <c r="D184" s="72"/>
      <c r="E184" s="21" t="s">
        <v>30</v>
      </c>
      <c r="F184" s="186" t="str">
        <f>IF(D186="D","Enter M for Director","Enter M or W for Employee")</f>
        <v>Enter M or W for Employee</v>
      </c>
      <c r="G184" s="14"/>
      <c r="H184" s="16"/>
      <c r="I184" s="16"/>
      <c r="J184" s="22"/>
      <c r="K184" s="14"/>
      <c r="L184" s="14"/>
      <c r="M184" s="14"/>
      <c r="N184" s="14"/>
      <c r="O184" s="14"/>
      <c r="P184" s="14"/>
      <c r="Q184" s="14"/>
      <c r="R184" s="17"/>
      <c r="S184" s="86"/>
      <c r="T184" s="15"/>
      <c r="U184" s="338"/>
      <c r="W184" s="213">
        <f>Admin!B184</f>
        <v>43743</v>
      </c>
    </row>
    <row r="185" spans="1:23" ht="12.75" thickTop="1" x14ac:dyDescent="0.2">
      <c r="A185" s="12"/>
      <c r="B185" s="14" t="s">
        <v>16</v>
      </c>
      <c r="C185" s="14"/>
      <c r="D185" s="150">
        <v>7</v>
      </c>
      <c r="E185" s="18"/>
      <c r="F185" s="56"/>
      <c r="G185" s="21"/>
      <c r="H185" s="14"/>
      <c r="I185" s="14"/>
      <c r="J185" s="22"/>
      <c r="K185" s="14"/>
      <c r="L185" s="14"/>
      <c r="M185" s="14"/>
      <c r="N185" s="14"/>
      <c r="O185" s="14"/>
      <c r="P185" s="14"/>
      <c r="Q185" s="14"/>
      <c r="R185" s="17"/>
      <c r="S185" s="86"/>
      <c r="T185" s="15"/>
      <c r="U185" s="338"/>
      <c r="W185" s="213">
        <f>Admin!B185</f>
        <v>43744</v>
      </c>
    </row>
    <row r="186" spans="1:23" x14ac:dyDescent="0.2">
      <c r="A186" s="12"/>
      <c r="B186" s="14" t="s">
        <v>75</v>
      </c>
      <c r="C186" s="14"/>
      <c r="D186" s="209"/>
      <c r="E186" s="14"/>
      <c r="F186" s="186" t="s">
        <v>76</v>
      </c>
      <c r="G186" s="21"/>
      <c r="H186" s="14"/>
      <c r="I186" s="14"/>
      <c r="J186" s="22"/>
      <c r="K186" s="14"/>
      <c r="L186" s="14"/>
      <c r="M186" s="14"/>
      <c r="N186" s="14"/>
      <c r="O186" s="14"/>
      <c r="P186" s="14"/>
      <c r="Q186" s="14"/>
      <c r="R186" s="17"/>
      <c r="S186" s="86"/>
      <c r="T186" s="15"/>
      <c r="U186" s="338"/>
      <c r="W186" s="213">
        <f>Admin!B186</f>
        <v>43745</v>
      </c>
    </row>
    <row r="187" spans="1:23" ht="12" customHeight="1" x14ac:dyDescent="0.2">
      <c r="A187" s="12"/>
      <c r="B187" s="14"/>
      <c r="C187" s="14"/>
      <c r="D187" s="14"/>
      <c r="E187" s="14"/>
      <c r="F187" s="214"/>
      <c r="G187" s="214"/>
      <c r="H187" s="214"/>
      <c r="I187" s="14"/>
      <c r="J187" s="22"/>
      <c r="K187" s="14"/>
      <c r="L187" s="14"/>
      <c r="M187" s="14"/>
      <c r="N187" s="14"/>
      <c r="O187" s="14"/>
      <c r="P187" s="14"/>
      <c r="Q187" s="14"/>
      <c r="R187" s="14"/>
      <c r="S187" s="29"/>
      <c r="T187" s="15"/>
      <c r="U187" s="338"/>
      <c r="W187" s="213">
        <f>Admin!B187</f>
        <v>43746</v>
      </c>
    </row>
    <row r="188" spans="1:23" ht="6" customHeight="1" x14ac:dyDescent="0.2">
      <c r="A188" s="12"/>
      <c r="B188" s="14"/>
      <c r="C188" s="14"/>
      <c r="D188" s="14"/>
      <c r="E188" s="14"/>
      <c r="F188" s="215"/>
      <c r="G188" s="215"/>
      <c r="H188" s="215"/>
      <c r="I188" s="14"/>
      <c r="J188" s="22"/>
      <c r="K188" s="14"/>
      <c r="L188" s="14"/>
      <c r="M188" s="14"/>
      <c r="N188" s="14"/>
      <c r="O188" s="14"/>
      <c r="P188" s="14"/>
      <c r="Q188" s="14"/>
      <c r="R188" s="14"/>
      <c r="S188" s="29"/>
      <c r="T188" s="15"/>
      <c r="U188" s="338"/>
      <c r="W188" s="213">
        <f>Admin!B188</f>
        <v>43747</v>
      </c>
    </row>
    <row r="189" spans="1:23" ht="12" customHeight="1" x14ac:dyDescent="0.2">
      <c r="A189" s="12"/>
      <c r="B189" s="14"/>
      <c r="C189" s="14"/>
      <c r="D189" s="14"/>
      <c r="E189" s="14"/>
      <c r="F189" s="14"/>
      <c r="G189" s="14"/>
      <c r="H189" s="14"/>
      <c r="I189" s="14"/>
      <c r="J189" s="22"/>
      <c r="K189" s="14"/>
      <c r="L189" s="14"/>
      <c r="M189" s="14"/>
      <c r="N189" s="14"/>
      <c r="O189" s="14"/>
      <c r="P189" s="14"/>
      <c r="Q189" s="14"/>
      <c r="R189" s="53"/>
      <c r="S189" s="54"/>
      <c r="T189" s="15"/>
      <c r="U189" s="338"/>
      <c r="W189" s="213">
        <f>Admin!B189</f>
        <v>43748</v>
      </c>
    </row>
    <row r="190" spans="1:23" x14ac:dyDescent="0.2">
      <c r="A190" s="12"/>
      <c r="B190" s="14"/>
      <c r="C190" s="14"/>
      <c r="D190" s="14"/>
      <c r="E190" s="14"/>
      <c r="F190" s="14"/>
      <c r="G190" s="14"/>
      <c r="H190" s="14"/>
      <c r="I190" s="14"/>
      <c r="J190" s="22"/>
      <c r="K190" s="14"/>
      <c r="L190" s="14"/>
      <c r="M190" s="14"/>
      <c r="N190" s="14"/>
      <c r="O190" s="14"/>
      <c r="P190" s="14"/>
      <c r="Q190" s="14"/>
      <c r="R190" s="27"/>
      <c r="S190" s="86"/>
      <c r="T190" s="15"/>
      <c r="U190" s="338"/>
      <c r="W190" s="213">
        <f>Admin!B190</f>
        <v>43749</v>
      </c>
    </row>
    <row r="191" spans="1:23" ht="14.25" customHeight="1" x14ac:dyDescent="0.2">
      <c r="A191" s="12"/>
      <c r="B191" s="14"/>
      <c r="C191" s="14"/>
      <c r="D191" s="14"/>
      <c r="E191" s="14"/>
      <c r="F191" s="14"/>
      <c r="G191" s="14"/>
      <c r="H191" s="14"/>
      <c r="I191" s="14"/>
      <c r="J191" s="22"/>
      <c r="K191" s="329"/>
      <c r="L191" s="329"/>
      <c r="M191" s="330"/>
      <c r="N191" s="330"/>
      <c r="O191" s="330"/>
      <c r="P191" s="330"/>
      <c r="Q191" s="330"/>
      <c r="R191" s="330"/>
      <c r="S191" s="330"/>
      <c r="T191" s="15"/>
      <c r="U191" s="338"/>
      <c r="W191" s="213">
        <f>Admin!B191</f>
        <v>43750</v>
      </c>
    </row>
    <row r="192" spans="1:23" ht="9" customHeight="1" thickBot="1" x14ac:dyDescent="0.25">
      <c r="A192" s="66"/>
      <c r="B192" s="19"/>
      <c r="C192" s="19"/>
      <c r="D192" s="19"/>
      <c r="E192" s="19"/>
      <c r="F192" s="19"/>
      <c r="G192" s="19"/>
      <c r="H192" s="19"/>
      <c r="I192" s="19"/>
      <c r="J192" s="23"/>
      <c r="K192" s="19"/>
      <c r="L192" s="19"/>
      <c r="M192" s="19"/>
      <c r="N192" s="19"/>
      <c r="O192" s="19"/>
      <c r="P192" s="162"/>
      <c r="Q192" s="19"/>
      <c r="R192" s="19"/>
      <c r="S192" s="19"/>
      <c r="T192" s="25"/>
      <c r="U192" s="338"/>
      <c r="W192" s="213">
        <f>Admin!B192</f>
        <v>43751</v>
      </c>
    </row>
    <row r="193" spans="1:23" ht="22.5" customHeight="1" thickBot="1" x14ac:dyDescent="0.25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38"/>
      <c r="W193" s="213">
        <f>Admin!B193</f>
        <v>43752</v>
      </c>
    </row>
    <row r="194" spans="1:23" ht="9" customHeight="1" thickBo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64"/>
      <c r="K194" s="10"/>
      <c r="L194" s="10"/>
      <c r="M194" s="10"/>
      <c r="N194" s="10"/>
      <c r="O194" s="10"/>
      <c r="P194" s="160"/>
      <c r="Q194" s="10"/>
      <c r="R194" s="10"/>
      <c r="S194" s="10"/>
      <c r="T194" s="11"/>
      <c r="U194" s="338"/>
      <c r="W194" s="213">
        <f>Admin!B194</f>
        <v>43753</v>
      </c>
    </row>
    <row r="195" spans="1:23" ht="15" customHeight="1" thickTop="1" thickBot="1" x14ac:dyDescent="0.25">
      <c r="A195" s="12"/>
      <c r="B195" s="84" t="s">
        <v>41</v>
      </c>
      <c r="C195" s="52"/>
      <c r="D195" s="14"/>
      <c r="E195" s="14"/>
      <c r="F195" s="14"/>
      <c r="G195" s="14"/>
      <c r="H195" s="329" t="s">
        <v>58</v>
      </c>
      <c r="I195" s="14"/>
      <c r="J195" s="22"/>
      <c r="K195" s="84" t="s">
        <v>20</v>
      </c>
      <c r="L195" s="52"/>
      <c r="M195" s="71"/>
      <c r="N195" s="13"/>
      <c r="O195" s="327"/>
      <c r="P195" s="328"/>
      <c r="Q195" s="337"/>
      <c r="R195" s="53"/>
      <c r="S195" s="339"/>
      <c r="T195" s="15"/>
      <c r="U195" s="338"/>
      <c r="W195" s="213">
        <f>Admin!B195</f>
        <v>43754</v>
      </c>
    </row>
    <row r="196" spans="1:23" ht="6" customHeight="1" thickTop="1" thickBot="1" x14ac:dyDescent="0.25">
      <c r="A196" s="12"/>
      <c r="B196" s="52"/>
      <c r="C196" s="52"/>
      <c r="D196" s="14"/>
      <c r="E196" s="14"/>
      <c r="F196" s="14"/>
      <c r="G196" s="14"/>
      <c r="H196" s="329"/>
      <c r="I196" s="14"/>
      <c r="J196" s="22"/>
      <c r="K196" s="52"/>
      <c r="L196" s="52"/>
      <c r="M196" s="71"/>
      <c r="N196" s="13"/>
      <c r="O196" s="14"/>
      <c r="P196" s="161"/>
      <c r="Q196" s="338"/>
      <c r="R196" s="14"/>
      <c r="S196" s="340"/>
      <c r="T196" s="15"/>
      <c r="U196" s="338"/>
      <c r="W196" s="213">
        <f>Admin!B196</f>
        <v>43755</v>
      </c>
    </row>
    <row r="197" spans="1:23" ht="14.25" thickTop="1" thickBot="1" x14ac:dyDescent="0.25">
      <c r="A197" s="12"/>
      <c r="B197" s="14" t="s">
        <v>11</v>
      </c>
      <c r="C197" s="14"/>
      <c r="D197" s="334"/>
      <c r="E197" s="335"/>
      <c r="F197" s="336"/>
      <c r="G197" s="14"/>
      <c r="H197" s="21" t="s">
        <v>59</v>
      </c>
      <c r="I197" s="14"/>
      <c r="J197" s="51"/>
      <c r="K197" s="14" t="s">
        <v>17</v>
      </c>
      <c r="L197" s="14"/>
      <c r="M197" s="323"/>
      <c r="N197" s="324"/>
      <c r="O197" s="325"/>
      <c r="P197" s="161"/>
      <c r="Q197" s="151"/>
      <c r="R197" s="149"/>
      <c r="S197" s="152"/>
      <c r="T197" s="15"/>
      <c r="U197" s="338"/>
      <c r="W197" s="213">
        <f>Admin!B197</f>
        <v>43756</v>
      </c>
    </row>
    <row r="198" spans="1:23" ht="13.5" thickTop="1" thickBot="1" x14ac:dyDescent="0.25">
      <c r="A198" s="12"/>
      <c r="B198" s="14" t="s">
        <v>12</v>
      </c>
      <c r="C198" s="14"/>
      <c r="D198" s="334"/>
      <c r="E198" s="335"/>
      <c r="F198" s="336"/>
      <c r="G198" s="14"/>
      <c r="H198" s="164"/>
      <c r="I198" s="14"/>
      <c r="J198" s="22"/>
      <c r="K198" s="14"/>
      <c r="L198" s="14"/>
      <c r="M198" s="14"/>
      <c r="N198" s="14"/>
      <c r="O198" s="29"/>
      <c r="P198" s="167"/>
      <c r="Q198" s="29"/>
      <c r="R198" s="21"/>
      <c r="S198" s="29"/>
      <c r="T198" s="15"/>
      <c r="U198" s="338"/>
      <c r="W198" s="213">
        <f>Admin!B198</f>
        <v>43757</v>
      </c>
    </row>
    <row r="199" spans="1:23" ht="12.75" thickTop="1" x14ac:dyDescent="0.2">
      <c r="A199" s="12"/>
      <c r="B199" s="14"/>
      <c r="C199" s="14"/>
      <c r="D199" s="14"/>
      <c r="E199" s="14"/>
      <c r="F199" s="14"/>
      <c r="G199" s="14"/>
      <c r="H199" s="21" t="s">
        <v>60</v>
      </c>
      <c r="I199" s="14"/>
      <c r="J199" s="22"/>
      <c r="K199" s="14"/>
      <c r="L199" s="14"/>
      <c r="M199" s="14"/>
      <c r="N199" s="14"/>
      <c r="O199" s="14"/>
      <c r="P199" s="14"/>
      <c r="Q199" s="14"/>
      <c r="R199" s="14"/>
      <c r="S199" s="86"/>
      <c r="T199" s="15"/>
      <c r="U199" s="338"/>
      <c r="W199" s="213">
        <f>Admin!B199</f>
        <v>43758</v>
      </c>
    </row>
    <row r="200" spans="1:23" x14ac:dyDescent="0.2">
      <c r="A200" s="12"/>
      <c r="B200" s="14"/>
      <c r="C200" s="14"/>
      <c r="D200" s="14"/>
      <c r="E200" s="14"/>
      <c r="F200" s="14"/>
      <c r="G200" s="14"/>
      <c r="H200" s="165"/>
      <c r="I200" s="14"/>
      <c r="J200" s="22"/>
      <c r="K200" s="14"/>
      <c r="L200" s="14"/>
      <c r="M200" s="14"/>
      <c r="N200" s="14"/>
      <c r="O200" s="14"/>
      <c r="P200" s="14"/>
      <c r="Q200" s="14"/>
      <c r="R200" s="27"/>
      <c r="S200" s="86"/>
      <c r="T200" s="15"/>
      <c r="U200" s="338"/>
      <c r="W200" s="213">
        <f>Admin!B200</f>
        <v>43759</v>
      </c>
    </row>
    <row r="201" spans="1:23" x14ac:dyDescent="0.2">
      <c r="A201" s="12"/>
      <c r="B201" s="14"/>
      <c r="C201" s="14"/>
      <c r="D201" s="14"/>
      <c r="E201" s="14"/>
      <c r="F201" s="14"/>
      <c r="G201" s="14"/>
      <c r="H201" s="21" t="s">
        <v>61</v>
      </c>
      <c r="I201" s="14"/>
      <c r="J201" s="22"/>
      <c r="K201" s="14"/>
      <c r="L201" s="14"/>
      <c r="M201" s="14"/>
      <c r="N201" s="14"/>
      <c r="O201" s="14"/>
      <c r="P201" s="14"/>
      <c r="Q201" s="14"/>
      <c r="R201" s="28"/>
      <c r="S201" s="86"/>
      <c r="T201" s="15"/>
      <c r="U201" s="338"/>
      <c r="W201" s="213">
        <f>Admin!B201</f>
        <v>43760</v>
      </c>
    </row>
    <row r="202" spans="1:23" x14ac:dyDescent="0.2">
      <c r="A202" s="12"/>
      <c r="B202" s="14"/>
      <c r="C202" s="14"/>
      <c r="D202" s="14"/>
      <c r="E202" s="14"/>
      <c r="F202" s="14"/>
      <c r="G202" s="14"/>
      <c r="H202" s="164"/>
      <c r="I202" s="14"/>
      <c r="J202" s="22"/>
      <c r="K202" s="14"/>
      <c r="L202" s="14"/>
      <c r="M202" s="14"/>
      <c r="N202" s="14"/>
      <c r="O202" s="14"/>
      <c r="P202" s="14"/>
      <c r="Q202" s="14"/>
      <c r="R202" s="14"/>
      <c r="S202" s="14"/>
      <c r="T202" s="15"/>
      <c r="U202" s="338"/>
      <c r="W202" s="213">
        <f>Admin!B202</f>
        <v>43761</v>
      </c>
    </row>
    <row r="203" spans="1:23" ht="12" customHeight="1" x14ac:dyDescent="0.2">
      <c r="A203" s="12"/>
      <c r="B203" s="14"/>
      <c r="C203" s="14"/>
      <c r="D203" s="14"/>
      <c r="E203" s="14"/>
      <c r="F203" s="14"/>
      <c r="G203" s="14"/>
      <c r="H203" s="21" t="s">
        <v>62</v>
      </c>
      <c r="I203" s="14"/>
      <c r="J203" s="22"/>
      <c r="K203" s="14"/>
      <c r="L203" s="14"/>
      <c r="M203" s="14"/>
      <c r="N203" s="14"/>
      <c r="O203" s="14"/>
      <c r="P203" s="14"/>
      <c r="Q203" s="14"/>
      <c r="R203" s="14"/>
      <c r="S203" s="14"/>
      <c r="T203" s="65"/>
      <c r="U203" s="338"/>
      <c r="W203" s="213">
        <f>Admin!B203</f>
        <v>43762</v>
      </c>
    </row>
    <row r="204" spans="1:23" ht="15" customHeight="1" x14ac:dyDescent="0.2">
      <c r="A204" s="12"/>
      <c r="B204" s="14"/>
      <c r="C204" s="14"/>
      <c r="D204" s="14"/>
      <c r="E204" s="14"/>
      <c r="F204" s="14"/>
      <c r="G204" s="14"/>
      <c r="H204" s="166"/>
      <c r="I204" s="14"/>
      <c r="J204" s="22"/>
      <c r="K204" s="14"/>
      <c r="L204" s="14"/>
      <c r="M204" s="14"/>
      <c r="N204" s="14"/>
      <c r="O204" s="14"/>
      <c r="P204" s="14"/>
      <c r="Q204" s="14"/>
      <c r="R204" s="53"/>
      <c r="S204" s="54"/>
      <c r="T204" s="15"/>
      <c r="U204" s="338"/>
      <c r="W204" s="213">
        <f>Admin!B204</f>
        <v>43763</v>
      </c>
    </row>
    <row r="205" spans="1:23" ht="12.75" thickBot="1" x14ac:dyDescent="0.25">
      <c r="A205" s="12"/>
      <c r="B205" s="14"/>
      <c r="C205" s="14"/>
      <c r="D205" s="50"/>
      <c r="E205" s="14"/>
      <c r="F205" s="29" t="s">
        <v>31</v>
      </c>
      <c r="G205" s="53"/>
      <c r="H205" s="14"/>
      <c r="I205" s="14"/>
      <c r="J205" s="22"/>
      <c r="K205" s="14"/>
      <c r="L205" s="14"/>
      <c r="M205" s="14"/>
      <c r="N205" s="14"/>
      <c r="O205" s="14"/>
      <c r="P205" s="14"/>
      <c r="Q205" s="14"/>
      <c r="R205" s="14"/>
      <c r="S205" s="86"/>
      <c r="T205" s="15"/>
      <c r="U205" s="338"/>
      <c r="W205" s="213">
        <f>Admin!B205</f>
        <v>43764</v>
      </c>
    </row>
    <row r="206" spans="1:23" ht="13.5" thickTop="1" thickBot="1" x14ac:dyDescent="0.25">
      <c r="A206" s="12"/>
      <c r="B206" s="14" t="str">
        <f>B$24</f>
        <v>Starting date (existing = 06/04/19)</v>
      </c>
      <c r="C206" s="14"/>
      <c r="D206" s="144"/>
      <c r="E206" s="14"/>
      <c r="F206" s="85" t="str">
        <f>IF(D206=0," ",IF(D210="W",LOOKUP(D206,Admin!B:B,Admin!C:C),IF(D210="M",LOOKUP(D206,Admin!B:B,Admin!D:D),LOOKUP(D206,Admin!B:B,Admin!C:C))))</f>
        <v xml:space="preserve"> </v>
      </c>
      <c r="G206" s="55"/>
      <c r="H206" s="14"/>
      <c r="I206" s="14"/>
      <c r="J206" s="22"/>
      <c r="K206" s="14"/>
      <c r="L206" s="14"/>
      <c r="M206" s="14"/>
      <c r="N206" s="14"/>
      <c r="O206" s="14"/>
      <c r="P206" s="14"/>
      <c r="Q206" s="14"/>
      <c r="R206" s="17"/>
      <c r="S206" s="86"/>
      <c r="T206" s="15"/>
      <c r="U206" s="338"/>
      <c r="W206" s="213">
        <f>Admin!B206</f>
        <v>43765</v>
      </c>
    </row>
    <row r="207" spans="1:23" ht="6" customHeight="1" thickTop="1" thickBot="1" x14ac:dyDescent="0.25">
      <c r="A207" s="12"/>
      <c r="B207" s="14"/>
      <c r="C207" s="14"/>
      <c r="D207" s="50"/>
      <c r="E207" s="14"/>
      <c r="F207" s="85"/>
      <c r="G207" s="55"/>
      <c r="H207" s="14"/>
      <c r="I207" s="14"/>
      <c r="J207" s="22"/>
      <c r="K207" s="14"/>
      <c r="L207" s="14"/>
      <c r="M207" s="14"/>
      <c r="N207" s="14"/>
      <c r="O207" s="14"/>
      <c r="P207" s="14"/>
      <c r="Q207" s="14"/>
      <c r="R207" s="17"/>
      <c r="S207" s="86"/>
      <c r="T207" s="15"/>
      <c r="U207" s="338"/>
      <c r="W207" s="213">
        <f>Admin!B207</f>
        <v>43766</v>
      </c>
    </row>
    <row r="208" spans="1:23" ht="12.75" customHeight="1" thickTop="1" thickBot="1" x14ac:dyDescent="0.25">
      <c r="A208" s="12"/>
      <c r="B208" s="14" t="s">
        <v>29</v>
      </c>
      <c r="C208" s="14"/>
      <c r="D208" s="144"/>
      <c r="E208" s="14"/>
      <c r="F208" s="85" t="str">
        <f>IF(D206=0," ",IF(D208=0," ",IF(D210="W",LOOKUP(D208,Admin!B:B,Admin!C:C),IF(D210="M",LOOKUP(D208,Admin!B:B,Admin!D:D),LOOKUP(D208,Admin!B:B,Admin!C:C)))))</f>
        <v xml:space="preserve"> </v>
      </c>
      <c r="G208" s="55"/>
      <c r="H208" s="14"/>
      <c r="I208" s="14"/>
      <c r="J208" s="22"/>
      <c r="K208" s="14"/>
      <c r="L208" s="14"/>
      <c r="M208" s="14"/>
      <c r="N208" s="14"/>
      <c r="O208" s="14"/>
      <c r="P208" s="14"/>
      <c r="Q208" s="14"/>
      <c r="R208" s="53"/>
      <c r="S208" s="54"/>
      <c r="T208" s="15"/>
      <c r="U208" s="338"/>
      <c r="W208" s="213">
        <f>Admin!B208</f>
        <v>43767</v>
      </c>
    </row>
    <row r="209" spans="1:23" ht="13.5" thickTop="1" thickBot="1" x14ac:dyDescent="0.25">
      <c r="A209" s="12"/>
      <c r="B209" s="14"/>
      <c r="C209" s="14"/>
      <c r="D209" s="50"/>
      <c r="E209" s="14"/>
      <c r="F209" s="26"/>
      <c r="G209" s="26"/>
      <c r="H209" s="14"/>
      <c r="I209" s="14"/>
      <c r="J209" s="22"/>
      <c r="K209" s="14"/>
      <c r="L209" s="14"/>
      <c r="M209" s="14"/>
      <c r="N209" s="14"/>
      <c r="O209" s="14"/>
      <c r="P209" s="14"/>
      <c r="Q209" s="14"/>
      <c r="R209" s="17"/>
      <c r="S209" s="86"/>
      <c r="T209" s="15"/>
      <c r="U209" s="338"/>
      <c r="W209" s="213">
        <f>Admin!B209</f>
        <v>43768</v>
      </c>
    </row>
    <row r="210" spans="1:23" ht="13.5" thickTop="1" thickBot="1" x14ac:dyDescent="0.25">
      <c r="A210" s="12"/>
      <c r="B210" s="14" t="s">
        <v>21</v>
      </c>
      <c r="C210" s="14"/>
      <c r="D210" s="72"/>
      <c r="E210" s="21" t="s">
        <v>30</v>
      </c>
      <c r="F210" s="186" t="str">
        <f>IF(D212="D","Enter M for Director","Enter M or W for Employee")</f>
        <v>Enter M or W for Employee</v>
      </c>
      <c r="G210" s="14"/>
      <c r="H210" s="16"/>
      <c r="I210" s="16"/>
      <c r="J210" s="22"/>
      <c r="K210" s="14"/>
      <c r="L210" s="14"/>
      <c r="M210" s="14"/>
      <c r="N210" s="14"/>
      <c r="O210" s="14"/>
      <c r="P210" s="14"/>
      <c r="Q210" s="14"/>
      <c r="R210" s="17"/>
      <c r="S210" s="86"/>
      <c r="T210" s="15"/>
      <c r="U210" s="338"/>
      <c r="W210" s="213">
        <f>Admin!B210</f>
        <v>43769</v>
      </c>
    </row>
    <row r="211" spans="1:23" ht="12.75" thickTop="1" x14ac:dyDescent="0.2">
      <c r="A211" s="12"/>
      <c r="B211" s="14" t="s">
        <v>16</v>
      </c>
      <c r="C211" s="14"/>
      <c r="D211" s="150">
        <v>8</v>
      </c>
      <c r="E211" s="18"/>
      <c r="F211" s="56"/>
      <c r="G211" s="21"/>
      <c r="H211" s="14"/>
      <c r="I211" s="14"/>
      <c r="J211" s="22"/>
      <c r="K211" s="14"/>
      <c r="L211" s="14"/>
      <c r="M211" s="14"/>
      <c r="N211" s="14"/>
      <c r="O211" s="14"/>
      <c r="P211" s="14"/>
      <c r="Q211" s="14"/>
      <c r="R211" s="17"/>
      <c r="S211" s="86"/>
      <c r="T211" s="15"/>
      <c r="U211" s="338"/>
      <c r="W211" s="213">
        <f>Admin!B211</f>
        <v>43770</v>
      </c>
    </row>
    <row r="212" spans="1:23" x14ac:dyDescent="0.2">
      <c r="A212" s="12"/>
      <c r="B212" s="14" t="s">
        <v>75</v>
      </c>
      <c r="C212" s="14"/>
      <c r="D212" s="209"/>
      <c r="E212" s="14"/>
      <c r="F212" s="186" t="s">
        <v>76</v>
      </c>
      <c r="G212" s="21"/>
      <c r="H212" s="14"/>
      <c r="I212" s="14"/>
      <c r="J212" s="22"/>
      <c r="K212" s="14"/>
      <c r="L212" s="14"/>
      <c r="M212" s="14"/>
      <c r="N212" s="14"/>
      <c r="O212" s="14"/>
      <c r="P212" s="14"/>
      <c r="Q212" s="14"/>
      <c r="R212" s="17"/>
      <c r="S212" s="86"/>
      <c r="T212" s="15"/>
      <c r="U212" s="338"/>
      <c r="W212" s="213">
        <f>Admin!B212</f>
        <v>43771</v>
      </c>
    </row>
    <row r="213" spans="1:23" ht="12" customHeight="1" x14ac:dyDescent="0.2">
      <c r="A213" s="12"/>
      <c r="B213" s="14"/>
      <c r="C213" s="14"/>
      <c r="D213" s="14"/>
      <c r="E213" s="14"/>
      <c r="F213" s="214"/>
      <c r="G213" s="214"/>
      <c r="H213" s="214"/>
      <c r="I213" s="14"/>
      <c r="J213" s="22"/>
      <c r="K213" s="14"/>
      <c r="L213" s="14"/>
      <c r="M213" s="14"/>
      <c r="N213" s="14"/>
      <c r="O213" s="14"/>
      <c r="P213" s="14"/>
      <c r="Q213" s="14"/>
      <c r="R213" s="14"/>
      <c r="S213" s="29"/>
      <c r="T213" s="15"/>
      <c r="U213" s="338"/>
      <c r="W213" s="213">
        <f>Admin!B213</f>
        <v>43772</v>
      </c>
    </row>
    <row r="214" spans="1:23" ht="6" customHeight="1" x14ac:dyDescent="0.2">
      <c r="A214" s="12"/>
      <c r="B214" s="14"/>
      <c r="C214" s="14"/>
      <c r="D214" s="14"/>
      <c r="E214" s="14"/>
      <c r="F214" s="215"/>
      <c r="G214" s="215"/>
      <c r="H214" s="215"/>
      <c r="I214" s="14"/>
      <c r="J214" s="22"/>
      <c r="K214" s="14"/>
      <c r="L214" s="14"/>
      <c r="M214" s="14"/>
      <c r="N214" s="14"/>
      <c r="O214" s="14"/>
      <c r="P214" s="14"/>
      <c r="Q214" s="14"/>
      <c r="R214" s="14"/>
      <c r="S214" s="29"/>
      <c r="T214" s="15"/>
      <c r="U214" s="338"/>
      <c r="W214" s="213">
        <f>Admin!B214</f>
        <v>43773</v>
      </c>
    </row>
    <row r="215" spans="1:23" ht="12" customHeight="1" x14ac:dyDescent="0.2">
      <c r="A215" s="12"/>
      <c r="B215" s="14"/>
      <c r="C215" s="14"/>
      <c r="D215" s="14"/>
      <c r="E215" s="14"/>
      <c r="F215" s="14"/>
      <c r="G215" s="14"/>
      <c r="H215" s="14"/>
      <c r="I215" s="14"/>
      <c r="J215" s="22"/>
      <c r="K215" s="14"/>
      <c r="L215" s="14"/>
      <c r="M215" s="14"/>
      <c r="N215" s="14"/>
      <c r="O215" s="14"/>
      <c r="P215" s="14"/>
      <c r="Q215" s="14"/>
      <c r="R215" s="53"/>
      <c r="S215" s="54"/>
      <c r="T215" s="15"/>
      <c r="U215" s="338"/>
      <c r="W215" s="213">
        <f>Admin!B215</f>
        <v>43774</v>
      </c>
    </row>
    <row r="216" spans="1:23" x14ac:dyDescent="0.2">
      <c r="A216" s="12"/>
      <c r="B216" s="14"/>
      <c r="C216" s="14"/>
      <c r="D216" s="14"/>
      <c r="E216" s="14"/>
      <c r="F216" s="14"/>
      <c r="G216" s="14"/>
      <c r="H216" s="14"/>
      <c r="I216" s="14"/>
      <c r="J216" s="22"/>
      <c r="K216" s="14"/>
      <c r="L216" s="14"/>
      <c r="M216" s="14"/>
      <c r="N216" s="14"/>
      <c r="O216" s="14"/>
      <c r="P216" s="14"/>
      <c r="Q216" s="14"/>
      <c r="R216" s="27"/>
      <c r="S216" s="86"/>
      <c r="T216" s="15"/>
      <c r="U216" s="338"/>
      <c r="W216" s="213">
        <f>Admin!B216</f>
        <v>43775</v>
      </c>
    </row>
    <row r="217" spans="1:23" ht="14.25" customHeight="1" x14ac:dyDescent="0.2">
      <c r="A217" s="12"/>
      <c r="B217" s="14"/>
      <c r="C217" s="14"/>
      <c r="D217" s="14"/>
      <c r="E217" s="14"/>
      <c r="F217" s="14"/>
      <c r="G217" s="14"/>
      <c r="H217" s="14"/>
      <c r="I217" s="14"/>
      <c r="J217" s="22"/>
      <c r="K217" s="329"/>
      <c r="L217" s="329"/>
      <c r="M217" s="330"/>
      <c r="N217" s="330"/>
      <c r="O217" s="330"/>
      <c r="P217" s="330"/>
      <c r="Q217" s="330"/>
      <c r="R217" s="330"/>
      <c r="S217" s="330"/>
      <c r="T217" s="15"/>
      <c r="U217" s="338"/>
      <c r="W217" s="213">
        <f>Admin!B217</f>
        <v>43776</v>
      </c>
    </row>
    <row r="218" spans="1:23" ht="9" customHeight="1" thickBot="1" x14ac:dyDescent="0.25">
      <c r="A218" s="66"/>
      <c r="B218" s="19"/>
      <c r="C218" s="19"/>
      <c r="D218" s="19"/>
      <c r="E218" s="19"/>
      <c r="F218" s="19"/>
      <c r="G218" s="19"/>
      <c r="H218" s="19"/>
      <c r="I218" s="19"/>
      <c r="J218" s="23"/>
      <c r="K218" s="19"/>
      <c r="L218" s="19"/>
      <c r="M218" s="19"/>
      <c r="N218" s="19"/>
      <c r="O218" s="19"/>
      <c r="P218" s="162"/>
      <c r="Q218" s="19"/>
      <c r="R218" s="19"/>
      <c r="S218" s="19"/>
      <c r="T218" s="25"/>
      <c r="U218" s="338"/>
      <c r="W218" s="213">
        <f>Admin!B218</f>
        <v>43777</v>
      </c>
    </row>
    <row r="219" spans="1:23" ht="22.5" customHeight="1" thickBot="1" x14ac:dyDescent="0.25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38"/>
      <c r="W219" s="213">
        <f>Admin!B219</f>
        <v>43778</v>
      </c>
    </row>
    <row r="220" spans="1:23" ht="9" customHeight="1" thickBo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64"/>
      <c r="K220" s="10"/>
      <c r="L220" s="10"/>
      <c r="M220" s="10"/>
      <c r="N220" s="10"/>
      <c r="O220" s="10"/>
      <c r="P220" s="160"/>
      <c r="Q220" s="10"/>
      <c r="R220" s="10"/>
      <c r="S220" s="10"/>
      <c r="T220" s="11"/>
      <c r="U220" s="338"/>
      <c r="W220" s="213">
        <f>Admin!B220</f>
        <v>43779</v>
      </c>
    </row>
    <row r="221" spans="1:23" ht="15" customHeight="1" thickTop="1" thickBot="1" x14ac:dyDescent="0.25">
      <c r="A221" s="12"/>
      <c r="B221" s="84" t="s">
        <v>42</v>
      </c>
      <c r="C221" s="52"/>
      <c r="D221" s="14"/>
      <c r="E221" s="14"/>
      <c r="F221" s="14"/>
      <c r="G221" s="14"/>
      <c r="H221" s="329" t="s">
        <v>58</v>
      </c>
      <c r="I221" s="14"/>
      <c r="J221" s="22"/>
      <c r="K221" s="84" t="s">
        <v>20</v>
      </c>
      <c r="L221" s="52"/>
      <c r="M221" s="71"/>
      <c r="N221" s="13"/>
      <c r="O221" s="327"/>
      <c r="P221" s="328"/>
      <c r="Q221" s="337"/>
      <c r="R221" s="53"/>
      <c r="S221" s="339"/>
      <c r="T221" s="15"/>
      <c r="U221" s="338"/>
      <c r="W221" s="213">
        <f>Admin!B221</f>
        <v>43780</v>
      </c>
    </row>
    <row r="222" spans="1:23" ht="6" customHeight="1" thickTop="1" thickBot="1" x14ac:dyDescent="0.25">
      <c r="A222" s="12"/>
      <c r="B222" s="52"/>
      <c r="C222" s="52"/>
      <c r="D222" s="14"/>
      <c r="E222" s="14"/>
      <c r="F222" s="14"/>
      <c r="G222" s="14"/>
      <c r="H222" s="329"/>
      <c r="I222" s="14"/>
      <c r="J222" s="22"/>
      <c r="K222" s="52"/>
      <c r="L222" s="52"/>
      <c r="M222" s="71"/>
      <c r="N222" s="13"/>
      <c r="O222" s="14"/>
      <c r="P222" s="161"/>
      <c r="Q222" s="338"/>
      <c r="R222" s="14"/>
      <c r="S222" s="340"/>
      <c r="T222" s="15"/>
      <c r="U222" s="338"/>
      <c r="W222" s="213">
        <f>Admin!B222</f>
        <v>43781</v>
      </c>
    </row>
    <row r="223" spans="1:23" ht="14.25" thickTop="1" thickBot="1" x14ac:dyDescent="0.25">
      <c r="A223" s="12"/>
      <c r="B223" s="14" t="s">
        <v>11</v>
      </c>
      <c r="C223" s="14"/>
      <c r="D223" s="334"/>
      <c r="E223" s="335"/>
      <c r="F223" s="336"/>
      <c r="G223" s="14"/>
      <c r="H223" s="21" t="s">
        <v>59</v>
      </c>
      <c r="I223" s="14"/>
      <c r="J223" s="51"/>
      <c r="K223" s="14" t="s">
        <v>17</v>
      </c>
      <c r="L223" s="14"/>
      <c r="M223" s="323"/>
      <c r="N223" s="324"/>
      <c r="O223" s="325"/>
      <c r="P223" s="161"/>
      <c r="Q223" s="151"/>
      <c r="R223" s="149"/>
      <c r="S223" s="152"/>
      <c r="T223" s="15"/>
      <c r="U223" s="338"/>
      <c r="W223" s="213">
        <f>Admin!B223</f>
        <v>43782</v>
      </c>
    </row>
    <row r="224" spans="1:23" ht="13.5" thickTop="1" thickBot="1" x14ac:dyDescent="0.25">
      <c r="A224" s="12"/>
      <c r="B224" s="14" t="s">
        <v>12</v>
      </c>
      <c r="C224" s="14"/>
      <c r="D224" s="334"/>
      <c r="E224" s="335"/>
      <c r="F224" s="336"/>
      <c r="G224" s="14"/>
      <c r="H224" s="164"/>
      <c r="I224" s="14"/>
      <c r="J224" s="22"/>
      <c r="K224" s="14"/>
      <c r="L224" s="14"/>
      <c r="M224" s="14"/>
      <c r="N224" s="14"/>
      <c r="O224" s="29"/>
      <c r="P224" s="167"/>
      <c r="Q224" s="29"/>
      <c r="R224" s="21"/>
      <c r="S224" s="29"/>
      <c r="T224" s="15"/>
      <c r="U224" s="338"/>
      <c r="W224" s="213">
        <f>Admin!B224</f>
        <v>43783</v>
      </c>
    </row>
    <row r="225" spans="1:23" ht="12.75" thickTop="1" x14ac:dyDescent="0.2">
      <c r="A225" s="12"/>
      <c r="B225" s="14"/>
      <c r="C225" s="14"/>
      <c r="D225" s="14"/>
      <c r="E225" s="14"/>
      <c r="F225" s="14"/>
      <c r="G225" s="14"/>
      <c r="H225" s="21" t="s">
        <v>60</v>
      </c>
      <c r="I225" s="14"/>
      <c r="J225" s="22"/>
      <c r="K225" s="14"/>
      <c r="L225" s="14"/>
      <c r="M225" s="14"/>
      <c r="N225" s="14"/>
      <c r="O225" s="14"/>
      <c r="P225" s="14"/>
      <c r="Q225" s="14"/>
      <c r="R225" s="14"/>
      <c r="S225" s="86"/>
      <c r="T225" s="15"/>
      <c r="U225" s="338"/>
      <c r="W225" s="213">
        <f>Admin!B225</f>
        <v>43784</v>
      </c>
    </row>
    <row r="226" spans="1:23" x14ac:dyDescent="0.2">
      <c r="A226" s="12"/>
      <c r="B226" s="14"/>
      <c r="C226" s="14"/>
      <c r="D226" s="14"/>
      <c r="E226" s="14"/>
      <c r="F226" s="14"/>
      <c r="G226" s="14"/>
      <c r="H226" s="165"/>
      <c r="I226" s="14"/>
      <c r="J226" s="22"/>
      <c r="K226" s="14"/>
      <c r="L226" s="14"/>
      <c r="M226" s="14"/>
      <c r="N226" s="14"/>
      <c r="O226" s="14"/>
      <c r="P226" s="14"/>
      <c r="Q226" s="14"/>
      <c r="R226" s="27"/>
      <c r="S226" s="86"/>
      <c r="T226" s="15"/>
      <c r="U226" s="338"/>
      <c r="W226" s="213">
        <f>Admin!B226</f>
        <v>43785</v>
      </c>
    </row>
    <row r="227" spans="1:23" x14ac:dyDescent="0.2">
      <c r="A227" s="12"/>
      <c r="B227" s="14"/>
      <c r="C227" s="14"/>
      <c r="D227" s="14"/>
      <c r="E227" s="14"/>
      <c r="F227" s="14"/>
      <c r="G227" s="14"/>
      <c r="H227" s="21" t="s">
        <v>61</v>
      </c>
      <c r="I227" s="14"/>
      <c r="J227" s="22"/>
      <c r="K227" s="14"/>
      <c r="L227" s="14"/>
      <c r="M227" s="14"/>
      <c r="N227" s="14"/>
      <c r="O227" s="14"/>
      <c r="P227" s="14"/>
      <c r="Q227" s="14"/>
      <c r="R227" s="28"/>
      <c r="S227" s="86"/>
      <c r="T227" s="15"/>
      <c r="U227" s="338"/>
      <c r="W227" s="213">
        <f>Admin!B227</f>
        <v>43786</v>
      </c>
    </row>
    <row r="228" spans="1:23" x14ac:dyDescent="0.2">
      <c r="A228" s="12"/>
      <c r="B228" s="14"/>
      <c r="C228" s="14"/>
      <c r="D228" s="14"/>
      <c r="E228" s="14"/>
      <c r="F228" s="14"/>
      <c r="G228" s="14"/>
      <c r="H228" s="164"/>
      <c r="I228" s="14"/>
      <c r="J228" s="22"/>
      <c r="K228" s="14"/>
      <c r="L228" s="14"/>
      <c r="M228" s="14"/>
      <c r="N228" s="14"/>
      <c r="O228" s="14"/>
      <c r="P228" s="14"/>
      <c r="Q228" s="14"/>
      <c r="R228" s="14"/>
      <c r="S228" s="14"/>
      <c r="T228" s="15"/>
      <c r="U228" s="338"/>
      <c r="W228" s="213">
        <f>Admin!B228</f>
        <v>43787</v>
      </c>
    </row>
    <row r="229" spans="1:23" ht="12" customHeight="1" x14ac:dyDescent="0.2">
      <c r="A229" s="12"/>
      <c r="B229" s="14"/>
      <c r="C229" s="14"/>
      <c r="D229" s="14"/>
      <c r="E229" s="14"/>
      <c r="F229" s="14"/>
      <c r="G229" s="14"/>
      <c r="H229" s="21" t="s">
        <v>62</v>
      </c>
      <c r="I229" s="14"/>
      <c r="J229" s="22"/>
      <c r="K229" s="14"/>
      <c r="L229" s="14"/>
      <c r="M229" s="14"/>
      <c r="N229" s="14"/>
      <c r="O229" s="14"/>
      <c r="P229" s="14"/>
      <c r="Q229" s="14"/>
      <c r="R229" s="14"/>
      <c r="S229" s="14"/>
      <c r="T229" s="65"/>
      <c r="U229" s="338"/>
      <c r="W229" s="213">
        <f>Admin!B229</f>
        <v>43788</v>
      </c>
    </row>
    <row r="230" spans="1:23" ht="15" customHeight="1" x14ac:dyDescent="0.2">
      <c r="A230" s="12"/>
      <c r="B230" s="14"/>
      <c r="C230" s="14"/>
      <c r="D230" s="14"/>
      <c r="E230" s="14"/>
      <c r="F230" s="14"/>
      <c r="G230" s="14"/>
      <c r="H230" s="166"/>
      <c r="I230" s="14"/>
      <c r="J230" s="22"/>
      <c r="K230" s="14"/>
      <c r="L230" s="14"/>
      <c r="M230" s="14"/>
      <c r="N230" s="14"/>
      <c r="O230" s="14"/>
      <c r="P230" s="14"/>
      <c r="Q230" s="14"/>
      <c r="R230" s="53"/>
      <c r="S230" s="54"/>
      <c r="T230" s="15"/>
      <c r="U230" s="338"/>
      <c r="W230" s="213">
        <f>Admin!B230</f>
        <v>43789</v>
      </c>
    </row>
    <row r="231" spans="1:23" ht="12.75" thickBot="1" x14ac:dyDescent="0.25">
      <c r="A231" s="12"/>
      <c r="B231" s="14"/>
      <c r="C231" s="14"/>
      <c r="D231" s="50"/>
      <c r="E231" s="14"/>
      <c r="F231" s="29" t="s">
        <v>31</v>
      </c>
      <c r="G231" s="53"/>
      <c r="H231" s="14"/>
      <c r="I231" s="14"/>
      <c r="J231" s="22"/>
      <c r="K231" s="14"/>
      <c r="L231" s="14"/>
      <c r="M231" s="14"/>
      <c r="N231" s="14"/>
      <c r="O231" s="14"/>
      <c r="P231" s="14"/>
      <c r="Q231" s="14"/>
      <c r="R231" s="14"/>
      <c r="S231" s="86"/>
      <c r="T231" s="15"/>
      <c r="U231" s="338"/>
      <c r="W231" s="213">
        <f>Admin!B231</f>
        <v>43790</v>
      </c>
    </row>
    <row r="232" spans="1:23" ht="13.5" thickTop="1" thickBot="1" x14ac:dyDescent="0.25">
      <c r="A232" s="12"/>
      <c r="B232" s="14" t="str">
        <f>B$24</f>
        <v>Starting date (existing = 06/04/19)</v>
      </c>
      <c r="C232" s="14"/>
      <c r="D232" s="144"/>
      <c r="E232" s="14"/>
      <c r="F232" s="85" t="str">
        <f>IF(D232=0," ",IF(D236="W",LOOKUP(D232,Admin!B:B,Admin!C:C),IF(D236="M",LOOKUP(D232,Admin!B:B,Admin!D:D),LOOKUP(D232,Admin!B:B,Admin!C:C))))</f>
        <v xml:space="preserve"> </v>
      </c>
      <c r="G232" s="55"/>
      <c r="H232" s="14"/>
      <c r="I232" s="14"/>
      <c r="J232" s="22"/>
      <c r="K232" s="14"/>
      <c r="L232" s="14"/>
      <c r="M232" s="14"/>
      <c r="N232" s="14"/>
      <c r="O232" s="14"/>
      <c r="P232" s="14"/>
      <c r="Q232" s="14"/>
      <c r="R232" s="17"/>
      <c r="S232" s="86"/>
      <c r="T232" s="15"/>
      <c r="U232" s="338"/>
      <c r="W232" s="213">
        <f>Admin!B232</f>
        <v>43791</v>
      </c>
    </row>
    <row r="233" spans="1:23" ht="6" customHeight="1" thickTop="1" thickBot="1" x14ac:dyDescent="0.25">
      <c r="A233" s="12"/>
      <c r="B233" s="14"/>
      <c r="C233" s="14"/>
      <c r="D233" s="50"/>
      <c r="E233" s="14"/>
      <c r="F233" s="85"/>
      <c r="G233" s="55"/>
      <c r="H233" s="14"/>
      <c r="I233" s="14"/>
      <c r="J233" s="22"/>
      <c r="K233" s="14"/>
      <c r="L233" s="14"/>
      <c r="M233" s="14"/>
      <c r="N233" s="14"/>
      <c r="O233" s="14"/>
      <c r="P233" s="14"/>
      <c r="Q233" s="14"/>
      <c r="R233" s="17"/>
      <c r="S233" s="86"/>
      <c r="T233" s="15"/>
      <c r="U233" s="338"/>
      <c r="W233" s="213">
        <f>Admin!B233</f>
        <v>43792</v>
      </c>
    </row>
    <row r="234" spans="1:23" ht="13.5" customHeight="1" thickTop="1" thickBot="1" x14ac:dyDescent="0.25">
      <c r="A234" s="12"/>
      <c r="B234" s="14" t="s">
        <v>29</v>
      </c>
      <c r="C234" s="14"/>
      <c r="D234" s="144"/>
      <c r="E234" s="14"/>
      <c r="F234" s="85" t="str">
        <f>IF(D232=0," ",IF(D234=0," ",IF(D236="W",LOOKUP(D234,Admin!B:B,Admin!C:C),IF(D236="M",LOOKUP(D234,Admin!B:B,Admin!D:D),LOOKUP(D234,Admin!B:B,Admin!C:C)))))</f>
        <v xml:space="preserve"> </v>
      </c>
      <c r="G234" s="55"/>
      <c r="H234" s="14"/>
      <c r="I234" s="14"/>
      <c r="J234" s="22"/>
      <c r="K234" s="14"/>
      <c r="L234" s="14"/>
      <c r="M234" s="14"/>
      <c r="N234" s="14"/>
      <c r="O234" s="14"/>
      <c r="P234" s="14"/>
      <c r="Q234" s="14"/>
      <c r="R234" s="53"/>
      <c r="S234" s="54"/>
      <c r="T234" s="15"/>
      <c r="U234" s="338"/>
      <c r="W234" s="213">
        <f>Admin!B234</f>
        <v>43793</v>
      </c>
    </row>
    <row r="235" spans="1:23" ht="13.5" thickTop="1" thickBot="1" x14ac:dyDescent="0.25">
      <c r="A235" s="12"/>
      <c r="B235" s="14"/>
      <c r="C235" s="14"/>
      <c r="D235" s="50"/>
      <c r="E235" s="14"/>
      <c r="F235" s="26"/>
      <c r="G235" s="26"/>
      <c r="H235" s="14"/>
      <c r="I235" s="14"/>
      <c r="J235" s="22"/>
      <c r="K235" s="14"/>
      <c r="L235" s="14"/>
      <c r="M235" s="14"/>
      <c r="N235" s="14"/>
      <c r="O235" s="14"/>
      <c r="P235" s="14"/>
      <c r="Q235" s="14"/>
      <c r="R235" s="17"/>
      <c r="S235" s="86"/>
      <c r="T235" s="15"/>
      <c r="U235" s="338"/>
      <c r="W235" s="213">
        <f>Admin!B235</f>
        <v>43794</v>
      </c>
    </row>
    <row r="236" spans="1:23" ht="13.5" thickTop="1" thickBot="1" x14ac:dyDescent="0.25">
      <c r="A236" s="12"/>
      <c r="B236" s="14" t="s">
        <v>21</v>
      </c>
      <c r="C236" s="14"/>
      <c r="D236" s="72"/>
      <c r="E236" s="21" t="s">
        <v>30</v>
      </c>
      <c r="F236" s="186" t="str">
        <f>IF(D238="D","Enter M for Director","Enter M or W for Employee")</f>
        <v>Enter M or W for Employee</v>
      </c>
      <c r="G236" s="14"/>
      <c r="H236" s="16"/>
      <c r="I236" s="16"/>
      <c r="J236" s="22"/>
      <c r="K236" s="14"/>
      <c r="L236" s="14"/>
      <c r="M236" s="14"/>
      <c r="N236" s="14"/>
      <c r="O236" s="14"/>
      <c r="P236" s="14"/>
      <c r="Q236" s="14"/>
      <c r="R236" s="17"/>
      <c r="S236" s="86"/>
      <c r="T236" s="15"/>
      <c r="U236" s="338"/>
      <c r="W236" s="213">
        <f>Admin!B236</f>
        <v>43795</v>
      </c>
    </row>
    <row r="237" spans="1:23" ht="12.75" thickTop="1" x14ac:dyDescent="0.2">
      <c r="A237" s="12"/>
      <c r="B237" s="14" t="s">
        <v>16</v>
      </c>
      <c r="C237" s="14"/>
      <c r="D237" s="150">
        <v>9</v>
      </c>
      <c r="E237" s="18"/>
      <c r="F237" s="56"/>
      <c r="G237" s="21"/>
      <c r="H237" s="14"/>
      <c r="I237" s="14"/>
      <c r="J237" s="22"/>
      <c r="K237" s="14"/>
      <c r="L237" s="14"/>
      <c r="M237" s="14"/>
      <c r="N237" s="14"/>
      <c r="O237" s="14"/>
      <c r="P237" s="14"/>
      <c r="Q237" s="14"/>
      <c r="R237" s="17"/>
      <c r="S237" s="86"/>
      <c r="T237" s="15"/>
      <c r="U237" s="338"/>
      <c r="W237" s="213">
        <f>Admin!B237</f>
        <v>43796</v>
      </c>
    </row>
    <row r="238" spans="1:23" x14ac:dyDescent="0.2">
      <c r="A238" s="12"/>
      <c r="B238" s="14" t="s">
        <v>75</v>
      </c>
      <c r="C238" s="14"/>
      <c r="D238" s="209"/>
      <c r="E238" s="14"/>
      <c r="F238" s="186" t="s">
        <v>76</v>
      </c>
      <c r="G238" s="21"/>
      <c r="H238" s="14"/>
      <c r="I238" s="14"/>
      <c r="J238" s="22"/>
      <c r="K238" s="14"/>
      <c r="L238" s="14"/>
      <c r="M238" s="14"/>
      <c r="N238" s="14"/>
      <c r="O238" s="14"/>
      <c r="P238" s="14"/>
      <c r="Q238" s="14"/>
      <c r="R238" s="17"/>
      <c r="S238" s="86"/>
      <c r="T238" s="15"/>
      <c r="U238" s="338"/>
      <c r="W238" s="213">
        <f>Admin!B238</f>
        <v>43797</v>
      </c>
    </row>
    <row r="239" spans="1:23" ht="12" customHeight="1" x14ac:dyDescent="0.2">
      <c r="A239" s="12"/>
      <c r="B239" s="14"/>
      <c r="C239" s="14"/>
      <c r="D239" s="14"/>
      <c r="E239" s="14"/>
      <c r="F239" s="214"/>
      <c r="G239" s="214"/>
      <c r="H239" s="214"/>
      <c r="I239" s="14"/>
      <c r="J239" s="22"/>
      <c r="K239" s="14"/>
      <c r="L239" s="14"/>
      <c r="M239" s="14"/>
      <c r="N239" s="14"/>
      <c r="O239" s="14"/>
      <c r="P239" s="14"/>
      <c r="Q239" s="14"/>
      <c r="R239" s="14"/>
      <c r="S239" s="29"/>
      <c r="T239" s="15"/>
      <c r="U239" s="338"/>
      <c r="W239" s="213">
        <f>Admin!B239</f>
        <v>43798</v>
      </c>
    </row>
    <row r="240" spans="1:23" ht="6" customHeight="1" x14ac:dyDescent="0.2">
      <c r="A240" s="12"/>
      <c r="B240" s="14"/>
      <c r="C240" s="14"/>
      <c r="D240" s="14"/>
      <c r="E240" s="14"/>
      <c r="F240" s="215"/>
      <c r="G240" s="215"/>
      <c r="H240" s="215"/>
      <c r="I240" s="14"/>
      <c r="J240" s="22"/>
      <c r="K240" s="14"/>
      <c r="L240" s="14"/>
      <c r="M240" s="14"/>
      <c r="N240" s="14"/>
      <c r="O240" s="14"/>
      <c r="P240" s="14"/>
      <c r="Q240" s="14"/>
      <c r="R240" s="14"/>
      <c r="S240" s="29"/>
      <c r="T240" s="15"/>
      <c r="U240" s="338"/>
      <c r="W240" s="213">
        <f>Admin!B240</f>
        <v>43799</v>
      </c>
    </row>
    <row r="241" spans="1:23" ht="12" customHeight="1" x14ac:dyDescent="0.2">
      <c r="A241" s="12"/>
      <c r="B241" s="14"/>
      <c r="C241" s="14"/>
      <c r="D241" s="14"/>
      <c r="E241" s="14"/>
      <c r="F241" s="14"/>
      <c r="G241" s="14"/>
      <c r="H241" s="14"/>
      <c r="I241" s="14"/>
      <c r="J241" s="22"/>
      <c r="K241" s="14"/>
      <c r="L241" s="14"/>
      <c r="M241" s="14"/>
      <c r="N241" s="14"/>
      <c r="O241" s="14"/>
      <c r="P241" s="14"/>
      <c r="Q241" s="14"/>
      <c r="R241" s="53"/>
      <c r="S241" s="54"/>
      <c r="T241" s="15"/>
      <c r="U241" s="338"/>
      <c r="W241" s="213">
        <f>Admin!B241</f>
        <v>43800</v>
      </c>
    </row>
    <row r="242" spans="1:23" x14ac:dyDescent="0.2">
      <c r="A242" s="12"/>
      <c r="B242" s="14"/>
      <c r="C242" s="14"/>
      <c r="D242" s="14"/>
      <c r="E242" s="14"/>
      <c r="F242" s="14"/>
      <c r="G242" s="14"/>
      <c r="H242" s="14"/>
      <c r="I242" s="14"/>
      <c r="J242" s="22"/>
      <c r="K242" s="14"/>
      <c r="L242" s="14"/>
      <c r="M242" s="14"/>
      <c r="N242" s="14"/>
      <c r="O242" s="14"/>
      <c r="P242" s="14"/>
      <c r="Q242" s="14"/>
      <c r="R242" s="27"/>
      <c r="S242" s="86"/>
      <c r="T242" s="15"/>
      <c r="U242" s="338"/>
      <c r="W242" s="213">
        <f>Admin!B242</f>
        <v>43801</v>
      </c>
    </row>
    <row r="243" spans="1:23" ht="13.5" customHeight="1" x14ac:dyDescent="0.2">
      <c r="A243" s="12"/>
      <c r="B243" s="14"/>
      <c r="C243" s="14"/>
      <c r="D243" s="14"/>
      <c r="E243" s="14"/>
      <c r="F243" s="14"/>
      <c r="G243" s="14"/>
      <c r="H243" s="14"/>
      <c r="I243" s="14"/>
      <c r="J243" s="22"/>
      <c r="K243" s="329"/>
      <c r="L243" s="329"/>
      <c r="M243" s="330"/>
      <c r="N243" s="330"/>
      <c r="O243" s="330"/>
      <c r="P243" s="330"/>
      <c r="Q243" s="330"/>
      <c r="R243" s="330"/>
      <c r="S243" s="330"/>
      <c r="T243" s="15"/>
      <c r="U243" s="338"/>
      <c r="W243" s="213">
        <f>Admin!B243</f>
        <v>43802</v>
      </c>
    </row>
    <row r="244" spans="1:23" ht="9" customHeight="1" thickBot="1" x14ac:dyDescent="0.25">
      <c r="A244" s="66"/>
      <c r="B244" s="19"/>
      <c r="C244" s="19"/>
      <c r="D244" s="19"/>
      <c r="E244" s="19"/>
      <c r="F244" s="19"/>
      <c r="G244" s="19"/>
      <c r="H244" s="19"/>
      <c r="I244" s="19"/>
      <c r="J244" s="23"/>
      <c r="K244" s="19"/>
      <c r="L244" s="19"/>
      <c r="M244" s="19"/>
      <c r="N244" s="19"/>
      <c r="O244" s="19"/>
      <c r="P244" s="162"/>
      <c r="Q244" s="19"/>
      <c r="R244" s="19"/>
      <c r="S244" s="19"/>
      <c r="T244" s="25"/>
      <c r="U244" s="338"/>
      <c r="W244" s="213">
        <f>Admin!B244</f>
        <v>43803</v>
      </c>
    </row>
    <row r="245" spans="1:23" ht="22.5" customHeight="1" thickBot="1" x14ac:dyDescent="0.25">
      <c r="A245" s="326"/>
      <c r="B245" s="326"/>
      <c r="C245" s="326"/>
      <c r="D245" s="352"/>
      <c r="E245" s="352"/>
      <c r="F245" s="352"/>
      <c r="G245" s="352"/>
      <c r="H245" s="352"/>
      <c r="I245" s="326"/>
      <c r="J245" s="326"/>
      <c r="K245" s="326"/>
      <c r="L245" s="326"/>
      <c r="M245" s="326"/>
      <c r="N245" s="326"/>
      <c r="O245" s="326"/>
      <c r="P245" s="326"/>
      <c r="Q245" s="326"/>
      <c r="R245" s="326"/>
      <c r="S245" s="326"/>
      <c r="T245" s="326"/>
      <c r="U245" s="338"/>
      <c r="W245" s="213">
        <f>Admin!B245</f>
        <v>43804</v>
      </c>
    </row>
    <row r="246" spans="1:23" ht="9" customHeight="1" thickBot="1" x14ac:dyDescent="0.25">
      <c r="A246" s="9"/>
      <c r="B246" s="10"/>
      <c r="C246" s="10"/>
      <c r="D246" s="10"/>
      <c r="E246" s="10"/>
      <c r="F246" s="10"/>
      <c r="G246" s="10"/>
      <c r="H246" s="10"/>
      <c r="I246" s="10"/>
      <c r="J246" s="64"/>
      <c r="K246" s="10"/>
      <c r="L246" s="10"/>
      <c r="M246" s="10"/>
      <c r="N246" s="10"/>
      <c r="O246" s="10"/>
      <c r="P246" s="160"/>
      <c r="Q246" s="10"/>
      <c r="R246" s="10"/>
      <c r="S246" s="10"/>
      <c r="T246" s="11"/>
      <c r="U246" s="338"/>
      <c r="W246" s="213">
        <f>Admin!B246</f>
        <v>43805</v>
      </c>
    </row>
    <row r="247" spans="1:23" ht="15" customHeight="1" thickTop="1" thickBot="1" x14ac:dyDescent="0.25">
      <c r="A247" s="12"/>
      <c r="B247" s="84" t="s">
        <v>43</v>
      </c>
      <c r="C247" s="52"/>
      <c r="D247" s="14"/>
      <c r="E247" s="14"/>
      <c r="F247" s="14"/>
      <c r="G247" s="14"/>
      <c r="H247" s="329" t="s">
        <v>58</v>
      </c>
      <c r="I247" s="14"/>
      <c r="J247" s="22"/>
      <c r="K247" s="84" t="s">
        <v>20</v>
      </c>
      <c r="L247" s="52"/>
      <c r="M247" s="71"/>
      <c r="N247" s="13"/>
      <c r="O247" s="327"/>
      <c r="P247" s="328"/>
      <c r="Q247" s="337"/>
      <c r="R247" s="53"/>
      <c r="S247" s="339"/>
      <c r="T247" s="15"/>
      <c r="U247" s="338"/>
      <c r="W247" s="213">
        <f>Admin!B247</f>
        <v>43806</v>
      </c>
    </row>
    <row r="248" spans="1:23" ht="6" customHeight="1" thickTop="1" thickBot="1" x14ac:dyDescent="0.25">
      <c r="A248" s="12"/>
      <c r="B248" s="52"/>
      <c r="C248" s="52"/>
      <c r="D248" s="14"/>
      <c r="E248" s="14"/>
      <c r="F248" s="14"/>
      <c r="G248" s="14"/>
      <c r="H248" s="329"/>
      <c r="I248" s="14"/>
      <c r="J248" s="22"/>
      <c r="K248" s="52"/>
      <c r="L248" s="52"/>
      <c r="M248" s="71"/>
      <c r="N248" s="13"/>
      <c r="O248" s="14"/>
      <c r="P248" s="161"/>
      <c r="Q248" s="338"/>
      <c r="R248" s="14"/>
      <c r="S248" s="340"/>
      <c r="T248" s="15"/>
      <c r="U248" s="338"/>
      <c r="W248" s="213">
        <f>Admin!B248</f>
        <v>43807</v>
      </c>
    </row>
    <row r="249" spans="1:23" ht="14.25" thickTop="1" thickBot="1" x14ac:dyDescent="0.25">
      <c r="A249" s="12"/>
      <c r="B249" s="14" t="s">
        <v>11</v>
      </c>
      <c r="C249" s="14"/>
      <c r="D249" s="334"/>
      <c r="E249" s="335"/>
      <c r="F249" s="336"/>
      <c r="G249" s="14"/>
      <c r="H249" s="21" t="s">
        <v>59</v>
      </c>
      <c r="I249" s="14"/>
      <c r="J249" s="51"/>
      <c r="K249" s="14" t="s">
        <v>17</v>
      </c>
      <c r="L249" s="14"/>
      <c r="M249" s="323"/>
      <c r="N249" s="324"/>
      <c r="O249" s="325"/>
      <c r="P249" s="161"/>
      <c r="Q249" s="151"/>
      <c r="R249" s="149"/>
      <c r="S249" s="152"/>
      <c r="T249" s="15"/>
      <c r="U249" s="338"/>
      <c r="W249" s="213">
        <f>Admin!B249</f>
        <v>43808</v>
      </c>
    </row>
    <row r="250" spans="1:23" ht="13.5" thickTop="1" thickBot="1" x14ac:dyDescent="0.25">
      <c r="A250" s="12"/>
      <c r="B250" s="14" t="s">
        <v>12</v>
      </c>
      <c r="C250" s="14"/>
      <c r="D250" s="334"/>
      <c r="E250" s="335"/>
      <c r="F250" s="336"/>
      <c r="G250" s="14"/>
      <c r="H250" s="164"/>
      <c r="I250" s="14"/>
      <c r="J250" s="22"/>
      <c r="K250" s="14"/>
      <c r="L250" s="14"/>
      <c r="M250" s="14"/>
      <c r="N250" s="14"/>
      <c r="O250" s="29"/>
      <c r="P250" s="167"/>
      <c r="Q250" s="29"/>
      <c r="R250" s="21"/>
      <c r="S250" s="29"/>
      <c r="T250" s="15"/>
      <c r="U250" s="338"/>
      <c r="W250" s="213">
        <f>Admin!B250</f>
        <v>43809</v>
      </c>
    </row>
    <row r="251" spans="1:23" ht="12.75" thickTop="1" x14ac:dyDescent="0.2">
      <c r="A251" s="12"/>
      <c r="B251" s="14"/>
      <c r="C251" s="14"/>
      <c r="D251" s="14"/>
      <c r="E251" s="14"/>
      <c r="F251" s="14"/>
      <c r="G251" s="14"/>
      <c r="H251" s="21" t="s">
        <v>60</v>
      </c>
      <c r="I251" s="14"/>
      <c r="J251" s="22"/>
      <c r="K251" s="14"/>
      <c r="L251" s="14"/>
      <c r="M251" s="14"/>
      <c r="N251" s="14"/>
      <c r="O251" s="14"/>
      <c r="P251" s="14"/>
      <c r="Q251" s="14"/>
      <c r="R251" s="14"/>
      <c r="S251" s="86"/>
      <c r="T251" s="15"/>
      <c r="U251" s="338"/>
      <c r="W251" s="213">
        <f>Admin!B251</f>
        <v>43810</v>
      </c>
    </row>
    <row r="252" spans="1:23" x14ac:dyDescent="0.2">
      <c r="A252" s="12"/>
      <c r="B252" s="14"/>
      <c r="C252" s="14"/>
      <c r="D252" s="14"/>
      <c r="E252" s="14"/>
      <c r="F252" s="14"/>
      <c r="G252" s="14"/>
      <c r="H252" s="165"/>
      <c r="I252" s="14"/>
      <c r="J252" s="22"/>
      <c r="K252" s="14"/>
      <c r="L252" s="14"/>
      <c r="M252" s="14"/>
      <c r="N252" s="14"/>
      <c r="O252" s="14"/>
      <c r="P252" s="14"/>
      <c r="Q252" s="14"/>
      <c r="R252" s="27"/>
      <c r="S252" s="86"/>
      <c r="T252" s="15"/>
      <c r="U252" s="338"/>
      <c r="W252" s="213">
        <f>Admin!B252</f>
        <v>43811</v>
      </c>
    </row>
    <row r="253" spans="1:23" x14ac:dyDescent="0.2">
      <c r="A253" s="12"/>
      <c r="B253" s="14"/>
      <c r="C253" s="14"/>
      <c r="D253" s="14"/>
      <c r="E253" s="14"/>
      <c r="F253" s="14"/>
      <c r="G253" s="14"/>
      <c r="H253" s="21" t="s">
        <v>61</v>
      </c>
      <c r="I253" s="14"/>
      <c r="J253" s="22"/>
      <c r="K253" s="14"/>
      <c r="L253" s="14"/>
      <c r="M253" s="14"/>
      <c r="N253" s="14"/>
      <c r="O253" s="14"/>
      <c r="P253" s="14"/>
      <c r="Q253" s="14"/>
      <c r="R253" s="28"/>
      <c r="S253" s="86"/>
      <c r="T253" s="15"/>
      <c r="U253" s="338"/>
      <c r="W253" s="213">
        <f>Admin!B253</f>
        <v>43812</v>
      </c>
    </row>
    <row r="254" spans="1:23" x14ac:dyDescent="0.2">
      <c r="A254" s="12"/>
      <c r="B254" s="14"/>
      <c r="C254" s="14"/>
      <c r="D254" s="14"/>
      <c r="E254" s="14"/>
      <c r="F254" s="14"/>
      <c r="G254" s="14"/>
      <c r="H254" s="164"/>
      <c r="I254" s="14"/>
      <c r="J254" s="22"/>
      <c r="K254" s="14"/>
      <c r="L254" s="14"/>
      <c r="M254" s="14"/>
      <c r="N254" s="14"/>
      <c r="O254" s="14"/>
      <c r="P254" s="14"/>
      <c r="Q254" s="14"/>
      <c r="R254" s="14"/>
      <c r="S254" s="14"/>
      <c r="T254" s="15"/>
      <c r="U254" s="338"/>
      <c r="W254" s="213">
        <f>Admin!B254</f>
        <v>43813</v>
      </c>
    </row>
    <row r="255" spans="1:23" ht="12" customHeight="1" x14ac:dyDescent="0.2">
      <c r="A255" s="12"/>
      <c r="B255" s="14"/>
      <c r="C255" s="14"/>
      <c r="D255" s="14"/>
      <c r="E255" s="14"/>
      <c r="F255" s="14"/>
      <c r="G255" s="14"/>
      <c r="H255" s="21" t="s">
        <v>62</v>
      </c>
      <c r="I255" s="14"/>
      <c r="J255" s="22"/>
      <c r="K255" s="14"/>
      <c r="L255" s="14"/>
      <c r="M255" s="14"/>
      <c r="N255" s="14"/>
      <c r="O255" s="14"/>
      <c r="P255" s="14"/>
      <c r="Q255" s="14"/>
      <c r="R255" s="14"/>
      <c r="S255" s="14"/>
      <c r="T255" s="65"/>
      <c r="U255" s="338"/>
      <c r="W255" s="213">
        <f>Admin!B255</f>
        <v>43814</v>
      </c>
    </row>
    <row r="256" spans="1:23" ht="15" customHeight="1" x14ac:dyDescent="0.2">
      <c r="A256" s="12"/>
      <c r="B256" s="14"/>
      <c r="C256" s="14"/>
      <c r="D256" s="14"/>
      <c r="E256" s="14"/>
      <c r="F256" s="14"/>
      <c r="G256" s="14"/>
      <c r="H256" s="166"/>
      <c r="I256" s="14"/>
      <c r="J256" s="22"/>
      <c r="K256" s="14"/>
      <c r="L256" s="14"/>
      <c r="M256" s="14"/>
      <c r="N256" s="14"/>
      <c r="O256" s="14"/>
      <c r="P256" s="14"/>
      <c r="Q256" s="14"/>
      <c r="R256" s="53"/>
      <c r="S256" s="54"/>
      <c r="T256" s="15"/>
      <c r="U256" s="338"/>
      <c r="W256" s="213">
        <f>Admin!B256</f>
        <v>43815</v>
      </c>
    </row>
    <row r="257" spans="1:23" ht="12.75" thickBot="1" x14ac:dyDescent="0.25">
      <c r="A257" s="12"/>
      <c r="B257" s="14"/>
      <c r="C257" s="14"/>
      <c r="D257" s="50"/>
      <c r="E257" s="14"/>
      <c r="F257" s="29" t="s">
        <v>31</v>
      </c>
      <c r="G257" s="53"/>
      <c r="H257" s="14"/>
      <c r="I257" s="14"/>
      <c r="J257" s="22"/>
      <c r="K257" s="14"/>
      <c r="L257" s="14"/>
      <c r="M257" s="14"/>
      <c r="N257" s="14"/>
      <c r="O257" s="14"/>
      <c r="P257" s="14"/>
      <c r="Q257" s="14"/>
      <c r="R257" s="14"/>
      <c r="S257" s="86"/>
      <c r="T257" s="15"/>
      <c r="U257" s="338"/>
      <c r="W257" s="213">
        <f>Admin!B257</f>
        <v>43816</v>
      </c>
    </row>
    <row r="258" spans="1:23" ht="13.5" thickTop="1" thickBot="1" x14ac:dyDescent="0.25">
      <c r="A258" s="12"/>
      <c r="B258" s="14" t="str">
        <f>B$24</f>
        <v>Starting date (existing = 06/04/19)</v>
      </c>
      <c r="C258" s="14"/>
      <c r="D258" s="144"/>
      <c r="E258" s="14"/>
      <c r="F258" s="85" t="str">
        <f>IF(D258=0," ",IF(D262="W",LOOKUP(D258,Admin!B:B,Admin!C:C),IF(D262="M",LOOKUP(D258,Admin!B:B,Admin!D:D),LOOKUP(D258,Admin!B:B,Admin!C:C))))</f>
        <v xml:space="preserve"> </v>
      </c>
      <c r="G258" s="55"/>
      <c r="H258" s="14"/>
      <c r="I258" s="14"/>
      <c r="J258" s="22"/>
      <c r="K258" s="14"/>
      <c r="L258" s="14"/>
      <c r="M258" s="14"/>
      <c r="N258" s="14"/>
      <c r="O258" s="14"/>
      <c r="P258" s="14"/>
      <c r="Q258" s="14"/>
      <c r="R258" s="17"/>
      <c r="S258" s="86"/>
      <c r="T258" s="15"/>
      <c r="U258" s="338"/>
      <c r="W258" s="213">
        <f>Admin!B258</f>
        <v>43817</v>
      </c>
    </row>
    <row r="259" spans="1:23" ht="6" customHeight="1" thickTop="1" thickBot="1" x14ac:dyDescent="0.25">
      <c r="A259" s="12"/>
      <c r="B259" s="14"/>
      <c r="C259" s="14"/>
      <c r="D259" s="50"/>
      <c r="E259" s="14"/>
      <c r="F259" s="85"/>
      <c r="G259" s="55"/>
      <c r="H259" s="14"/>
      <c r="I259" s="14"/>
      <c r="J259" s="22" t="s">
        <v>140</v>
      </c>
      <c r="K259" s="14"/>
      <c r="L259" s="14"/>
      <c r="M259" s="14"/>
      <c r="N259" s="14"/>
      <c r="O259" s="14"/>
      <c r="P259" s="14"/>
      <c r="Q259" s="14"/>
      <c r="R259" s="17"/>
      <c r="S259" s="86"/>
      <c r="T259" s="15"/>
      <c r="U259" s="338"/>
      <c r="W259" s="213">
        <f>Admin!B259</f>
        <v>43818</v>
      </c>
    </row>
    <row r="260" spans="1:23" ht="13.5" customHeight="1" thickTop="1" thickBot="1" x14ac:dyDescent="0.25">
      <c r="A260" s="12"/>
      <c r="B260" s="14" t="s">
        <v>29</v>
      </c>
      <c r="C260" s="14"/>
      <c r="D260" s="144"/>
      <c r="E260" s="14"/>
      <c r="F260" s="85" t="str">
        <f>IF(D258=0," ",IF(D260=0," ",IF(D262="W",LOOKUP(D260,Admin!B:B,Admin!C:C),IF(D262="M",LOOKUP(D260,Admin!B:B,Admin!D:D),LOOKUP(D260,Admin!B:B,Admin!C:C)))))</f>
        <v xml:space="preserve"> </v>
      </c>
      <c r="G260" s="55"/>
      <c r="H260" s="14"/>
      <c r="I260" s="14"/>
      <c r="J260" s="22"/>
      <c r="K260" s="14"/>
      <c r="L260" s="14"/>
      <c r="M260" s="14"/>
      <c r="N260" s="14"/>
      <c r="O260" s="14"/>
      <c r="P260" s="14"/>
      <c r="Q260" s="14"/>
      <c r="R260" s="53"/>
      <c r="S260" s="54"/>
      <c r="T260" s="15"/>
      <c r="U260" s="338"/>
      <c r="W260" s="213">
        <f>Admin!B260</f>
        <v>43819</v>
      </c>
    </row>
    <row r="261" spans="1:23" ht="13.5" thickTop="1" thickBot="1" x14ac:dyDescent="0.25">
      <c r="A261" s="12"/>
      <c r="B261" s="14"/>
      <c r="C261" s="14"/>
      <c r="D261" s="50"/>
      <c r="E261" s="14"/>
      <c r="F261" s="26"/>
      <c r="G261" s="26"/>
      <c r="H261" s="14"/>
      <c r="I261" s="14"/>
      <c r="J261" s="22"/>
      <c r="K261" s="14"/>
      <c r="L261" s="14"/>
      <c r="M261" s="14"/>
      <c r="N261" s="14"/>
      <c r="O261" s="14"/>
      <c r="P261" s="14"/>
      <c r="Q261" s="14"/>
      <c r="R261" s="17"/>
      <c r="S261" s="86"/>
      <c r="T261" s="15"/>
      <c r="U261" s="338"/>
      <c r="W261" s="213">
        <f>Admin!B261</f>
        <v>43820</v>
      </c>
    </row>
    <row r="262" spans="1:23" ht="13.5" thickTop="1" thickBot="1" x14ac:dyDescent="0.25">
      <c r="A262" s="12"/>
      <c r="B262" s="14" t="s">
        <v>21</v>
      </c>
      <c r="C262" s="14"/>
      <c r="D262" s="72"/>
      <c r="E262" s="21" t="s">
        <v>30</v>
      </c>
      <c r="F262" s="186" t="str">
        <f>IF(D264="D","Enter M for Director","Enter M or W for Employee")</f>
        <v>Enter M or W for Employee</v>
      </c>
      <c r="G262" s="14"/>
      <c r="H262" s="16"/>
      <c r="I262" s="16"/>
      <c r="J262" s="22"/>
      <c r="K262" s="14"/>
      <c r="L262" s="14"/>
      <c r="M262" s="14"/>
      <c r="N262" s="14"/>
      <c r="O262" s="14"/>
      <c r="P262" s="14"/>
      <c r="Q262" s="14"/>
      <c r="R262" s="17"/>
      <c r="S262" s="86"/>
      <c r="T262" s="15"/>
      <c r="U262" s="338"/>
      <c r="W262" s="213">
        <f>Admin!B262</f>
        <v>43821</v>
      </c>
    </row>
    <row r="263" spans="1:23" ht="12.75" thickTop="1" x14ac:dyDescent="0.2">
      <c r="A263" s="12"/>
      <c r="B263" s="14" t="s">
        <v>16</v>
      </c>
      <c r="C263" s="14"/>
      <c r="D263" s="150">
        <v>10</v>
      </c>
      <c r="E263" s="18"/>
      <c r="F263" s="56"/>
      <c r="G263" s="21"/>
      <c r="H263" s="14"/>
      <c r="I263" s="14"/>
      <c r="J263" s="22"/>
      <c r="K263" s="14"/>
      <c r="L263" s="14"/>
      <c r="M263" s="14"/>
      <c r="N263" s="14"/>
      <c r="O263" s="14"/>
      <c r="P263" s="14"/>
      <c r="Q263" s="14"/>
      <c r="R263" s="17"/>
      <c r="S263" s="86"/>
      <c r="T263" s="15"/>
      <c r="U263" s="338"/>
      <c r="W263" s="213">
        <f>Admin!B263</f>
        <v>43822</v>
      </c>
    </row>
    <row r="264" spans="1:23" x14ac:dyDescent="0.2">
      <c r="A264" s="12"/>
      <c r="B264" s="14" t="s">
        <v>75</v>
      </c>
      <c r="C264" s="14"/>
      <c r="D264" s="209"/>
      <c r="E264" s="14"/>
      <c r="F264" s="186" t="s">
        <v>76</v>
      </c>
      <c r="G264" s="21"/>
      <c r="H264" s="14"/>
      <c r="I264" s="14"/>
      <c r="J264" s="22"/>
      <c r="K264" s="14"/>
      <c r="L264" s="14"/>
      <c r="M264" s="14"/>
      <c r="N264" s="14"/>
      <c r="O264" s="14"/>
      <c r="P264" s="14"/>
      <c r="Q264" s="14"/>
      <c r="R264" s="17"/>
      <c r="S264" s="86"/>
      <c r="T264" s="15"/>
      <c r="U264" s="338"/>
      <c r="W264" s="213">
        <f>Admin!B264</f>
        <v>43823</v>
      </c>
    </row>
    <row r="265" spans="1:23" ht="12" customHeight="1" x14ac:dyDescent="0.2">
      <c r="A265" s="12"/>
      <c r="B265" s="14"/>
      <c r="C265" s="14"/>
      <c r="D265" s="14"/>
      <c r="E265" s="14"/>
      <c r="F265" s="214"/>
      <c r="G265" s="214"/>
      <c r="H265" s="214"/>
      <c r="I265" s="14"/>
      <c r="J265" s="22"/>
      <c r="K265" s="14"/>
      <c r="L265" s="14"/>
      <c r="M265" s="14"/>
      <c r="N265" s="14"/>
      <c r="O265" s="14"/>
      <c r="P265" s="14"/>
      <c r="Q265" s="14"/>
      <c r="R265" s="14"/>
      <c r="S265" s="29"/>
      <c r="T265" s="15"/>
      <c r="U265" s="338"/>
      <c r="W265" s="213">
        <f>Admin!B265</f>
        <v>43824</v>
      </c>
    </row>
    <row r="266" spans="1:23" ht="6" customHeight="1" x14ac:dyDescent="0.2">
      <c r="A266" s="12"/>
      <c r="B266" s="14"/>
      <c r="C266" s="14"/>
      <c r="D266" s="14"/>
      <c r="E266" s="14"/>
      <c r="F266" s="215"/>
      <c r="G266" s="215"/>
      <c r="H266" s="215"/>
      <c r="I266" s="14"/>
      <c r="J266" s="22"/>
      <c r="K266" s="14"/>
      <c r="L266" s="14"/>
      <c r="M266" s="14"/>
      <c r="N266" s="14"/>
      <c r="O266" s="14"/>
      <c r="P266" s="14"/>
      <c r="Q266" s="14"/>
      <c r="R266" s="14"/>
      <c r="S266" s="29"/>
      <c r="T266" s="15"/>
      <c r="U266" s="338"/>
      <c r="W266" s="213">
        <f>Admin!B266</f>
        <v>43825</v>
      </c>
    </row>
    <row r="267" spans="1:23" ht="12" customHeight="1" x14ac:dyDescent="0.2">
      <c r="A267" s="12"/>
      <c r="B267" s="14"/>
      <c r="C267" s="14"/>
      <c r="D267" s="14"/>
      <c r="E267" s="14"/>
      <c r="F267" s="14"/>
      <c r="G267" s="14"/>
      <c r="H267" s="14"/>
      <c r="I267" s="14"/>
      <c r="J267" s="22"/>
      <c r="K267" s="14"/>
      <c r="L267" s="14"/>
      <c r="M267" s="14"/>
      <c r="N267" s="14"/>
      <c r="O267" s="14"/>
      <c r="P267" s="14"/>
      <c r="Q267" s="14"/>
      <c r="R267" s="53"/>
      <c r="S267" s="54"/>
      <c r="T267" s="15"/>
      <c r="U267" s="338"/>
      <c r="W267" s="213">
        <f>Admin!B267</f>
        <v>43826</v>
      </c>
    </row>
    <row r="268" spans="1:23" x14ac:dyDescent="0.2">
      <c r="A268" s="12"/>
      <c r="B268" s="14"/>
      <c r="C268" s="14"/>
      <c r="D268" s="14"/>
      <c r="E268" s="14"/>
      <c r="F268" s="14"/>
      <c r="G268" s="14"/>
      <c r="H268" s="14"/>
      <c r="I268" s="14"/>
      <c r="J268" s="22"/>
      <c r="K268" s="14"/>
      <c r="L268" s="14"/>
      <c r="M268" s="14"/>
      <c r="N268" s="14"/>
      <c r="O268" s="14"/>
      <c r="P268" s="14"/>
      <c r="Q268" s="14"/>
      <c r="R268" s="27"/>
      <c r="S268" s="86"/>
      <c r="T268" s="15"/>
      <c r="U268" s="338"/>
      <c r="W268" s="213">
        <f>Admin!B268</f>
        <v>43827</v>
      </c>
    </row>
    <row r="269" spans="1:23" ht="13.5" customHeight="1" x14ac:dyDescent="0.2">
      <c r="A269" s="12"/>
      <c r="B269" s="14"/>
      <c r="C269" s="14"/>
      <c r="D269" s="14"/>
      <c r="E269" s="14"/>
      <c r="F269" s="14"/>
      <c r="G269" s="14"/>
      <c r="H269" s="14"/>
      <c r="I269" s="14"/>
      <c r="J269" s="22"/>
      <c r="K269" s="329"/>
      <c r="L269" s="329"/>
      <c r="M269" s="330"/>
      <c r="N269" s="330"/>
      <c r="O269" s="330"/>
      <c r="P269" s="330"/>
      <c r="Q269" s="330"/>
      <c r="R269" s="330"/>
      <c r="S269" s="330"/>
      <c r="T269" s="15"/>
      <c r="U269" s="338"/>
      <c r="W269" s="213">
        <f>Admin!B269</f>
        <v>43828</v>
      </c>
    </row>
    <row r="270" spans="1:23" ht="9" customHeight="1" thickBot="1" x14ac:dyDescent="0.25">
      <c r="A270" s="66"/>
      <c r="B270" s="19"/>
      <c r="C270" s="19"/>
      <c r="D270" s="19"/>
      <c r="E270" s="19"/>
      <c r="F270" s="19"/>
      <c r="G270" s="19"/>
      <c r="H270" s="19"/>
      <c r="I270" s="19"/>
      <c r="J270" s="23"/>
      <c r="K270" s="19"/>
      <c r="L270" s="19"/>
      <c r="M270" s="19"/>
      <c r="N270" s="19"/>
      <c r="O270" s="19"/>
      <c r="P270" s="162"/>
      <c r="Q270" s="19"/>
      <c r="R270" s="19"/>
      <c r="S270" s="19"/>
      <c r="T270" s="25"/>
      <c r="U270" s="338"/>
      <c r="W270" s="213">
        <f>Admin!B270</f>
        <v>43829</v>
      </c>
    </row>
    <row r="271" spans="1:23" ht="22.5" customHeight="1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38"/>
      <c r="W271" s="213">
        <f>Admin!B271</f>
        <v>43830</v>
      </c>
    </row>
    <row r="272" spans="1:23" x14ac:dyDescent="0.2">
      <c r="W272" s="213">
        <f>Admin!B272</f>
        <v>43831</v>
      </c>
    </row>
    <row r="273" spans="23:23" x14ac:dyDescent="0.2">
      <c r="W273" s="213">
        <f>Admin!B273</f>
        <v>43832</v>
      </c>
    </row>
    <row r="274" spans="23:23" x14ac:dyDescent="0.2">
      <c r="W274" s="213">
        <f>Admin!B274</f>
        <v>43833</v>
      </c>
    </row>
    <row r="275" spans="23:23" x14ac:dyDescent="0.2">
      <c r="W275" s="213">
        <f>Admin!B275</f>
        <v>43834</v>
      </c>
    </row>
    <row r="276" spans="23:23" x14ac:dyDescent="0.2">
      <c r="W276" s="213">
        <f>Admin!B276</f>
        <v>43835</v>
      </c>
    </row>
    <row r="277" spans="23:23" x14ac:dyDescent="0.2">
      <c r="W277" s="213">
        <f>Admin!B277</f>
        <v>43836</v>
      </c>
    </row>
    <row r="278" spans="23:23" x14ac:dyDescent="0.2">
      <c r="W278" s="213">
        <f>Admin!B278</f>
        <v>43837</v>
      </c>
    </row>
    <row r="279" spans="23:23" x14ac:dyDescent="0.2">
      <c r="W279" s="213">
        <f>Admin!B279</f>
        <v>43838</v>
      </c>
    </row>
    <row r="280" spans="23:23" x14ac:dyDescent="0.2">
      <c r="W280" s="213">
        <f>Admin!B280</f>
        <v>43839</v>
      </c>
    </row>
    <row r="281" spans="23:23" x14ac:dyDescent="0.2">
      <c r="W281" s="213">
        <f>Admin!B281</f>
        <v>43840</v>
      </c>
    </row>
    <row r="282" spans="23:23" x14ac:dyDescent="0.2">
      <c r="W282" s="213">
        <f>Admin!B282</f>
        <v>43841</v>
      </c>
    </row>
    <row r="283" spans="23:23" x14ac:dyDescent="0.2">
      <c r="W283" s="213">
        <f>Admin!B283</f>
        <v>43842</v>
      </c>
    </row>
    <row r="284" spans="23:23" x14ac:dyDescent="0.2">
      <c r="W284" s="213">
        <f>Admin!B284</f>
        <v>43843</v>
      </c>
    </row>
    <row r="285" spans="23:23" x14ac:dyDescent="0.2">
      <c r="W285" s="213">
        <f>Admin!B285</f>
        <v>43844</v>
      </c>
    </row>
    <row r="286" spans="23:23" x14ac:dyDescent="0.2">
      <c r="W286" s="213">
        <f>Admin!B286</f>
        <v>43845</v>
      </c>
    </row>
    <row r="287" spans="23:23" x14ac:dyDescent="0.2">
      <c r="W287" s="213">
        <f>Admin!B287</f>
        <v>43846</v>
      </c>
    </row>
    <row r="288" spans="23:23" x14ac:dyDescent="0.2">
      <c r="W288" s="213">
        <f>Admin!B288</f>
        <v>43847</v>
      </c>
    </row>
    <row r="289" spans="23:23" x14ac:dyDescent="0.2">
      <c r="W289" s="213">
        <f>Admin!B289</f>
        <v>43848</v>
      </c>
    </row>
    <row r="290" spans="23:23" x14ac:dyDescent="0.2">
      <c r="W290" s="213">
        <f>Admin!B290</f>
        <v>43849</v>
      </c>
    </row>
    <row r="291" spans="23:23" x14ac:dyDescent="0.2">
      <c r="W291" s="213">
        <f>Admin!B291</f>
        <v>43850</v>
      </c>
    </row>
    <row r="292" spans="23:23" x14ac:dyDescent="0.2">
      <c r="W292" s="213">
        <f>Admin!B292</f>
        <v>43851</v>
      </c>
    </row>
    <row r="293" spans="23:23" x14ac:dyDescent="0.2">
      <c r="W293" s="213">
        <f>Admin!B293</f>
        <v>43852</v>
      </c>
    </row>
    <row r="294" spans="23:23" x14ac:dyDescent="0.2">
      <c r="W294" s="213">
        <f>Admin!B294</f>
        <v>43853</v>
      </c>
    </row>
    <row r="295" spans="23:23" x14ac:dyDescent="0.2">
      <c r="W295" s="213">
        <f>Admin!B295</f>
        <v>43854</v>
      </c>
    </row>
    <row r="296" spans="23:23" x14ac:dyDescent="0.2">
      <c r="W296" s="213">
        <f>Admin!B296</f>
        <v>43855</v>
      </c>
    </row>
    <row r="297" spans="23:23" x14ac:dyDescent="0.2">
      <c r="W297" s="213">
        <f>Admin!B297</f>
        <v>43856</v>
      </c>
    </row>
    <row r="298" spans="23:23" x14ac:dyDescent="0.2">
      <c r="W298" s="213">
        <f>Admin!B298</f>
        <v>43857</v>
      </c>
    </row>
    <row r="299" spans="23:23" x14ac:dyDescent="0.2">
      <c r="W299" s="213">
        <f>Admin!B299</f>
        <v>43858</v>
      </c>
    </row>
    <row r="300" spans="23:23" x14ac:dyDescent="0.2">
      <c r="W300" s="213">
        <f>Admin!B300</f>
        <v>43859</v>
      </c>
    </row>
    <row r="301" spans="23:23" x14ac:dyDescent="0.2">
      <c r="W301" s="213">
        <f>Admin!B301</f>
        <v>43860</v>
      </c>
    </row>
    <row r="302" spans="23:23" x14ac:dyDescent="0.2">
      <c r="W302" s="213">
        <f>Admin!B302</f>
        <v>43861</v>
      </c>
    </row>
    <row r="303" spans="23:23" x14ac:dyDescent="0.2">
      <c r="W303" s="213">
        <f>Admin!B303</f>
        <v>43862</v>
      </c>
    </row>
    <row r="304" spans="23:23" x14ac:dyDescent="0.2">
      <c r="W304" s="213">
        <f>Admin!B304</f>
        <v>43863</v>
      </c>
    </row>
    <row r="305" spans="23:23" x14ac:dyDescent="0.2">
      <c r="W305" s="213">
        <f>Admin!B305</f>
        <v>43864</v>
      </c>
    </row>
    <row r="306" spans="23:23" x14ac:dyDescent="0.2">
      <c r="W306" s="213">
        <f>Admin!B306</f>
        <v>43865</v>
      </c>
    </row>
    <row r="307" spans="23:23" x14ac:dyDescent="0.2">
      <c r="W307" s="213">
        <f>Admin!B307</f>
        <v>43866</v>
      </c>
    </row>
    <row r="308" spans="23:23" x14ac:dyDescent="0.2">
      <c r="W308" s="213">
        <f>Admin!B308</f>
        <v>43867</v>
      </c>
    </row>
    <row r="309" spans="23:23" x14ac:dyDescent="0.2">
      <c r="W309" s="213">
        <f>Admin!B309</f>
        <v>43868</v>
      </c>
    </row>
    <row r="310" spans="23:23" x14ac:dyDescent="0.2">
      <c r="W310" s="213">
        <f>Admin!B310</f>
        <v>43869</v>
      </c>
    </row>
    <row r="311" spans="23:23" x14ac:dyDescent="0.2">
      <c r="W311" s="213">
        <f>Admin!B311</f>
        <v>43870</v>
      </c>
    </row>
    <row r="312" spans="23:23" x14ac:dyDescent="0.2">
      <c r="W312" s="213">
        <f>Admin!B312</f>
        <v>43871</v>
      </c>
    </row>
    <row r="313" spans="23:23" x14ac:dyDescent="0.2">
      <c r="W313" s="213">
        <f>Admin!B313</f>
        <v>43872</v>
      </c>
    </row>
    <row r="314" spans="23:23" x14ac:dyDescent="0.2">
      <c r="W314" s="213">
        <f>Admin!B314</f>
        <v>43873</v>
      </c>
    </row>
    <row r="315" spans="23:23" x14ac:dyDescent="0.2">
      <c r="W315" s="213">
        <f>Admin!B315</f>
        <v>43874</v>
      </c>
    </row>
    <row r="316" spans="23:23" x14ac:dyDescent="0.2">
      <c r="W316" s="213">
        <f>Admin!B316</f>
        <v>43875</v>
      </c>
    </row>
    <row r="317" spans="23:23" x14ac:dyDescent="0.2">
      <c r="W317" s="213">
        <f>Admin!B317</f>
        <v>43876</v>
      </c>
    </row>
    <row r="318" spans="23:23" x14ac:dyDescent="0.2">
      <c r="W318" s="213">
        <f>Admin!B318</f>
        <v>43877</v>
      </c>
    </row>
    <row r="319" spans="23:23" x14ac:dyDescent="0.2">
      <c r="W319" s="213">
        <f>Admin!B319</f>
        <v>43878</v>
      </c>
    </row>
    <row r="320" spans="23:23" x14ac:dyDescent="0.2">
      <c r="W320" s="213">
        <f>Admin!B320</f>
        <v>43879</v>
      </c>
    </row>
    <row r="321" spans="23:23" x14ac:dyDescent="0.2">
      <c r="W321" s="213">
        <f>Admin!B321</f>
        <v>43880</v>
      </c>
    </row>
    <row r="322" spans="23:23" x14ac:dyDescent="0.2">
      <c r="W322" s="213">
        <f>Admin!B322</f>
        <v>43881</v>
      </c>
    </row>
    <row r="323" spans="23:23" x14ac:dyDescent="0.2">
      <c r="W323" s="213">
        <f>Admin!B323</f>
        <v>43882</v>
      </c>
    </row>
    <row r="324" spans="23:23" x14ac:dyDescent="0.2">
      <c r="W324" s="213">
        <f>Admin!B324</f>
        <v>43883</v>
      </c>
    </row>
    <row r="325" spans="23:23" x14ac:dyDescent="0.2">
      <c r="W325" s="213">
        <f>Admin!B325</f>
        <v>43884</v>
      </c>
    </row>
    <row r="326" spans="23:23" x14ac:dyDescent="0.2">
      <c r="W326" s="213">
        <f>Admin!B326</f>
        <v>43885</v>
      </c>
    </row>
    <row r="327" spans="23:23" x14ac:dyDescent="0.2">
      <c r="W327" s="213">
        <f>Admin!B327</f>
        <v>43886</v>
      </c>
    </row>
    <row r="328" spans="23:23" x14ac:dyDescent="0.2">
      <c r="W328" s="213">
        <f>Admin!B328</f>
        <v>43887</v>
      </c>
    </row>
    <row r="329" spans="23:23" x14ac:dyDescent="0.2">
      <c r="W329" s="213">
        <f>Admin!B329</f>
        <v>43888</v>
      </c>
    </row>
    <row r="330" spans="23:23" x14ac:dyDescent="0.2">
      <c r="W330" s="213">
        <f>Admin!B330</f>
        <v>43889</v>
      </c>
    </row>
    <row r="331" spans="23:23" x14ac:dyDescent="0.2">
      <c r="W331" s="213">
        <f>Admin!B331</f>
        <v>43890</v>
      </c>
    </row>
    <row r="332" spans="23:23" x14ac:dyDescent="0.2">
      <c r="W332" s="213">
        <f>Admin!B332</f>
        <v>43891</v>
      </c>
    </row>
    <row r="333" spans="23:23" x14ac:dyDescent="0.2">
      <c r="W333" s="213">
        <f>Admin!B333</f>
        <v>43892</v>
      </c>
    </row>
    <row r="334" spans="23:23" x14ac:dyDescent="0.2">
      <c r="W334" s="213">
        <f>Admin!B334</f>
        <v>43893</v>
      </c>
    </row>
    <row r="335" spans="23:23" x14ac:dyDescent="0.2">
      <c r="W335" s="213">
        <f>Admin!B335</f>
        <v>43894</v>
      </c>
    </row>
    <row r="336" spans="23:23" x14ac:dyDescent="0.2">
      <c r="W336" s="213">
        <f>Admin!B336</f>
        <v>43895</v>
      </c>
    </row>
    <row r="337" spans="23:23" x14ac:dyDescent="0.2">
      <c r="W337" s="213">
        <f>Admin!B337</f>
        <v>43896</v>
      </c>
    </row>
    <row r="338" spans="23:23" x14ac:dyDescent="0.2">
      <c r="W338" s="213">
        <f>Admin!B338</f>
        <v>43897</v>
      </c>
    </row>
    <row r="339" spans="23:23" x14ac:dyDescent="0.2">
      <c r="W339" s="213">
        <f>Admin!B339</f>
        <v>43898</v>
      </c>
    </row>
    <row r="340" spans="23:23" x14ac:dyDescent="0.2">
      <c r="W340" s="213">
        <f>Admin!B340</f>
        <v>43899</v>
      </c>
    </row>
    <row r="341" spans="23:23" x14ac:dyDescent="0.2">
      <c r="W341" s="213">
        <f>Admin!B341</f>
        <v>43900</v>
      </c>
    </row>
    <row r="342" spans="23:23" x14ac:dyDescent="0.2">
      <c r="W342" s="213">
        <f>Admin!B342</f>
        <v>43901</v>
      </c>
    </row>
    <row r="343" spans="23:23" x14ac:dyDescent="0.2">
      <c r="W343" s="213">
        <f>Admin!B343</f>
        <v>43902</v>
      </c>
    </row>
    <row r="344" spans="23:23" x14ac:dyDescent="0.2">
      <c r="W344" s="213">
        <f>Admin!B344</f>
        <v>43903</v>
      </c>
    </row>
    <row r="345" spans="23:23" x14ac:dyDescent="0.2">
      <c r="W345" s="213">
        <f>Admin!B345</f>
        <v>43904</v>
      </c>
    </row>
    <row r="346" spans="23:23" x14ac:dyDescent="0.2">
      <c r="W346" s="213">
        <f>Admin!B346</f>
        <v>43905</v>
      </c>
    </row>
    <row r="347" spans="23:23" x14ac:dyDescent="0.2">
      <c r="W347" s="213">
        <f>Admin!B347</f>
        <v>43906</v>
      </c>
    </row>
    <row r="348" spans="23:23" x14ac:dyDescent="0.2">
      <c r="W348" s="213">
        <f>Admin!B348</f>
        <v>43907</v>
      </c>
    </row>
    <row r="349" spans="23:23" x14ac:dyDescent="0.2">
      <c r="W349" s="213">
        <f>Admin!B349</f>
        <v>43908</v>
      </c>
    </row>
    <row r="350" spans="23:23" x14ac:dyDescent="0.2">
      <c r="W350" s="213">
        <f>Admin!B350</f>
        <v>43909</v>
      </c>
    </row>
    <row r="351" spans="23:23" x14ac:dyDescent="0.2">
      <c r="W351" s="213">
        <f>Admin!B351</f>
        <v>43910</v>
      </c>
    </row>
    <row r="352" spans="23:23" x14ac:dyDescent="0.2">
      <c r="W352" s="213">
        <f>Admin!B352</f>
        <v>43911</v>
      </c>
    </row>
    <row r="353" spans="23:23" x14ac:dyDescent="0.2">
      <c r="W353" s="213">
        <f>Admin!B353</f>
        <v>43912</v>
      </c>
    </row>
    <row r="354" spans="23:23" x14ac:dyDescent="0.2">
      <c r="W354" s="213">
        <f>Admin!B354</f>
        <v>43913</v>
      </c>
    </row>
    <row r="355" spans="23:23" x14ac:dyDescent="0.2">
      <c r="W355" s="213">
        <f>Admin!B355</f>
        <v>43914</v>
      </c>
    </row>
    <row r="356" spans="23:23" x14ac:dyDescent="0.2">
      <c r="W356" s="213">
        <f>Admin!B356</f>
        <v>43915</v>
      </c>
    </row>
    <row r="357" spans="23:23" x14ac:dyDescent="0.2">
      <c r="W357" s="213">
        <f>Admin!B357</f>
        <v>43916</v>
      </c>
    </row>
    <row r="358" spans="23:23" x14ac:dyDescent="0.2">
      <c r="W358" s="213">
        <f>Admin!B358</f>
        <v>43917</v>
      </c>
    </row>
    <row r="359" spans="23:23" x14ac:dyDescent="0.2">
      <c r="W359" s="213">
        <f>Admin!B359</f>
        <v>43918</v>
      </c>
    </row>
    <row r="360" spans="23:23" x14ac:dyDescent="0.2">
      <c r="W360" s="213">
        <f>Admin!B360</f>
        <v>43919</v>
      </c>
    </row>
    <row r="361" spans="23:23" x14ac:dyDescent="0.2">
      <c r="W361" s="213">
        <f>Admin!B361</f>
        <v>43920</v>
      </c>
    </row>
    <row r="362" spans="23:23" x14ac:dyDescent="0.2">
      <c r="W362" s="213">
        <f>Admin!B362</f>
        <v>43921</v>
      </c>
    </row>
    <row r="363" spans="23:23" x14ac:dyDescent="0.2">
      <c r="W363" s="213">
        <f>Admin!B363</f>
        <v>43922</v>
      </c>
    </row>
    <row r="364" spans="23:23" x14ac:dyDescent="0.2">
      <c r="W364" s="213">
        <f>Admin!B364</f>
        <v>43923</v>
      </c>
    </row>
    <row r="365" spans="23:23" x14ac:dyDescent="0.2">
      <c r="W365" s="213">
        <f>Admin!B365</f>
        <v>43924</v>
      </c>
    </row>
    <row r="366" spans="23:23" x14ac:dyDescent="0.2">
      <c r="W366" s="213">
        <f>Admin!B366</f>
        <v>43925</v>
      </c>
    </row>
  </sheetData>
  <mergeCells count="99">
    <mergeCell ref="H91:H92"/>
    <mergeCell ref="M93:O93"/>
    <mergeCell ref="Q91:Q92"/>
    <mergeCell ref="K191:S191"/>
    <mergeCell ref="H169:H170"/>
    <mergeCell ref="K165:S165"/>
    <mergeCell ref="K139:S139"/>
    <mergeCell ref="H143:H144"/>
    <mergeCell ref="A167:T167"/>
    <mergeCell ref="Q143:Q144"/>
    <mergeCell ref="M145:O145"/>
    <mergeCell ref="Q117:Q118"/>
    <mergeCell ref="S117:S118"/>
    <mergeCell ref="Q169:Q170"/>
    <mergeCell ref="D120:F120"/>
    <mergeCell ref="A141:T141"/>
    <mergeCell ref="D119:F119"/>
    <mergeCell ref="D146:F146"/>
    <mergeCell ref="S169:S170"/>
    <mergeCell ref="O169:P169"/>
    <mergeCell ref="D172:F172"/>
    <mergeCell ref="O143:P143"/>
    <mergeCell ref="D145:F145"/>
    <mergeCell ref="S143:S144"/>
    <mergeCell ref="D171:F171"/>
    <mergeCell ref="S247:S248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Q195:Q196"/>
    <mergeCell ref="S195:S196"/>
    <mergeCell ref="K269:S269"/>
    <mergeCell ref="K243:S243"/>
    <mergeCell ref="H247:H248"/>
    <mergeCell ref="O247:P247"/>
    <mergeCell ref="H195:H196"/>
    <mergeCell ref="U1:U271"/>
    <mergeCell ref="A11:T11"/>
    <mergeCell ref="A1:T1"/>
    <mergeCell ref="M249:O249"/>
    <mergeCell ref="M223:O223"/>
    <mergeCell ref="M197:O197"/>
    <mergeCell ref="M171:O171"/>
    <mergeCell ref="Q13:Q14"/>
    <mergeCell ref="O39:P39"/>
    <mergeCell ref="D249:F249"/>
    <mergeCell ref="K217:S217"/>
    <mergeCell ref="D223:F223"/>
    <mergeCell ref="H221:H222"/>
    <mergeCell ref="D197:F197"/>
    <mergeCell ref="D198:F198"/>
    <mergeCell ref="Q247:Q248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H39:H40"/>
    <mergeCell ref="S13:S14"/>
    <mergeCell ref="K35:S35"/>
    <mergeCell ref="Q65:Q66"/>
    <mergeCell ref="S65:S66"/>
    <mergeCell ref="K87:S87"/>
    <mergeCell ref="K61:S61"/>
    <mergeCell ref="O13:P13"/>
    <mergeCell ref="D7:F7"/>
    <mergeCell ref="H13:H14"/>
    <mergeCell ref="D41:F41"/>
    <mergeCell ref="D42:F42"/>
    <mergeCell ref="M41:O41"/>
    <mergeCell ref="A37:T37"/>
    <mergeCell ref="Q39:Q40"/>
    <mergeCell ref="S39:S40"/>
    <mergeCell ref="M67:O67"/>
    <mergeCell ref="A63:T63"/>
    <mergeCell ref="M119:O119"/>
    <mergeCell ref="O65:P65"/>
    <mergeCell ref="A89:T89"/>
    <mergeCell ref="H117:H118"/>
    <mergeCell ref="D93:F93"/>
    <mergeCell ref="D94:F94"/>
    <mergeCell ref="D67:F67"/>
    <mergeCell ref="D68:F68"/>
    <mergeCell ref="H65:H66"/>
    <mergeCell ref="S91:S92"/>
    <mergeCell ref="K113:S113"/>
    <mergeCell ref="O91:P91"/>
    <mergeCell ref="O117:P117"/>
    <mergeCell ref="A115:T115"/>
  </mergeCells>
  <phoneticPr fontId="4" type="noConversion"/>
  <dataValidations xWindow="480" yWindow="496" count="11">
    <dataValidation type="list" allowBlank="1" showInputMessage="1" showErrorMessage="1" sqref="D28 D54 D80 D106 D132 D158 D184 D210 D236 D262" xr:uid="{00000000-0002-0000-0000-000000000000}">
      <formula1>$V$7:$V$8</formula1>
    </dataValidation>
    <dataValidation type="list" allowBlank="1" showInputMessage="1" showErrorMessage="1" sqref="D22 D48 D74 D100 D126 D152 D178 D204 D230 D256" xr:uid="{00000000-0002-0000-0000-000001000000}">
      <formula1>$V$5:$V$6</formula1>
    </dataValidation>
    <dataValidation type="list" allowBlank="1" showInputMessage="1" showErrorMessage="1" sqref="D30 D56 D82 D108 D134 D160 D186 D212 D238 D264" xr:uid="{00000000-0002-0000-0000-000002000000}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 xr:uid="{00000000-0002-0000-0000-000003000000}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 xr:uid="{00000000-0002-0000-0000-000004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 xr:uid="{00000000-0002-0000-0000-000005000000}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 xr:uid="{00000000-0002-0000-0000-000006000000}">
      <formula1>$X$1:$X$53</formula1>
    </dataValidation>
    <dataValidation type="date" allowBlank="1" showInputMessage="1" showErrorMessage="1" errorTitle="DATE OF BIRTH ERROR" error="Correct format is DD/MM/YYYY" sqref="M17 M43 M69 M95 M121 M147 M173 M199 M225 M251" xr:uid="{00000000-0002-0000-0000-000007000000}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 xr:uid="{00000000-0002-0000-0000-000008000000}">
      <formula1>$W$2:$W$366</formula1>
    </dataValidation>
    <dataValidation type="list" allowBlank="1" showInputMessage="1" showErrorMessage="1" sqref="O24 O50 O76 O102 O128 O154 O180 O206 O232 O258" xr:uid="{00000000-0002-0000-0000-000009000000}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 xr:uid="{00000000-0002-0000-0000-00000A000000}">
      <formula1>1</formula1>
      <formula2>2002</formula2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SUM(AD100:AG100)+SUM(AE102:AG102)</f>
        <v>0</v>
      </c>
      <c r="H1" s="408"/>
      <c r="I1" s="417" t="s">
        <v>4</v>
      </c>
      <c r="J1" s="418"/>
      <c r="K1" s="418"/>
      <c r="L1" s="419"/>
      <c r="M1" s="89">
        <f>M21+M36+M51+M66+M81+M96</f>
        <v>0</v>
      </c>
      <c r="N1" s="89">
        <f t="shared" ref="N1:T1" si="0">N21+N36+N51+N66+N81+N96</f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 t="shared" si="0"/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35</v>
      </c>
      <c r="F9" s="35"/>
      <c r="G9" s="35"/>
      <c r="H9" s="377" t="s">
        <v>28</v>
      </c>
      <c r="I9" s="378"/>
      <c r="J9" s="379"/>
      <c r="K9" s="210">
        <f>'Nov19'!M54+1</f>
        <v>43795</v>
      </c>
      <c r="L9" s="211" t="s">
        <v>84</v>
      </c>
      <c r="M9" s="212">
        <f>K9+6</f>
        <v>43801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IF(T$9="Y",'Nov19'!H56,0)</f>
        <v>0</v>
      </c>
      <c r="I11" s="90">
        <f>IF(T$9="Y",'Nov19'!I56,0)</f>
        <v>0</v>
      </c>
      <c r="J11" s="90">
        <f>IF(T$9="Y",'Nov19'!J56,0)</f>
        <v>0</v>
      </c>
      <c r="K11" s="90">
        <f>IF(T$9="Y",'Nov19'!K56,I11*J11)</f>
        <v>0</v>
      </c>
      <c r="L11" s="114">
        <f>IF(T$9="Y",'Nov19'!L56,0)</f>
        <v>0</v>
      </c>
      <c r="M11" s="114" t="str">
        <f>IF(E11=" "," ",IF(T$9="Y",'Nov19'!M56,IF((H11+K11+L11)&gt;0,H11+K11+L11,"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",Admin!I343))</f>
        <v xml:space="preserve"> </v>
      </c>
      <c r="U11" s="39"/>
      <c r="V11" s="49">
        <f>IF(Employee!H$34=E$9,Employee!D$34+SUM(M11)+'Nov19'!V56,SUM(M11)+'Nov19'!V56)</f>
        <v>0</v>
      </c>
      <c r="W11" s="49">
        <f>IF(Employee!H$34=E$9,Employee!D$35+SUM(N11)+'Nov19'!W56,SUM(N11)+'Nov19'!W56)</f>
        <v>0</v>
      </c>
      <c r="X11" s="49">
        <f>IF(O11=" ",'Nov19'!X56,O11+'Nov19'!X56)</f>
        <v>0</v>
      </c>
      <c r="Y11" s="49">
        <f>IF(P11=" ",'Nov19'!Y56,P11+'Nov19'!Y56)</f>
        <v>0</v>
      </c>
      <c r="Z11" s="49">
        <f>IF(Q11=" ",'Nov19'!Z56,Q11+'Nov19'!Z56)</f>
        <v>0</v>
      </c>
      <c r="AA11" s="49">
        <f>IF(R11=" ",'Nov19'!AA56,R11+'Nov19'!AA56)</f>
        <v>0</v>
      </c>
      <c r="AC11" s="49">
        <f>IF(T11=" ",'Nov19'!AC56,T11+'Nov19'!AC56)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IF(T$9="Y",'Nov19'!H57,0)</f>
        <v>0</v>
      </c>
      <c r="I12" s="93">
        <f>IF(T$9="Y",'Nov19'!I57,0)</f>
        <v>0</v>
      </c>
      <c r="J12" s="93">
        <f>IF(T$9="Y",'Nov19'!J57,0)</f>
        <v>0</v>
      </c>
      <c r="K12" s="93">
        <f>IF(T$9="Y",'Nov19'!K57,I12*J12)</f>
        <v>0</v>
      </c>
      <c r="L12" s="115">
        <f>IF(T$9="Y",'Nov19'!L57,0)</f>
        <v>0</v>
      </c>
      <c r="M12" s="115" t="str">
        <f>IF(E12=" "," ",IF(T$9="Y",'Nov19'!M57,IF((H12+K12+L12)&gt;0,H12+K12+L12,"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",Admin!I344))</f>
        <v xml:space="preserve"> </v>
      </c>
      <c r="U12" s="39"/>
      <c r="V12" s="49">
        <f>IF(Employee!H$60=E$9,Employee!D$60+SUM(M12)+'Nov19'!V57,SUM(M12)+'Nov19'!V57)</f>
        <v>0</v>
      </c>
      <c r="W12" s="49">
        <f>IF(Employee!H$60=E$9,Employee!D$61+SUM(N12)+'Nov19'!W57,SUM(N12)+'Nov19'!W57)</f>
        <v>0</v>
      </c>
      <c r="X12" s="49">
        <f>IF(O12=" ",'Nov19'!X57,O12+'Nov19'!X57)</f>
        <v>0</v>
      </c>
      <c r="Y12" s="49">
        <f>IF(P12=" ",'Nov19'!Y57,P12+'Nov19'!Y57)</f>
        <v>0</v>
      </c>
      <c r="Z12" s="49">
        <f>IF(Q12=" ",'Nov19'!Z57,Q12+'Nov19'!Z57)</f>
        <v>0</v>
      </c>
      <c r="AA12" s="49">
        <f>IF(R12=" ",'Nov19'!AA57,R12+'Nov19'!AA57)</f>
        <v>0</v>
      </c>
      <c r="AC12" s="49">
        <f>IF(T12=" ",'Nov19'!AC57,T12+'Nov19'!AC57)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IF(T$9="Y",'Nov19'!H58,0)</f>
        <v>0</v>
      </c>
      <c r="I13" s="93">
        <f>IF(T$9="Y",'Nov19'!I58,0)</f>
        <v>0</v>
      </c>
      <c r="J13" s="93">
        <f>IF(T$9="Y",'Nov19'!J58,0)</f>
        <v>0</v>
      </c>
      <c r="K13" s="93">
        <f>IF(T$9="Y",'Nov19'!K58,I13*J13)</f>
        <v>0</v>
      </c>
      <c r="L13" s="115">
        <f>IF(T$9="Y",'Nov19'!L58,0)</f>
        <v>0</v>
      </c>
      <c r="M13" s="115" t="str">
        <f>IF(E13=" "," ",IF(T$9="Y",'Nov19'!M58,IF((H13+K13+L13)&gt;0,H13+K13+L13,"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",Admin!I345))</f>
        <v xml:space="preserve"> </v>
      </c>
      <c r="U13" s="39"/>
      <c r="V13" s="49">
        <f>IF(Employee!H$86=E$9,Employee!D$86+SUM(M13)+'Nov19'!V58,SUM(M13)+'Nov19'!V58)</f>
        <v>0</v>
      </c>
      <c r="W13" s="49">
        <f>IF(Employee!H$86=E$9,Employee!D$87+SUM(N13)+'Nov19'!W58,SUM(N13)+'Nov19'!W58)</f>
        <v>0</v>
      </c>
      <c r="X13" s="49">
        <f>IF(O13=" ",'Nov19'!X58,O13+'Nov19'!X58)</f>
        <v>0</v>
      </c>
      <c r="Y13" s="49">
        <f>IF(P13=" ",'Nov19'!Y58,P13+'Nov19'!Y58)</f>
        <v>0</v>
      </c>
      <c r="Z13" s="49">
        <f>IF(Q13=" ",'Nov19'!Z58,Q13+'Nov19'!Z58)</f>
        <v>0</v>
      </c>
      <c r="AA13" s="49">
        <f>IF(R13=" ",'Nov19'!AA58,R13+'Nov19'!AA58)</f>
        <v>0</v>
      </c>
      <c r="AC13" s="49">
        <f>IF(T13=" ",'Nov19'!AC58,T13+'Nov19'!AC58)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IF(T$9="Y",'Nov19'!H59,0)</f>
        <v>0</v>
      </c>
      <c r="I14" s="93">
        <f>IF(T$9="Y",'Nov19'!I59,0)</f>
        <v>0</v>
      </c>
      <c r="J14" s="93">
        <f>IF(T$9="Y",'Nov19'!J59,0)</f>
        <v>0</v>
      </c>
      <c r="K14" s="93">
        <f>IF(T$9="Y",'Nov19'!K59,I14*J14)</f>
        <v>0</v>
      </c>
      <c r="L14" s="115">
        <f>IF(T$9="Y",'Nov19'!L59,0)</f>
        <v>0</v>
      </c>
      <c r="M14" s="115" t="str">
        <f>IF(E14=" "," ",IF(T$9="Y",'Nov19'!M59,IF((H14+K14+L14)&gt;0,H14+K14+L14,"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",Admin!I346))</f>
        <v xml:space="preserve"> </v>
      </c>
      <c r="U14" s="39"/>
      <c r="V14" s="49">
        <f>IF(Employee!H$112=E$9,Employee!D$112+SUM(M14)+'Nov19'!V59,SUM(M14)+'Nov19'!V59)</f>
        <v>0</v>
      </c>
      <c r="W14" s="49">
        <f>IF(Employee!H$112=E$9,Employee!D$113+SUM(N14)+'Nov19'!W59,SUM(N14)+'Nov19'!W59)</f>
        <v>0</v>
      </c>
      <c r="X14" s="49">
        <f>IF(O14=" ",'Nov19'!X59,O14+'Nov19'!X59)</f>
        <v>0</v>
      </c>
      <c r="Y14" s="49">
        <f>IF(P14=" ",'Nov19'!Y59,P14+'Nov19'!Y59)</f>
        <v>0</v>
      </c>
      <c r="Z14" s="49">
        <f>IF(Q14=" ",'Nov19'!Z59,Q14+'Nov19'!Z59)</f>
        <v>0</v>
      </c>
      <c r="AA14" s="49">
        <f>IF(R14=" ",'Nov19'!AA59,R14+'Nov19'!AA59)</f>
        <v>0</v>
      </c>
      <c r="AC14" s="49">
        <f>IF(T14=" ",'Nov19'!AC59,T14+'Nov19'!AC59)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IF(T$9="Y",'Nov19'!H60,0)</f>
        <v>0</v>
      </c>
      <c r="I15" s="93">
        <f>IF(T$9="Y",'Nov19'!I60,0)</f>
        <v>0</v>
      </c>
      <c r="J15" s="93">
        <f>IF(T$9="Y",'Nov19'!J60,0)</f>
        <v>0</v>
      </c>
      <c r="K15" s="93">
        <f>IF(T$9="Y",'Nov19'!K60,I15*J15)</f>
        <v>0</v>
      </c>
      <c r="L15" s="115">
        <f>IF(T$9="Y",'Nov19'!L60,0)</f>
        <v>0</v>
      </c>
      <c r="M15" s="115" t="str">
        <f>IF(E15=" "," ",IF(T$9="Y",'Nov19'!M60,IF((H15+K15+L15)&gt;0,H15+K15+L15,"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",Admin!I347))</f>
        <v xml:space="preserve"> </v>
      </c>
      <c r="U15" s="39"/>
      <c r="V15" s="49">
        <f>IF(Employee!H$138=E$9,Employee!D$138+SUM(M15)+'Nov19'!V60,SUM(M15)+'Nov19'!V60)</f>
        <v>0</v>
      </c>
      <c r="W15" s="49">
        <f>IF(Employee!H$138=E$9,Employee!D$139+SUM(N15)+'Nov19'!W60,SUM(N15)+'Nov19'!W60)</f>
        <v>0</v>
      </c>
      <c r="X15" s="49">
        <f>IF(O15=" ",'Nov19'!X60,O15+'Nov19'!X60)</f>
        <v>0</v>
      </c>
      <c r="Y15" s="49">
        <f>IF(P15=" ",'Nov19'!Y60,P15+'Nov19'!Y60)</f>
        <v>0</v>
      </c>
      <c r="Z15" s="49">
        <f>IF(Q15=" ",'Nov19'!Z60,Q15+'Nov19'!Z60)</f>
        <v>0</v>
      </c>
      <c r="AA15" s="49">
        <f>IF(R15=" ",'Nov19'!AA60,R15+'Nov19'!AA60)</f>
        <v>0</v>
      </c>
      <c r="AC15" s="49">
        <f>IF(T15=" ",'Nov19'!AC60,T15+'Nov19'!AC60)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IF(T$9="Y",'Nov19'!H61,0)</f>
        <v>0</v>
      </c>
      <c r="I16" s="93">
        <f>IF(T$9="Y",'Nov19'!I61,0)</f>
        <v>0</v>
      </c>
      <c r="J16" s="93">
        <f>IF(T$9="Y",'Nov19'!J61,0)</f>
        <v>0</v>
      </c>
      <c r="K16" s="93">
        <f>IF(T$9="Y",'Nov19'!K61,I16*J16)</f>
        <v>0</v>
      </c>
      <c r="L16" s="115">
        <f>IF(T$9="Y",'Nov19'!L61,0)</f>
        <v>0</v>
      </c>
      <c r="M16" s="115" t="str">
        <f>IF(E16=" "," ",IF(T$9="Y",'Nov19'!M61,IF((H16+K16+L16)&gt;0,H16+K16+L16,"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",Admin!I348))</f>
        <v xml:space="preserve"> </v>
      </c>
      <c r="U16" s="39"/>
      <c r="V16" s="49">
        <f>IF(Employee!H$164=E$9,Employee!D$164+SUM(M16)+'Nov19'!V61,SUM(M16)+'Nov19'!V61)</f>
        <v>0</v>
      </c>
      <c r="W16" s="49">
        <f>IF(Employee!H$164=E$9,Employee!D$165+SUM(N16)+'Nov19'!W61,SUM(N16)+'Nov19'!W61)</f>
        <v>0</v>
      </c>
      <c r="X16" s="49">
        <f>IF(O16=" ",'Nov19'!X61,O16+'Nov19'!X61)</f>
        <v>0</v>
      </c>
      <c r="Y16" s="49">
        <f>IF(P16=" ",'Nov19'!Y61,P16+'Nov19'!Y61)</f>
        <v>0</v>
      </c>
      <c r="Z16" s="49">
        <f>IF(Q16=" ",'Nov19'!Z61,Q16+'Nov19'!Z61)</f>
        <v>0</v>
      </c>
      <c r="AA16" s="49">
        <f>IF(R16=" ",'Nov19'!AA61,R16+'Nov19'!AA61)</f>
        <v>0</v>
      </c>
      <c r="AC16" s="49">
        <f>IF(T16=" ",'Nov19'!AC61,T16+'Nov19'!AC61)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IF(T$9="Y",'Nov19'!H62,0)</f>
        <v>0</v>
      </c>
      <c r="I17" s="93">
        <f>IF(T$9="Y",'Nov19'!I62,0)</f>
        <v>0</v>
      </c>
      <c r="J17" s="93">
        <f>IF(T$9="Y",'Nov19'!J62,0)</f>
        <v>0</v>
      </c>
      <c r="K17" s="93">
        <f>IF(T$9="Y",'Nov19'!K62,I17*J17)</f>
        <v>0</v>
      </c>
      <c r="L17" s="115">
        <f>IF(T$9="Y",'Nov19'!L62,0)</f>
        <v>0</v>
      </c>
      <c r="M17" s="115" t="str">
        <f>IF(E17=" "," ",IF(T$9="Y",'Nov19'!M62,IF((H17+K17+L17)&gt;0,H17+K17+L17,"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",Admin!I349))</f>
        <v xml:space="preserve"> </v>
      </c>
      <c r="U17" s="39"/>
      <c r="V17" s="49">
        <f>IF(Employee!H$190=E$9,Employee!D$190+SUM(M17)+'Nov19'!V62,SUM(M17)+'Nov19'!V62)</f>
        <v>0</v>
      </c>
      <c r="W17" s="49">
        <f>IF(Employee!H$190=E$9,Employee!D$191+SUM(N17)+'Nov19'!W62,SUM(N17)+'Nov19'!W62)</f>
        <v>0</v>
      </c>
      <c r="X17" s="49">
        <f>IF(O17=" ",'Nov19'!X62,O17+'Nov19'!X62)</f>
        <v>0</v>
      </c>
      <c r="Y17" s="49">
        <f>IF(P17=" ",'Nov19'!Y62,P17+'Nov19'!Y62)</f>
        <v>0</v>
      </c>
      <c r="Z17" s="49">
        <f>IF(Q17=" ",'Nov19'!Z62,Q17+'Nov19'!Z62)</f>
        <v>0</v>
      </c>
      <c r="AA17" s="49">
        <f>IF(R17=" ",'Nov19'!AA62,R17+'Nov19'!AA62)</f>
        <v>0</v>
      </c>
      <c r="AC17" s="49">
        <f>IF(T17=" ",'Nov19'!AC62,T17+'Nov19'!AC62)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IF(T$9="Y",'Nov19'!H63,0)</f>
        <v>0</v>
      </c>
      <c r="I18" s="93">
        <f>IF(T$9="Y",'Nov19'!I63,0)</f>
        <v>0</v>
      </c>
      <c r="J18" s="93">
        <f>IF(T$9="Y",'Nov19'!J63,0)</f>
        <v>0</v>
      </c>
      <c r="K18" s="93">
        <f>IF(T$9="Y",'Nov19'!K63,I18*J18)</f>
        <v>0</v>
      </c>
      <c r="L18" s="115">
        <f>IF(T$9="Y",'Nov19'!L63,0)</f>
        <v>0</v>
      </c>
      <c r="M18" s="115" t="str">
        <f>IF(E18=" "," ",IF(T$9="Y",'Nov19'!M63,IF((H18+K18+L18)&gt;0,H18+K18+L18,"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",Admin!I350))</f>
        <v xml:space="preserve"> </v>
      </c>
      <c r="U18" s="39"/>
      <c r="V18" s="49">
        <f>IF(Employee!H$216=E$9,Employee!D$216+SUM(M18)+'Nov19'!V63,SUM(M18)+'Nov19'!V63)</f>
        <v>0</v>
      </c>
      <c r="W18" s="49">
        <f>IF(Employee!H$216=E$9,Employee!D$217+SUM(N18)+'Nov19'!W63,SUM(N18)+'Nov19'!W63)</f>
        <v>0</v>
      </c>
      <c r="X18" s="49">
        <f>IF(O18=" ",'Nov19'!X63,O18+'Nov19'!X63)</f>
        <v>0</v>
      </c>
      <c r="Y18" s="49">
        <f>IF(P18=" ",'Nov19'!Y63,P18+'Nov19'!Y63)</f>
        <v>0</v>
      </c>
      <c r="Z18" s="49">
        <f>IF(Q18=" ",'Nov19'!Z63,Q18+'Nov19'!Z63)</f>
        <v>0</v>
      </c>
      <c r="AA18" s="49">
        <f>IF(R18=" ",'Nov19'!AA63,R18+'Nov19'!AA63)</f>
        <v>0</v>
      </c>
      <c r="AC18" s="49">
        <f>IF(T18=" ",'Nov19'!AC63,T18+'Nov19'!AC63)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IF(T$9="Y",'Nov19'!H64,0)</f>
        <v>0</v>
      </c>
      <c r="I19" s="93">
        <f>IF(T$9="Y",'Nov19'!I64,0)</f>
        <v>0</v>
      </c>
      <c r="J19" s="93">
        <f>IF(T$9="Y",'Nov19'!J64,0)</f>
        <v>0</v>
      </c>
      <c r="K19" s="93">
        <f>IF(T$9="Y",'Nov19'!K64,I19*J19)</f>
        <v>0</v>
      </c>
      <c r="L19" s="115">
        <f>IF(T$9="Y",'Nov19'!L64,0)</f>
        <v>0</v>
      </c>
      <c r="M19" s="115" t="str">
        <f>IF(E19=" "," ",IF(T$9="Y",'Nov19'!M64,IF((H19+K19+L19)&gt;0,H19+K19+L19,"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",Admin!I351))</f>
        <v xml:space="preserve"> </v>
      </c>
      <c r="U19" s="39"/>
      <c r="V19" s="49">
        <f>IF(Employee!H$242=E$9,Employee!D$242+SUM(M19)+'Nov19'!V64,SUM(M19)+'Nov19'!V64)</f>
        <v>0</v>
      </c>
      <c r="W19" s="49">
        <f>IF(Employee!H$242=E$9,Employee!D$243+SUM(N19)+'Nov19'!W64,SUM(N19)+'Nov19'!W64)</f>
        <v>0</v>
      </c>
      <c r="X19" s="49">
        <f>IF(O19=" ",'Nov19'!X64,O19+'Nov19'!X64)</f>
        <v>0</v>
      </c>
      <c r="Y19" s="49">
        <f>IF(P19=" ",'Nov19'!Y64,P19+'Nov19'!Y64)</f>
        <v>0</v>
      </c>
      <c r="Z19" s="49">
        <f>IF(Q19=" ",'Nov19'!Z64,Q19+'Nov19'!Z64)</f>
        <v>0</v>
      </c>
      <c r="AA19" s="49">
        <f>IF(R19=" ",'Nov19'!AA64,R19+'Nov19'!AA64)</f>
        <v>0</v>
      </c>
      <c r="AC19" s="49">
        <f>IF(T19=" ",'Nov19'!AC64,T19+'Nov19'!AC64)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IF(T$9="Y",'Nov19'!H65,0)</f>
        <v>0</v>
      </c>
      <c r="I20" s="118">
        <f>IF(T$9="Y",'Nov19'!I65,0)</f>
        <v>0</v>
      </c>
      <c r="J20" s="118">
        <f>IF(T$9="Y",'Nov19'!J65,0)</f>
        <v>0</v>
      </c>
      <c r="K20" s="118">
        <f>IF(T$9="Y",'Nov19'!K65,I20*J20)</f>
        <v>0</v>
      </c>
      <c r="L20" s="116">
        <f>IF(T$9="Y",'Nov19'!L65,0)</f>
        <v>0</v>
      </c>
      <c r="M20" s="116" t="str">
        <f>IF(E20=" "," ",IF(T$9="Y",'Nov19'!M65,IF((H20+K20+L20)&gt;0,H20+K20+L20,"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",Admin!I352))</f>
        <v xml:space="preserve"> </v>
      </c>
      <c r="U20" s="39"/>
      <c r="V20" s="49">
        <f>IF(Employee!H$268=E$9,Employee!D$268+SUM(M20)+'Nov19'!V65,SUM(M20)+'Nov19'!V65)</f>
        <v>0</v>
      </c>
      <c r="W20" s="49">
        <f>IF(Employee!H$268=E$9,Employee!D$269+SUM(N20)+'Nov19'!W65,SUM(N20)+'Nov19'!W65)</f>
        <v>0</v>
      </c>
      <c r="X20" s="49">
        <f>IF(O20=" ",'Nov19'!X65,O20+'Nov19'!X65)</f>
        <v>0</v>
      </c>
      <c r="Y20" s="49">
        <f>IF(P20=" ",'Nov19'!Y65,P20+'Nov19'!Y65)</f>
        <v>0</v>
      </c>
      <c r="Z20" s="49">
        <f>IF(Q20=" ",'Nov19'!Z65,Q20+'Nov19'!Z65)</f>
        <v>0</v>
      </c>
      <c r="AA20" s="49">
        <f>IF(R20=" ",'Nov19'!AA65,R20+'Nov19'!AA65)</f>
        <v>0</v>
      </c>
      <c r="AC20" s="49">
        <f>IF(T20=" ",'Nov19'!AC65,T20+'Nov19'!AC65)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36</v>
      </c>
      <c r="F24" s="35"/>
      <c r="G24" s="35"/>
      <c r="H24" s="377" t="s">
        <v>28</v>
      </c>
      <c r="I24" s="378"/>
      <c r="J24" s="379"/>
      <c r="K24" s="210">
        <f>M9+1</f>
        <v>43802</v>
      </c>
      <c r="L24" s="211" t="s">
        <v>84</v>
      </c>
      <c r="M24" s="212">
        <f>K24+6</f>
        <v>43808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37</v>
      </c>
      <c r="F39" s="35"/>
      <c r="G39" s="35"/>
      <c r="H39" s="377" t="s">
        <v>28</v>
      </c>
      <c r="I39" s="378"/>
      <c r="J39" s="379"/>
      <c r="K39" s="210">
        <f>M24+1</f>
        <v>43809</v>
      </c>
      <c r="L39" s="211" t="s">
        <v>84</v>
      </c>
      <c r="M39" s="212">
        <f>K39+6</f>
        <v>43815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38</v>
      </c>
      <c r="F54" s="35"/>
      <c r="G54" s="35"/>
      <c r="H54" s="377" t="s">
        <v>28</v>
      </c>
      <c r="I54" s="428"/>
      <c r="J54" s="429"/>
      <c r="K54" s="210">
        <f>M39+1</f>
        <v>43816</v>
      </c>
      <c r="L54" s="211" t="s">
        <v>84</v>
      </c>
      <c r="M54" s="212">
        <f>K54+6</f>
        <v>43822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23</v>
      </c>
      <c r="C68" s="426"/>
      <c r="D68" s="426"/>
      <c r="E68" s="427"/>
      <c r="F68" s="32"/>
      <c r="G68" s="32"/>
      <c r="H68" s="32"/>
      <c r="I68" s="32"/>
      <c r="J68" s="32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9</v>
      </c>
      <c r="C69" s="428"/>
      <c r="D69" s="429"/>
      <c r="E69" s="168">
        <v>39</v>
      </c>
      <c r="F69" s="35"/>
      <c r="G69" s="35"/>
      <c r="H69" s="377" t="s">
        <v>28</v>
      </c>
      <c r="I69" s="428"/>
      <c r="J69" s="429"/>
      <c r="K69" s="210">
        <f>M54+1</f>
        <v>43823</v>
      </c>
      <c r="L69" s="211" t="s">
        <v>84</v>
      </c>
      <c r="M69" s="212">
        <f>K69+6</f>
        <v>43829</v>
      </c>
      <c r="N69" s="20"/>
      <c r="O69" s="382" t="s">
        <v>71</v>
      </c>
      <c r="P69" s="430"/>
      <c r="Q69" s="430"/>
      <c r="R69" s="43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",Admin!I383))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",Admin!I384))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",Admin!I385))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",Admin!I386))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",Admin!I387))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",Admin!I388))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",Admin!I389))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",Admin!I390))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",Admin!I391))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",Admin!I392))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432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380" t="s">
        <v>24</v>
      </c>
      <c r="C83" s="378"/>
      <c r="D83" s="378"/>
      <c r="E83" s="379"/>
      <c r="F83" s="32"/>
      <c r="G83" s="32"/>
      <c r="H83" s="43"/>
      <c r="I83" s="43"/>
      <c r="J83" s="43"/>
      <c r="K83" s="46"/>
      <c r="L83" s="46"/>
      <c r="M83" s="43"/>
      <c r="N83" s="32"/>
      <c r="O83" s="385" t="s">
        <v>28</v>
      </c>
      <c r="P83" s="386"/>
      <c r="Q83" s="387"/>
      <c r="R83" s="388"/>
      <c r="S83" s="389"/>
      <c r="T83" s="389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377" t="s">
        <v>10</v>
      </c>
      <c r="C84" s="378"/>
      <c r="D84" s="379"/>
      <c r="E84" s="168">
        <v>9</v>
      </c>
      <c r="F84" s="35"/>
      <c r="G84" s="35"/>
      <c r="H84" s="377" t="s">
        <v>28</v>
      </c>
      <c r="I84" s="378"/>
      <c r="J84" s="379"/>
      <c r="K84" s="210">
        <f>Admin!B246</f>
        <v>43805</v>
      </c>
      <c r="L84" s="211" t="s">
        <v>84</v>
      </c>
      <c r="M84" s="212">
        <f>Admin!B276</f>
        <v>43835</v>
      </c>
      <c r="N84" s="20"/>
      <c r="O84" s="382" t="s">
        <v>72</v>
      </c>
      <c r="P84" s="383"/>
      <c r="Q84" s="383"/>
      <c r="R84" s="384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IF(T$84="Y",'Nov19'!H71,0)</f>
        <v>0</v>
      </c>
      <c r="I86" s="90">
        <f>IF(T$84="Y",'Nov19'!I71,0)</f>
        <v>0</v>
      </c>
      <c r="J86" s="90">
        <f>IF(T$84="Y",'Nov19'!J71,0)</f>
        <v>0</v>
      </c>
      <c r="K86" s="90">
        <f>IF(T$84="Y",'Nov19'!K71,I86*J86)</f>
        <v>0</v>
      </c>
      <c r="L86" s="114">
        <f>IF(T$84="Y",'Nov19'!L71,0)</f>
        <v>0</v>
      </c>
      <c r="M86" s="102" t="str">
        <f>IF(E86=" "," ",IF(T$84="Y",'Nov19'!M71,IF((H86+K86+L86)&gt;0,H86+K86+L86,"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",Admin!I83))</f>
        <v xml:space="preserve"> </v>
      </c>
      <c r="U86" s="39"/>
      <c r="V86" s="49">
        <f>IF(Employee!H$35=E$84,Employee!D$34+SUM(M86)+'Nov19'!V71,SUM(M86)+'Nov19'!V71)</f>
        <v>0</v>
      </c>
      <c r="W86" s="49">
        <f>IF(Employee!H$35=E$84,Employee!D$35+SUM(N86)+'Nov19'!W71,SUM(N86)+'Nov19'!W71)</f>
        <v>0</v>
      </c>
      <c r="X86" s="49">
        <f>IF(O86=" ",'Nov19'!X71,O86+'Nov19'!X71)</f>
        <v>0</v>
      </c>
      <c r="Y86" s="49">
        <f>IF(P86=" ",'Nov19'!Y71,P86+'Nov19'!Y71)</f>
        <v>0</v>
      </c>
      <c r="Z86" s="49">
        <f>IF(Q86=" ",'Nov19'!Z71,Q86+'Nov19'!Z71)</f>
        <v>0</v>
      </c>
      <c r="AA86" s="49">
        <f>IF(R86=" ",'Nov19'!AA71,R86+'Nov19'!AA71)</f>
        <v>0</v>
      </c>
      <c r="AC86" s="49">
        <f>IF(T86=" ",'Nov19'!AC71,T86+'Nov19'!AC71)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IF(T$84="Y",'Nov19'!H72,0)</f>
        <v>0</v>
      </c>
      <c r="I87" s="93">
        <f>IF(T$84="Y",'Nov19'!I72,0)</f>
        <v>0</v>
      </c>
      <c r="J87" s="93">
        <f>IF(T$84="Y",'Nov19'!J72,0)</f>
        <v>0</v>
      </c>
      <c r="K87" s="93">
        <f>IF(T$84="Y",'Nov19'!K72,I87*J87)</f>
        <v>0</v>
      </c>
      <c r="L87" s="115">
        <f>IF(T$84="Y",'Nov19'!L72,0)</f>
        <v>0</v>
      </c>
      <c r="M87" s="103" t="str">
        <f>IF(E87=" "," ",IF(T$84="Y",'Nov19'!M72,IF((H87+K87+L87)&gt;0,H87+K87+L87,"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95"/>
      <c r="T87" s="96" t="str">
        <f>IF(M87=" "," ",IF(M87=0," ",Admin!I84))</f>
        <v xml:space="preserve"> </v>
      </c>
      <c r="U87" s="39"/>
      <c r="V87" s="49">
        <f>IF(Employee!H$61=E$84,Employee!D$60+SUM(M87)+'Nov19'!V72,SUM(M87)+'Nov19'!V72)</f>
        <v>0</v>
      </c>
      <c r="W87" s="49">
        <f>IF(Employee!H$61=E$84,Employee!D$61+SUM(N87)+'Nov19'!W72,SUM(N87)+'Nov19'!W72)</f>
        <v>0</v>
      </c>
      <c r="X87" s="49">
        <f>IF(O87=" ",'Nov19'!X72,O87+'Nov19'!X72)</f>
        <v>0</v>
      </c>
      <c r="Y87" s="49">
        <f>IF(P87=" ",'Nov19'!Y72,P87+'Nov19'!Y72)</f>
        <v>0</v>
      </c>
      <c r="Z87" s="49">
        <f>IF(Q87=" ",'Nov19'!Z72,Q87+'Nov19'!Z72)</f>
        <v>0</v>
      </c>
      <c r="AA87" s="49">
        <f>IF(R87=" ",'Nov19'!AA72,R87+'Nov19'!AA72)</f>
        <v>0</v>
      </c>
      <c r="AC87" s="49">
        <f>IF(T87=" ",'Nov19'!AC72,T87+'Nov19'!AC72)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IF(T$84="Y",'Nov19'!H73,0)</f>
        <v>0</v>
      </c>
      <c r="I88" s="93">
        <f>IF(T$84="Y",'Nov19'!I73,0)</f>
        <v>0</v>
      </c>
      <c r="J88" s="93">
        <f>IF(T$84="Y",'Nov19'!J73,0)</f>
        <v>0</v>
      </c>
      <c r="K88" s="93">
        <f>IF(T$84="Y",'Nov19'!K73,I88*J88)</f>
        <v>0</v>
      </c>
      <c r="L88" s="115">
        <f>IF(T$84="Y",'Nov19'!L73,0)</f>
        <v>0</v>
      </c>
      <c r="M88" s="103" t="str">
        <f>IF(E88=" "," ",IF(T$84="Y",'Nov19'!M73,IF((H88+K88+L88)&gt;0,H88+K88+L88,"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2"/>
        <v xml:space="preserve"> </v>
      </c>
      <c r="S88" s="95"/>
      <c r="T88" s="96" t="str">
        <f>IF(M88=" "," ",IF(M88=0," ",Admin!I85))</f>
        <v xml:space="preserve"> </v>
      </c>
      <c r="U88" s="39"/>
      <c r="V88" s="49">
        <f>IF(Employee!H$87=E$84,Employee!D$86+SUM(M88)+'Nov19'!V73,SUM(M88)+'Nov19'!V73)</f>
        <v>0</v>
      </c>
      <c r="W88" s="49">
        <f>IF(Employee!H$87=E$84,Employee!D$87+SUM(N88)+'Nov19'!W73,SUM(N88)+'Nov19'!W73)</f>
        <v>0</v>
      </c>
      <c r="X88" s="49">
        <f>IF(O88=" ",'Nov19'!X73,O88+'Nov19'!X73)</f>
        <v>0</v>
      </c>
      <c r="Y88" s="49">
        <f>IF(P88=" ",'Nov19'!Y73,P88+'Nov19'!Y73)</f>
        <v>0</v>
      </c>
      <c r="Z88" s="49">
        <f>IF(Q88=" ",'Nov19'!Z73,Q88+'Nov19'!Z73)</f>
        <v>0</v>
      </c>
      <c r="AA88" s="49">
        <f>IF(R88=" ",'Nov19'!AA73,R88+'Nov19'!AA73)</f>
        <v>0</v>
      </c>
      <c r="AC88" s="49">
        <f>IF(T88=" ",'Nov19'!AC73,T88+'Nov19'!AC73)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IF(T$84="Y",'Nov19'!H74,0)</f>
        <v>0</v>
      </c>
      <c r="I89" s="93">
        <f>IF(T$84="Y",'Nov19'!I74,0)</f>
        <v>0</v>
      </c>
      <c r="J89" s="93">
        <f>IF(T$84="Y",'Nov19'!J74,0)</f>
        <v>0</v>
      </c>
      <c r="K89" s="93">
        <f>IF(T$84="Y",'Nov19'!K74,I89*J89)</f>
        <v>0</v>
      </c>
      <c r="L89" s="115">
        <f>IF(T$84="Y",'Nov19'!L74,0)</f>
        <v>0</v>
      </c>
      <c r="M89" s="103" t="str">
        <f>IF(E89=" "," ",IF(T$84="Y",'Nov19'!M74,IF((H89+K89+L89)&gt;0,H89+K89+L89,"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2"/>
        <v xml:space="preserve"> </v>
      </c>
      <c r="S89" s="95"/>
      <c r="T89" s="96" t="str">
        <f>IF(M89=" "," ",IF(M89=0," ",Admin!I86))</f>
        <v xml:space="preserve"> </v>
      </c>
      <c r="U89" s="39"/>
      <c r="V89" s="49">
        <f>IF(Employee!H$113=E$84,Employee!D$112+SUM(M89)+'Nov19'!V74,SUM(M89)+'Nov19'!V74)</f>
        <v>0</v>
      </c>
      <c r="W89" s="49">
        <f>IF(Employee!H$113=E$84,Employee!D$113+SUM(N89)+'Nov19'!W74,SUM(N89)+'Nov19'!W74)</f>
        <v>0</v>
      </c>
      <c r="X89" s="49">
        <f>IF(O89=" ",'Nov19'!X74,O89+'Nov19'!X74)</f>
        <v>0</v>
      </c>
      <c r="Y89" s="49">
        <f>IF(P89=" ",'Nov19'!Y74,P89+'Nov19'!Y74)</f>
        <v>0</v>
      </c>
      <c r="Z89" s="49">
        <f>IF(Q89=" ",'Nov19'!Z74,Q89+'Nov19'!Z74)</f>
        <v>0</v>
      </c>
      <c r="AA89" s="49">
        <f>IF(R89=" ",'Nov19'!AA74,R89+'Nov19'!AA74)</f>
        <v>0</v>
      </c>
      <c r="AC89" s="49">
        <f>IF(T89=" ",'Nov19'!AC74,T89+'Nov19'!AC74)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IF(T$84="Y",'Nov19'!H75,0)</f>
        <v>0</v>
      </c>
      <c r="I90" s="93">
        <f>IF(T$84="Y",'Nov19'!I75,0)</f>
        <v>0</v>
      </c>
      <c r="J90" s="93">
        <f>IF(T$84="Y",'Nov19'!J75,0)</f>
        <v>0</v>
      </c>
      <c r="K90" s="93">
        <f>IF(T$84="Y",'Nov19'!K75,I90*J90)</f>
        <v>0</v>
      </c>
      <c r="L90" s="115">
        <f>IF(T$84="Y",'Nov19'!L75,0)</f>
        <v>0</v>
      </c>
      <c r="M90" s="103" t="str">
        <f>IF(E90=" "," ",IF(T$84="Y",'Nov19'!M75,IF((H90+K90+L90)&gt;0,H90+K90+L90,"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2"/>
        <v xml:space="preserve"> </v>
      </c>
      <c r="S90" s="95"/>
      <c r="T90" s="96" t="str">
        <f>IF(M90=" "," ",IF(M90=0," ",Admin!I87))</f>
        <v xml:space="preserve"> </v>
      </c>
      <c r="U90" s="39"/>
      <c r="V90" s="49">
        <f>IF(Employee!H$139=E$84,Employee!D$138+SUM(M90)+'Nov19'!V75,SUM(M90)+'Nov19'!V75)</f>
        <v>0</v>
      </c>
      <c r="W90" s="49">
        <f>IF(Employee!H$139=E$84,Employee!D$139+SUM(N90)+'Nov19'!W75,SUM(N90)+'Nov19'!W75)</f>
        <v>0</v>
      </c>
      <c r="X90" s="49">
        <f>IF(O90=" ",'Nov19'!X75,O90+'Nov19'!X75)</f>
        <v>0</v>
      </c>
      <c r="Y90" s="49">
        <f>IF(P90=" ",'Nov19'!Y75,P90+'Nov19'!Y75)</f>
        <v>0</v>
      </c>
      <c r="Z90" s="49">
        <f>IF(Q90=" ",'Nov19'!Z75,Q90+'Nov19'!Z75)</f>
        <v>0</v>
      </c>
      <c r="AA90" s="49">
        <f>IF(R90=" ",'Nov19'!AA75,R90+'Nov19'!AA75)</f>
        <v>0</v>
      </c>
      <c r="AC90" s="49">
        <f>IF(T90=" ",'Nov19'!AC75,T90+'Nov19'!AC75)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IF(T$84="Y",'Nov19'!H76,0)</f>
        <v>0</v>
      </c>
      <c r="I91" s="93">
        <f>IF(T$84="Y",'Nov19'!I76,0)</f>
        <v>0</v>
      </c>
      <c r="J91" s="93">
        <f>IF(T$84="Y",'Nov19'!J76,0)</f>
        <v>0</v>
      </c>
      <c r="K91" s="93">
        <f>IF(T$84="Y",'Nov19'!K76,I91*J91)</f>
        <v>0</v>
      </c>
      <c r="L91" s="115">
        <f>IF(T$84="Y",'Nov19'!L76,0)</f>
        <v>0</v>
      </c>
      <c r="M91" s="103" t="str">
        <f>IF(E91=" "," ",IF(T$84="Y",'Nov19'!M76,IF((H91+K91+L91)&gt;0,H91+K91+L91,"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2"/>
        <v xml:space="preserve"> </v>
      </c>
      <c r="S91" s="95"/>
      <c r="T91" s="96" t="str">
        <f>IF(M91=" "," ",IF(M91=0," ",Admin!I88))</f>
        <v xml:space="preserve"> </v>
      </c>
      <c r="U91" s="39"/>
      <c r="V91" s="49">
        <f>IF(Employee!H$165=E$84,Employee!D$164+SUM(M91)+'Nov19'!V76,SUM(M91)+'Nov19'!V76)</f>
        <v>0</v>
      </c>
      <c r="W91" s="49">
        <f>IF(Employee!H$165=E$84,Employee!D$165+SUM(N91)+'Nov19'!W76,SUM(N91)+'Nov19'!W76)</f>
        <v>0</v>
      </c>
      <c r="X91" s="49">
        <f>IF(O91=" ",'Nov19'!X76,O91+'Nov19'!X76)</f>
        <v>0</v>
      </c>
      <c r="Y91" s="49">
        <f>IF(P91=" ",'Nov19'!Y76,P91+'Nov19'!Y76)</f>
        <v>0</v>
      </c>
      <c r="Z91" s="49">
        <f>IF(Q91=" ",'Nov19'!Z76,Q91+'Nov19'!Z76)</f>
        <v>0</v>
      </c>
      <c r="AA91" s="49">
        <f>IF(R91=" ",'Nov19'!AA76,R91+'Nov19'!AA76)</f>
        <v>0</v>
      </c>
      <c r="AC91" s="49">
        <f>IF(T91=" ",'Nov19'!AC76,T91+'Nov19'!AC76)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IF(T$84="Y",'Nov19'!H77,0)</f>
        <v>0</v>
      </c>
      <c r="I92" s="93">
        <f>IF(T$84="Y",'Nov19'!I77,0)</f>
        <v>0</v>
      </c>
      <c r="J92" s="93">
        <f>IF(T$84="Y",'Nov19'!J77,0)</f>
        <v>0</v>
      </c>
      <c r="K92" s="93">
        <f>IF(T$84="Y",'Nov19'!K77,I92*J92)</f>
        <v>0</v>
      </c>
      <c r="L92" s="115">
        <f>IF(T$84="Y",'Nov19'!L77,0)</f>
        <v>0</v>
      </c>
      <c r="M92" s="103" t="str">
        <f>IF(E92=" "," ",IF(T$84="Y",'Nov19'!M77,IF((H92+K92+L92)&gt;0,H92+K92+L92,"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2"/>
        <v xml:space="preserve"> </v>
      </c>
      <c r="S92" s="95"/>
      <c r="T92" s="96" t="str">
        <f>IF(M92=" "," ",IF(M92=0," ",Admin!I89))</f>
        <v xml:space="preserve"> </v>
      </c>
      <c r="U92" s="39"/>
      <c r="V92" s="49">
        <f>IF(Employee!H$191=E$84,Employee!D$190+SUM(M92)+'Nov19'!V77,SUM(M92)+'Nov19'!V77)</f>
        <v>0</v>
      </c>
      <c r="W92" s="49">
        <f>IF(Employee!H$191=E$84,Employee!D$191+SUM(N92)+'Nov19'!W77,SUM(N92)+'Nov19'!W77)</f>
        <v>0</v>
      </c>
      <c r="X92" s="49">
        <f>IF(O92=" ",'Nov19'!X77,O92+'Nov19'!X77)</f>
        <v>0</v>
      </c>
      <c r="Y92" s="49">
        <f>IF(P92=" ",'Nov19'!Y77,P92+'Nov19'!Y77)</f>
        <v>0</v>
      </c>
      <c r="Z92" s="49">
        <f>IF(Q92=" ",'Nov19'!Z77,Q92+'Nov19'!Z77)</f>
        <v>0</v>
      </c>
      <c r="AA92" s="49">
        <f>IF(R92=" ",'Nov19'!AA77,R92+'Nov19'!AA77)</f>
        <v>0</v>
      </c>
      <c r="AC92" s="49">
        <f>IF(T92=" ",'Nov19'!AC77,T92+'Nov19'!AC77)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IF(T$84="Y",'Nov19'!H78,0)</f>
        <v>0</v>
      </c>
      <c r="I93" s="93">
        <f>IF(T$84="Y",'Nov19'!I78,0)</f>
        <v>0</v>
      </c>
      <c r="J93" s="93">
        <f>IF(T$84="Y",'Nov19'!J78,0)</f>
        <v>0</v>
      </c>
      <c r="K93" s="93">
        <f>IF(T$84="Y",'Nov19'!K78,I93*J93)</f>
        <v>0</v>
      </c>
      <c r="L93" s="115">
        <f>IF(T$84="Y",'Nov19'!L78,0)</f>
        <v>0</v>
      </c>
      <c r="M93" s="103" t="str">
        <f>IF(E93=" "," ",IF(T$84="Y",'Nov19'!M78,IF((H93+K93+L93)&gt;0,H93+K93+L93,"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2"/>
        <v xml:space="preserve"> </v>
      </c>
      <c r="S93" s="95"/>
      <c r="T93" s="96" t="str">
        <f>IF(M93=" "," ",IF(M93=0," ",Admin!I90))</f>
        <v xml:space="preserve"> </v>
      </c>
      <c r="U93" s="39"/>
      <c r="V93" s="49">
        <f>IF(Employee!H$217=E$84,Employee!D$216+SUM(M93)+'Nov19'!V78,SUM(M93)+'Nov19'!V78)</f>
        <v>0</v>
      </c>
      <c r="W93" s="49">
        <f>IF(Employee!H$217=E$84,Employee!D$217+SUM(N93)+'Nov19'!W78,SUM(N93)+'Nov19'!W78)</f>
        <v>0</v>
      </c>
      <c r="X93" s="49">
        <f>IF(O93=" ",'Nov19'!X78,O93+'Nov19'!X78)</f>
        <v>0</v>
      </c>
      <c r="Y93" s="49">
        <f>IF(P93=" ",'Nov19'!Y78,P93+'Nov19'!Y78)</f>
        <v>0</v>
      </c>
      <c r="Z93" s="49">
        <f>IF(Q93=" ",'Nov19'!Z78,Q93+'Nov19'!Z78)</f>
        <v>0</v>
      </c>
      <c r="AA93" s="49">
        <f>IF(R93=" ",'Nov19'!AA78,R93+'Nov19'!AA78)</f>
        <v>0</v>
      </c>
      <c r="AC93" s="49">
        <f>IF(T93=" ",'Nov19'!AC78,T93+'Nov19'!AC78)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IF(T$84="Y",'Nov19'!H79,0)</f>
        <v>0</v>
      </c>
      <c r="I94" s="93">
        <f>IF(T$84="Y",'Nov19'!I79,0)</f>
        <v>0</v>
      </c>
      <c r="J94" s="93">
        <f>IF(T$84="Y",'Nov19'!J79,0)</f>
        <v>0</v>
      </c>
      <c r="K94" s="93">
        <f>IF(T$84="Y",'Nov19'!K79,I94*J94)</f>
        <v>0</v>
      </c>
      <c r="L94" s="115">
        <f>IF(T$84="Y",'Nov19'!L79,0)</f>
        <v>0</v>
      </c>
      <c r="M94" s="103" t="str">
        <f>IF(E94=" "," ",IF(T$84="Y",'Nov19'!M79,IF((H94+K94+L94)&gt;0,H94+K94+L94,"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2"/>
        <v xml:space="preserve"> </v>
      </c>
      <c r="S94" s="95"/>
      <c r="T94" s="96" t="str">
        <f>IF(M94=" "," ",IF(M94=0," ",Admin!I91))</f>
        <v xml:space="preserve"> </v>
      </c>
      <c r="U94" s="39"/>
      <c r="V94" s="49">
        <f>IF(Employee!H$243=E$84,Employee!D$242+SUM(M94)+'Nov19'!V79,SUM(M94)+'Nov19'!V79)</f>
        <v>0</v>
      </c>
      <c r="W94" s="49">
        <f>IF(Employee!H$243=E$84,Employee!D$243+SUM(N94)+'Nov19'!W79,SUM(N94)+'Nov19'!W79)</f>
        <v>0</v>
      </c>
      <c r="X94" s="49">
        <f>IF(O94=" ",'Nov19'!X79,O94+'Nov19'!X79)</f>
        <v>0</v>
      </c>
      <c r="Y94" s="49">
        <f>IF(P94=" ",'Nov19'!Y79,P94+'Nov19'!Y79)</f>
        <v>0</v>
      </c>
      <c r="Z94" s="49">
        <f>IF(Q94=" ",'Nov19'!Z79,Q94+'Nov19'!Z79)</f>
        <v>0</v>
      </c>
      <c r="AA94" s="49">
        <f>IF(R94=" ",'Nov19'!AA79,R94+'Nov19'!AA79)</f>
        <v>0</v>
      </c>
      <c r="AC94" s="49">
        <f>IF(T94=" ",'Nov19'!AC79,T94+'Nov19'!AC79)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IF(T$84="Y",'Nov19'!H80,0)</f>
        <v>0</v>
      </c>
      <c r="I95" s="118">
        <f>IF(T$84="Y",'Nov19'!I80,0)</f>
        <v>0</v>
      </c>
      <c r="J95" s="118">
        <f>IF(T$84="Y",'Nov19'!J80,0)</f>
        <v>0</v>
      </c>
      <c r="K95" s="118">
        <f>IF(T$84="Y",'Nov19'!K80,I95*J95)</f>
        <v>0</v>
      </c>
      <c r="L95" s="116">
        <f>IF(T$84="Y",'Nov19'!L80,0)</f>
        <v>0</v>
      </c>
      <c r="M95" s="103" t="str">
        <f>IF(E95=" "," ",IF(T$84="Y",'Nov19'!M80,IF((H95+K95+L95)&gt;0,H95+K95+L95,"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95"/>
      <c r="T95" s="96" t="str">
        <f>IF(M95=" "," ",IF(M95=0," ",Admin!I92))</f>
        <v xml:space="preserve"> </v>
      </c>
      <c r="U95" s="39"/>
      <c r="V95" s="49">
        <f>IF(Employee!H$269=E$84,Employee!D$268+SUM(M95)+'Nov19'!V80,SUM(M95)+'Nov19'!V80)</f>
        <v>0</v>
      </c>
      <c r="W95" s="49">
        <f>IF(Employee!H$269=E$84,Employee!D$269+SUM(N95)+'Nov19'!W80,SUM(N95)+'Nov19'!W80)</f>
        <v>0</v>
      </c>
      <c r="X95" s="49">
        <f>IF(O95=" ",'Nov19'!X80,O95+'Nov19'!X80)</f>
        <v>0</v>
      </c>
      <c r="Y95" s="49">
        <f>IF(P95=" ",'Nov19'!Y80,P95+'Nov19'!Y80)</f>
        <v>0</v>
      </c>
      <c r="Z95" s="49">
        <f>IF(Q95=" ",'Nov19'!Z80,Q95+'Nov19'!Z80)</f>
        <v>0</v>
      </c>
      <c r="AA95" s="49">
        <f>IF(R95=" ",'Nov19'!AA80,R95+'Nov19'!AA80)</f>
        <v>0</v>
      </c>
      <c r="AC95" s="49">
        <f>IF(T95=" ",'Nov19'!AC80,T95+'Nov19'!AC80)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381" t="s">
        <v>7</v>
      </c>
      <c r="G96" s="379"/>
      <c r="H96" s="105"/>
      <c r="I96" s="106"/>
      <c r="J96" s="106"/>
      <c r="K96" s="147"/>
      <c r="L96" s="147"/>
      <c r="M96" s="138">
        <f t="shared" ref="M96:R96" si="77">SUM(M86:M95)</f>
        <v>0</v>
      </c>
      <c r="N96" s="138">
        <f t="shared" si="77"/>
        <v>0</v>
      </c>
      <c r="O96" s="138">
        <f t="shared" si="77"/>
        <v>0</v>
      </c>
      <c r="P96" s="138">
        <f t="shared" si="77"/>
        <v>0</v>
      </c>
      <c r="Q96" s="138">
        <f t="shared" si="77"/>
        <v>0</v>
      </c>
      <c r="R96" s="138">
        <f t="shared" si="77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390" t="s">
        <v>81</v>
      </c>
      <c r="N99" s="391"/>
      <c r="O99" s="391"/>
      <c r="P99" s="391"/>
      <c r="Q99" s="391"/>
      <c r="R99" s="39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AD100+'Nov19'!AD90</f>
        <v>0</v>
      </c>
      <c r="AE105" s="170">
        <f>AE100+'Nov19'!AE90</f>
        <v>0</v>
      </c>
      <c r="AF105" s="170">
        <f>AF100+'Nov19'!AF90</f>
        <v>0</v>
      </c>
      <c r="AG105" s="170">
        <f>AG100+'Nov19'!AG90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AE102+'Nov19'!AE92</f>
        <v>0</v>
      </c>
      <c r="AF107" s="170">
        <f>AF102+'Nov19'!AF92</f>
        <v>0</v>
      </c>
      <c r="AG107" s="170">
        <f>AG102+'Nov19'!AG92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7"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M99:R99"/>
    <mergeCell ref="T3:T6"/>
    <mergeCell ref="O8:Q8"/>
    <mergeCell ref="AG3:AG6"/>
    <mergeCell ref="O68:Q68"/>
    <mergeCell ref="R68:T68"/>
    <mergeCell ref="B67:T67"/>
    <mergeCell ref="B68:E68"/>
    <mergeCell ref="B82:T82"/>
    <mergeCell ref="B83:E83"/>
    <mergeCell ref="H3:H6"/>
    <mergeCell ref="I3:I6"/>
    <mergeCell ref="B24:D24"/>
    <mergeCell ref="H24:J24"/>
    <mergeCell ref="B54:D54"/>
    <mergeCell ref="H54:J54"/>
    <mergeCell ref="B23:E23"/>
    <mergeCell ref="B37:T37"/>
    <mergeCell ref="B39:D39"/>
    <mergeCell ref="H39:J39"/>
    <mergeCell ref="F66:G66"/>
    <mergeCell ref="B22:T22"/>
    <mergeCell ref="F51:G51"/>
    <mergeCell ref="B52:T52"/>
    <mergeCell ref="B84:D84"/>
    <mergeCell ref="H84:J84"/>
    <mergeCell ref="O84:R84"/>
    <mergeCell ref="O83:Q83"/>
    <mergeCell ref="R83:T83"/>
    <mergeCell ref="F81:G81"/>
    <mergeCell ref="V3:V6"/>
    <mergeCell ref="C3:C6"/>
    <mergeCell ref="D3:D6"/>
    <mergeCell ref="E3:E6"/>
    <mergeCell ref="R53:T53"/>
    <mergeCell ref="R8:T8"/>
    <mergeCell ref="O23:Q23"/>
    <mergeCell ref="B38:E38"/>
    <mergeCell ref="O9:R9"/>
    <mergeCell ref="B53:E53"/>
    <mergeCell ref="O38:Q38"/>
    <mergeCell ref="O54:R54"/>
    <mergeCell ref="O53:Q53"/>
    <mergeCell ref="O39:R39"/>
    <mergeCell ref="R38:T38"/>
    <mergeCell ref="B1:F2"/>
    <mergeCell ref="R23:T23"/>
    <mergeCell ref="B69:D69"/>
    <mergeCell ref="H69:J69"/>
    <mergeCell ref="O69:R69"/>
    <mergeCell ref="G2:H2"/>
    <mergeCell ref="I2:L2"/>
    <mergeCell ref="O24:R24"/>
    <mergeCell ref="F36:G36"/>
    <mergeCell ref="F21:G21"/>
    <mergeCell ref="B9:D9"/>
    <mergeCell ref="H9:J9"/>
    <mergeCell ref="B3:B6"/>
    <mergeCell ref="R3:R6"/>
    <mergeCell ref="B7:T7"/>
    <mergeCell ref="B8:E8"/>
    <mergeCell ref="G1:H1"/>
    <mergeCell ref="I1:L1"/>
    <mergeCell ref="W3:W6"/>
    <mergeCell ref="U1:U6"/>
    <mergeCell ref="X3:X6"/>
    <mergeCell ref="V1:AC2"/>
    <mergeCell ref="Y3:Y6"/>
    <mergeCell ref="Z3:Z6"/>
    <mergeCell ref="AA3:AA6"/>
    <mergeCell ref="L3:L6"/>
    <mergeCell ref="M3:M6"/>
    <mergeCell ref="AD3:AD6"/>
    <mergeCell ref="AE3:AE6"/>
    <mergeCell ref="AF3:AF6"/>
    <mergeCell ref="AC3:AC6"/>
    <mergeCell ref="AD1:AG2"/>
  </mergeCells>
  <phoneticPr fontId="4" type="noConversion"/>
  <dataValidations disablePrompts="1" count="1">
    <dataValidation type="list" allowBlank="1" showInputMessage="1" showErrorMessage="1" sqref="G11:G20 G71:G80 G86:G95 G56:G65 G41:G50 G26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SUM(AD85:AG85)+SUM(AE87:AG87)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40</v>
      </c>
      <c r="F9" s="35"/>
      <c r="G9" s="35"/>
      <c r="H9" s="377" t="s">
        <v>28</v>
      </c>
      <c r="I9" s="378"/>
      <c r="J9" s="379"/>
      <c r="K9" s="210">
        <f>'Dec19'!M69+1</f>
        <v>43830</v>
      </c>
      <c r="L9" s="211" t="s">
        <v>84</v>
      </c>
      <c r="M9" s="212">
        <f>K9+6</f>
        <v>43836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IF(T$9="Y",'Dec19'!H71,0)</f>
        <v>0</v>
      </c>
      <c r="I11" s="90">
        <f>IF(T$9="Y",'Dec19'!I71,0)</f>
        <v>0</v>
      </c>
      <c r="J11" s="90">
        <f>IF(T$9="Y",'Dec19'!J71,0)</f>
        <v>0</v>
      </c>
      <c r="K11" s="90">
        <f>IF(T$9="Y",'Dec19'!K71,I11*J11)</f>
        <v>0</v>
      </c>
      <c r="L11" s="90">
        <f>IF(T$9="Y",'Dec19'!L71,0)</f>
        <v>0</v>
      </c>
      <c r="M11" s="114" t="str">
        <f>IF(E11=" "," ",IF(T$9="Y",'Dec19'!M71,IF((H11+K11+L11)&gt;0,H11+K11+L11,"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",Admin!I393))</f>
        <v xml:space="preserve"> </v>
      </c>
      <c r="U11" s="39"/>
      <c r="V11" s="49">
        <f>IF(Employee!H$34=E$9,Employee!D$34+SUM(M11)+'Dec19'!V71,SUM(M11)+'Dec19'!V71)</f>
        <v>0</v>
      </c>
      <c r="W11" s="49">
        <f>IF(Employee!H$34=E$9,Employee!D$35+SUM(N11)+'Dec19'!W71,SUM(N11)+'Dec19'!W71)</f>
        <v>0</v>
      </c>
      <c r="X11" s="49">
        <f>IF(O11=" ",'Dec19'!X71,O11+'Dec19'!X71)</f>
        <v>0</v>
      </c>
      <c r="Y11" s="49">
        <f>IF(P11=" ",'Dec19'!Y71,P11+'Dec19'!Y71)</f>
        <v>0</v>
      </c>
      <c r="Z11" s="49">
        <f>IF(Q11=" ",'Dec19'!Z71,Q11+'Dec19'!Z71)</f>
        <v>0</v>
      </c>
      <c r="AA11" s="49">
        <f>IF(R11=" ",'Dec19'!AA71,R11+'Dec19'!AA71)</f>
        <v>0</v>
      </c>
      <c r="AC11" s="49">
        <f>IF(T11=" ",'Dec19'!AC71,T11+'Dec19'!AC71)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IF(T$9="Y",'Dec19'!H72,0)</f>
        <v>0</v>
      </c>
      <c r="I12" s="93">
        <f>IF(T$9="Y",'Dec19'!I72,0)</f>
        <v>0</v>
      </c>
      <c r="J12" s="93">
        <f>IF(T$9="Y",'Dec19'!J72,0)</f>
        <v>0</v>
      </c>
      <c r="K12" s="93">
        <f>IF(T$9="Y",'Dec19'!K72,I12*J12)</f>
        <v>0</v>
      </c>
      <c r="L12" s="93">
        <f>IF(T$9="Y",'Dec19'!L72,0)</f>
        <v>0</v>
      </c>
      <c r="M12" s="115" t="str">
        <f>IF(E12=" "," ",IF(T$9="Y",'Dec19'!M72,IF((H12+K12+L12)&gt;0,H12+K12+L12,"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",Admin!I394))</f>
        <v xml:space="preserve"> </v>
      </c>
      <c r="U12" s="39"/>
      <c r="V12" s="49">
        <f>IF(Employee!H$60=E$9,Employee!D$60+SUM(M12)+'Dec19'!V72,SUM(M12)+'Dec19'!V72)</f>
        <v>0</v>
      </c>
      <c r="W12" s="49">
        <f>IF(Employee!H$60=E$9,Employee!D$61+SUM(N12)+'Dec19'!W72,SUM(N12)+'Dec19'!W72)</f>
        <v>0</v>
      </c>
      <c r="X12" s="49">
        <f>IF(O12=" ",'Dec19'!X72,O12+'Dec19'!X72)</f>
        <v>0</v>
      </c>
      <c r="Y12" s="49">
        <f>IF(P12=" ",'Dec19'!Y72,P12+'Dec19'!Y72)</f>
        <v>0</v>
      </c>
      <c r="Z12" s="49">
        <f>IF(Q12=" ",'Dec19'!Z72,Q12+'Dec19'!Z72)</f>
        <v>0</v>
      </c>
      <c r="AA12" s="49">
        <f>IF(R12=" ",'Dec19'!AA72,R12+'Dec19'!AA72)</f>
        <v>0</v>
      </c>
      <c r="AC12" s="49">
        <f>IF(T12=" ",'Dec19'!AC72,T12+'Dec19'!AC72)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IF(T$9="Y",'Dec19'!H73,0)</f>
        <v>0</v>
      </c>
      <c r="I13" s="93">
        <f>IF(T$9="Y",'Dec19'!I73,0)</f>
        <v>0</v>
      </c>
      <c r="J13" s="93">
        <f>IF(T$9="Y",'Dec19'!J73,0)</f>
        <v>0</v>
      </c>
      <c r="K13" s="93">
        <f>IF(T$9="Y",'Dec19'!K73,I13*J13)</f>
        <v>0</v>
      </c>
      <c r="L13" s="93">
        <f>IF(T$9="Y",'Dec19'!L73,0)</f>
        <v>0</v>
      </c>
      <c r="M13" s="115" t="str">
        <f>IF(E13=" "," ",IF(T$9="Y",'Dec19'!M73,IF((H13+K13+L13)&gt;0,H13+K13+L13,"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",Admin!I395))</f>
        <v xml:space="preserve"> </v>
      </c>
      <c r="U13" s="39"/>
      <c r="V13" s="49">
        <f>IF(Employee!H$86=E$9,Employee!D$86+SUM(M13)+'Dec19'!V73,SUM(M13)+'Dec19'!V73)</f>
        <v>0</v>
      </c>
      <c r="W13" s="49">
        <f>IF(Employee!H$86=E$9,Employee!D$87+SUM(N13)+'Dec19'!W73,SUM(N13)+'Dec19'!W73)</f>
        <v>0</v>
      </c>
      <c r="X13" s="49">
        <f>IF(O13=" ",'Dec19'!X73,O13+'Dec19'!X73)</f>
        <v>0</v>
      </c>
      <c r="Y13" s="49">
        <f>IF(P13=" ",'Dec19'!Y73,P13+'Dec19'!Y73)</f>
        <v>0</v>
      </c>
      <c r="Z13" s="49">
        <f>IF(Q13=" ",'Dec19'!Z73,Q13+'Dec19'!Z73)</f>
        <v>0</v>
      </c>
      <c r="AA13" s="49">
        <f>IF(R13=" ",'Dec19'!AA73,R13+'Dec19'!AA73)</f>
        <v>0</v>
      </c>
      <c r="AC13" s="49">
        <f>IF(T13=" ",'Dec19'!AC73,T13+'Dec19'!AC73)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IF(T$9="Y",'Dec19'!H74,0)</f>
        <v>0</v>
      </c>
      <c r="I14" s="93">
        <f>IF(T$9="Y",'Dec19'!I74,0)</f>
        <v>0</v>
      </c>
      <c r="J14" s="93">
        <f>IF(T$9="Y",'Dec19'!J74,0)</f>
        <v>0</v>
      </c>
      <c r="K14" s="93">
        <f>IF(T$9="Y",'Dec19'!K74,I14*J14)</f>
        <v>0</v>
      </c>
      <c r="L14" s="93">
        <f>IF(T$9="Y",'Dec19'!L74,0)</f>
        <v>0</v>
      </c>
      <c r="M14" s="115" t="str">
        <f>IF(E14=" "," ",IF(T$9="Y",'Dec19'!M74,IF((H14+K14+L14)&gt;0,H14+K14+L14,"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",Admin!I396))</f>
        <v xml:space="preserve"> </v>
      </c>
      <c r="U14" s="39"/>
      <c r="V14" s="49">
        <f>IF(Employee!H$112=E$9,Employee!D$112+SUM(M14)+'Dec19'!V74,SUM(M14)+'Dec19'!V74)</f>
        <v>0</v>
      </c>
      <c r="W14" s="49">
        <f>IF(Employee!H$112=E$9,Employee!D$113+SUM(N14)+'Dec19'!W74,SUM(N14)+'Dec19'!W74)</f>
        <v>0</v>
      </c>
      <c r="X14" s="49">
        <f>IF(O14=" ",'Dec19'!X74,O14+'Dec19'!X74)</f>
        <v>0</v>
      </c>
      <c r="Y14" s="49">
        <f>IF(P14=" ",'Dec19'!Y74,P14+'Dec19'!Y74)</f>
        <v>0</v>
      </c>
      <c r="Z14" s="49">
        <f>IF(Q14=" ",'Dec19'!Z74,Q14+'Dec19'!Z74)</f>
        <v>0</v>
      </c>
      <c r="AA14" s="49">
        <f>IF(R14=" ",'Dec19'!AA74,R14+'Dec19'!AA74)</f>
        <v>0</v>
      </c>
      <c r="AC14" s="49">
        <f>IF(T14=" ",'Dec19'!AC74,T14+'Dec19'!AC74)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IF(T$9="Y",'Dec19'!H75,0)</f>
        <v>0</v>
      </c>
      <c r="I15" s="93">
        <f>IF(T$9="Y",'Dec19'!I75,0)</f>
        <v>0</v>
      </c>
      <c r="J15" s="93">
        <f>IF(T$9="Y",'Dec19'!J75,0)</f>
        <v>0</v>
      </c>
      <c r="K15" s="93">
        <f>IF(T$9="Y",'Dec19'!K75,I15*J15)</f>
        <v>0</v>
      </c>
      <c r="L15" s="93">
        <f>IF(T$9="Y",'Dec19'!L75,0)</f>
        <v>0</v>
      </c>
      <c r="M15" s="115" t="str">
        <f>IF(E15=" "," ",IF(T$9="Y",'Dec19'!M75,IF((H15+K15+L15)&gt;0,H15+K15+L15,"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",Admin!I397))</f>
        <v xml:space="preserve"> </v>
      </c>
      <c r="U15" s="39"/>
      <c r="V15" s="49">
        <f>IF(Employee!H$138=E$9,Employee!D$138+SUM(M15)+'Dec19'!V75,SUM(M15)+'Dec19'!V75)</f>
        <v>0</v>
      </c>
      <c r="W15" s="49">
        <f>IF(Employee!H$138=E$9,Employee!D$139+SUM(N15)+'Dec19'!W75,SUM(N15)+'Dec19'!W75)</f>
        <v>0</v>
      </c>
      <c r="X15" s="49">
        <f>IF(O15=" ",'Dec19'!X75,O15+'Dec19'!X75)</f>
        <v>0</v>
      </c>
      <c r="Y15" s="49">
        <f>IF(P15=" ",'Dec19'!Y75,P15+'Dec19'!Y75)</f>
        <v>0</v>
      </c>
      <c r="Z15" s="49">
        <f>IF(Q15=" ",'Dec19'!Z75,Q15+'Dec19'!Z75)</f>
        <v>0</v>
      </c>
      <c r="AA15" s="49">
        <f>IF(R15=" ",'Dec19'!AA75,R15+'Dec19'!AA75)</f>
        <v>0</v>
      </c>
      <c r="AC15" s="49">
        <f>IF(T15=" ",'Dec19'!AC75,T15+'Dec19'!AC75)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IF(T$9="Y",'Dec19'!H76,0)</f>
        <v>0</v>
      </c>
      <c r="I16" s="93">
        <f>IF(T$9="Y",'Dec19'!I76,0)</f>
        <v>0</v>
      </c>
      <c r="J16" s="93">
        <f>IF(T$9="Y",'Dec19'!J76,0)</f>
        <v>0</v>
      </c>
      <c r="K16" s="93">
        <f>IF(T$9="Y",'Dec19'!K76,I16*J16)</f>
        <v>0</v>
      </c>
      <c r="L16" s="93">
        <f>IF(T$9="Y",'Dec19'!L76,0)</f>
        <v>0</v>
      </c>
      <c r="M16" s="115" t="str">
        <f>IF(E16=" "," ",IF(T$9="Y",'Dec19'!M76,IF((H16+K16+L16)&gt;0,H16+K16+L16,"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",Admin!I398))</f>
        <v xml:space="preserve"> </v>
      </c>
      <c r="U16" s="39"/>
      <c r="V16" s="49">
        <f>IF(Employee!H$164=E$9,Employee!D$164+SUM(M16)+'Dec19'!V76,SUM(M16)+'Dec19'!V76)</f>
        <v>0</v>
      </c>
      <c r="W16" s="49">
        <f>IF(Employee!H$164=E$9,Employee!D$165+SUM(N16)+'Dec19'!W76,SUM(N16)+'Dec19'!W76)</f>
        <v>0</v>
      </c>
      <c r="X16" s="49">
        <f>IF(O16=" ",'Dec19'!X76,O16+'Dec19'!X76)</f>
        <v>0</v>
      </c>
      <c r="Y16" s="49">
        <f>IF(P16=" ",'Dec19'!Y76,P16+'Dec19'!Y76)</f>
        <v>0</v>
      </c>
      <c r="Z16" s="49">
        <f>IF(Q16=" ",'Dec19'!Z76,Q16+'Dec19'!Z76)</f>
        <v>0</v>
      </c>
      <c r="AA16" s="49">
        <f>IF(R16=" ",'Dec19'!AA76,R16+'Dec19'!AA76)</f>
        <v>0</v>
      </c>
      <c r="AC16" s="49">
        <f>IF(T16=" ",'Dec19'!AC76,T16+'Dec19'!AC76)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IF(T$9="Y",'Dec19'!H77,0)</f>
        <v>0</v>
      </c>
      <c r="I17" s="93">
        <f>IF(T$9="Y",'Dec19'!I77,0)</f>
        <v>0</v>
      </c>
      <c r="J17" s="93">
        <f>IF(T$9="Y",'Dec19'!J77,0)</f>
        <v>0</v>
      </c>
      <c r="K17" s="93">
        <f>IF(T$9="Y",'Dec19'!K77,I17*J17)</f>
        <v>0</v>
      </c>
      <c r="L17" s="93">
        <f>IF(T$9="Y",'Dec19'!L77,0)</f>
        <v>0</v>
      </c>
      <c r="M17" s="115" t="str">
        <f>IF(E17=" "," ",IF(T$9="Y",'Dec19'!M77,IF((H17+K17+L17)&gt;0,H17+K17+L17,"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",Admin!I399))</f>
        <v xml:space="preserve"> </v>
      </c>
      <c r="U17" s="39"/>
      <c r="V17" s="49">
        <f>IF(Employee!H$190=E$9,Employee!D$190+SUM(M17)+'Dec19'!V77,SUM(M17)+'Dec19'!V77)</f>
        <v>0</v>
      </c>
      <c r="W17" s="49">
        <f>IF(Employee!H$190=E$9,Employee!D$191+SUM(N17)+'Dec19'!W77,SUM(N17)+'Dec19'!W77)</f>
        <v>0</v>
      </c>
      <c r="X17" s="49">
        <f>IF(O17=" ",'Dec19'!X77,O17+'Dec19'!X77)</f>
        <v>0</v>
      </c>
      <c r="Y17" s="49">
        <f>IF(P17=" ",'Dec19'!Y77,P17+'Dec19'!Y77)</f>
        <v>0</v>
      </c>
      <c r="Z17" s="49">
        <f>IF(Q17=" ",'Dec19'!Z77,Q17+'Dec19'!Z77)</f>
        <v>0</v>
      </c>
      <c r="AA17" s="49">
        <f>IF(R17=" ",'Dec19'!AA77,R17+'Dec19'!AA77)</f>
        <v>0</v>
      </c>
      <c r="AC17" s="49">
        <f>IF(T17=" ",'Dec19'!AC77,T17+'Dec19'!AC77)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IF(T$9="Y",'Dec19'!H78,0)</f>
        <v>0</v>
      </c>
      <c r="I18" s="93">
        <f>IF(T$9="Y",'Dec19'!I78,0)</f>
        <v>0</v>
      </c>
      <c r="J18" s="93">
        <f>IF(T$9="Y",'Dec19'!J78,0)</f>
        <v>0</v>
      </c>
      <c r="K18" s="93">
        <f>IF(T$9="Y",'Dec19'!K78,I18*J18)</f>
        <v>0</v>
      </c>
      <c r="L18" s="93">
        <f>IF(T$9="Y",'Dec19'!L78,0)</f>
        <v>0</v>
      </c>
      <c r="M18" s="115" t="str">
        <f>IF(E18=" "," ",IF(T$9="Y",'Dec19'!M78,IF((H18+K18+L18)&gt;0,H18+K18+L18,"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",Admin!I400))</f>
        <v xml:space="preserve"> </v>
      </c>
      <c r="U18" s="39"/>
      <c r="V18" s="49">
        <f>IF(Employee!H$216=E$9,Employee!D$216+SUM(M18)+'Dec19'!V78,SUM(M18)+'Dec19'!V78)</f>
        <v>0</v>
      </c>
      <c r="W18" s="49">
        <f>IF(Employee!H$216=E$9,Employee!D$217+SUM(N18)+'Dec19'!W78,SUM(N18)+'Dec19'!W78)</f>
        <v>0</v>
      </c>
      <c r="X18" s="49">
        <f>IF(O18=" ",'Dec19'!X78,O18+'Dec19'!X78)</f>
        <v>0</v>
      </c>
      <c r="Y18" s="49">
        <f>IF(P18=" ",'Dec19'!Y78,P18+'Dec19'!Y78)</f>
        <v>0</v>
      </c>
      <c r="Z18" s="49">
        <f>IF(Q18=" ",'Dec19'!Z78,Q18+'Dec19'!Z78)</f>
        <v>0</v>
      </c>
      <c r="AA18" s="49">
        <f>IF(R18=" ",'Dec19'!AA78,R18+'Dec19'!AA78)</f>
        <v>0</v>
      </c>
      <c r="AC18" s="49">
        <f>IF(T18=" ",'Dec19'!AC78,T18+'Dec19'!AC78)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IF(T$9="Y",'Dec19'!H79,0)</f>
        <v>0</v>
      </c>
      <c r="I19" s="93">
        <f>IF(T$9="Y",'Dec19'!I79,0)</f>
        <v>0</v>
      </c>
      <c r="J19" s="93">
        <f>IF(T$9="Y",'Dec19'!J79,0)</f>
        <v>0</v>
      </c>
      <c r="K19" s="93">
        <f>IF(T$9="Y",'Dec19'!K79,I19*J19)</f>
        <v>0</v>
      </c>
      <c r="L19" s="93">
        <f>IF(T$9="Y",'Dec19'!L79,0)</f>
        <v>0</v>
      </c>
      <c r="M19" s="115" t="str">
        <f>IF(E19=" "," ",IF(T$9="Y",'Dec19'!M79,IF((H19+K19+L19)&gt;0,H19+K19+L19,"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",Admin!I401))</f>
        <v xml:space="preserve"> </v>
      </c>
      <c r="U19" s="39"/>
      <c r="V19" s="49">
        <f>IF(Employee!H$242=E$9,Employee!D$242+SUM(M19)+'Dec19'!V79,SUM(M19)+'Dec19'!V79)</f>
        <v>0</v>
      </c>
      <c r="W19" s="49">
        <f>IF(Employee!H$242=E$9,Employee!D$243+SUM(N19)+'Dec19'!W79,SUM(N19)+'Dec19'!W79)</f>
        <v>0</v>
      </c>
      <c r="X19" s="49">
        <f>IF(O19=" ",'Dec19'!X79,O19+'Dec19'!X79)</f>
        <v>0</v>
      </c>
      <c r="Y19" s="49">
        <f>IF(P19=" ",'Dec19'!Y79,P19+'Dec19'!Y79)</f>
        <v>0</v>
      </c>
      <c r="Z19" s="49">
        <f>IF(Q19=" ",'Dec19'!Z79,Q19+'Dec19'!Z79)</f>
        <v>0</v>
      </c>
      <c r="AA19" s="49">
        <f>IF(R19=" ",'Dec19'!AA79,R19+'Dec19'!AA79)</f>
        <v>0</v>
      </c>
      <c r="AC19" s="49">
        <f>IF(T19=" ",'Dec19'!AC79,T19+'Dec19'!AC79)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IF(T$9="Y",'Dec19'!H80,0)</f>
        <v>0</v>
      </c>
      <c r="I20" s="118">
        <f>IF(T$9="Y",'Dec19'!I80,0)</f>
        <v>0</v>
      </c>
      <c r="J20" s="118">
        <f>IF(T$9="Y",'Dec19'!J80,0)</f>
        <v>0</v>
      </c>
      <c r="K20" s="118">
        <f>IF(T$9="Y",'Dec19'!K80,I20*J20)</f>
        <v>0</v>
      </c>
      <c r="L20" s="118">
        <f>IF(T$9="Y",'Dec19'!L80,0)</f>
        <v>0</v>
      </c>
      <c r="M20" s="116" t="str">
        <f>IF(E20=" "," ",IF(T$9="Y",'Dec19'!M80,IF((H20+K20+L20)&gt;0,H20+K20+L20,"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",Admin!I402))</f>
        <v xml:space="preserve"> </v>
      </c>
      <c r="U20" s="39"/>
      <c r="V20" s="49">
        <f>IF(Employee!H$268=E$9,Employee!D$268+SUM(M20)+'Dec19'!V80,SUM(M20)+'Dec19'!V80)</f>
        <v>0</v>
      </c>
      <c r="W20" s="49">
        <f>IF(Employee!H$268=E$9,Employee!D$269+SUM(N20)+'Dec19'!W80,SUM(N20)+'Dec19'!W80)</f>
        <v>0</v>
      </c>
      <c r="X20" s="49">
        <f>IF(O20=" ",'Dec19'!X80,O20+'Dec19'!X80)</f>
        <v>0</v>
      </c>
      <c r="Y20" s="49">
        <f>IF(P20=" ",'Dec19'!Y80,P20+'Dec19'!Y80)</f>
        <v>0</v>
      </c>
      <c r="Z20" s="49">
        <f>IF(Q20=" ",'Dec19'!Z80,Q20+'Dec19'!Z80)</f>
        <v>0</v>
      </c>
      <c r="AA20" s="49">
        <f>IF(R20=" ",'Dec19'!AA80,R20+'Dec19'!AA80)</f>
        <v>0</v>
      </c>
      <c r="AC20" s="49">
        <f>IF(T20=" ",'Dec19'!AC80,T20+'Dec19'!AC80)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41</v>
      </c>
      <c r="F24" s="35"/>
      <c r="G24" s="35"/>
      <c r="H24" s="377" t="s">
        <v>28</v>
      </c>
      <c r="I24" s="378"/>
      <c r="J24" s="379"/>
      <c r="K24" s="210">
        <f>M9+1</f>
        <v>43837</v>
      </c>
      <c r="L24" s="211" t="s">
        <v>84</v>
      </c>
      <c r="M24" s="212">
        <f>K24+6</f>
        <v>43843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",Admin!I403))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",Admin!I404))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",Admin!I405))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",Admin!I406))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",Admin!I407))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",Admin!I408))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",Admin!I409))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",Admin!I410))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",Admin!I411))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",Admin!I412))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42</v>
      </c>
      <c r="F39" s="35"/>
      <c r="G39" s="35"/>
      <c r="H39" s="377" t="s">
        <v>28</v>
      </c>
      <c r="I39" s="378"/>
      <c r="J39" s="379"/>
      <c r="K39" s="210">
        <f>M24+1</f>
        <v>43844</v>
      </c>
      <c r="L39" s="211" t="s">
        <v>84</v>
      </c>
      <c r="M39" s="212">
        <f>K39+6</f>
        <v>43850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",Admin!I413))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",Admin!I414))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",Admin!I415))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",Admin!I416))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",Admin!I417))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",Admin!I418))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",Admin!I419))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",Admin!I420))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",Admin!I421))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",Admin!I422))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43</v>
      </c>
      <c r="F54" s="35"/>
      <c r="G54" s="35"/>
      <c r="H54" s="377" t="s">
        <v>28</v>
      </c>
      <c r="I54" s="428"/>
      <c r="J54" s="429"/>
      <c r="K54" s="210">
        <f>M39+1</f>
        <v>43851</v>
      </c>
      <c r="L54" s="211" t="s">
        <v>84</v>
      </c>
      <c r="M54" s="212">
        <f>K54+6</f>
        <v>43857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",Admin!I423))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",Admin!I424))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",Admin!I425))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",Admin!I426))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",Admin!I427))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",Admin!I428))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",Admin!I429))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",Admin!I430))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",Admin!I431))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",Admin!I432))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10</v>
      </c>
      <c r="F69" s="35"/>
      <c r="G69" s="35"/>
      <c r="H69" s="377" t="s">
        <v>28</v>
      </c>
      <c r="I69" s="378"/>
      <c r="J69" s="379"/>
      <c r="K69" s="210">
        <f>Admin!B277</f>
        <v>43836</v>
      </c>
      <c r="L69" s="211" t="s">
        <v>84</v>
      </c>
      <c r="M69" s="212">
        <f>Admin!B307</f>
        <v>43866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IF(T$69="Y",'Dec19'!H86,0)</f>
        <v>0</v>
      </c>
      <c r="I71" s="90">
        <f>IF(T$69="Y",'Dec19'!I86,0)</f>
        <v>0</v>
      </c>
      <c r="J71" s="90">
        <f>IF(T$69="Y",'Dec19'!J86,0)</f>
        <v>0</v>
      </c>
      <c r="K71" s="90">
        <f>IF(T$69="Y",'Dec19'!K86,I71*J71)</f>
        <v>0</v>
      </c>
      <c r="L71" s="90">
        <f>IF(T$69="Y",'Dec19'!L86,0)</f>
        <v>0</v>
      </c>
      <c r="M71" s="102" t="str">
        <f>IF(E71=" "," ",IF(T$69="Y",'Dec19'!M86,IF((H71+K71+L71)&gt;0,H71+K71+L71,"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",Admin!I93))</f>
        <v xml:space="preserve"> </v>
      </c>
      <c r="U71" s="39"/>
      <c r="V71" s="49">
        <f>IF(Employee!H$35=E$69,Employee!D$34+SUM(M71)+'Dec19'!V86,SUM(M71)+'Dec19'!V86)</f>
        <v>0</v>
      </c>
      <c r="W71" s="49">
        <f>IF(Employee!H$35=E$69,Employee!D$35+SUM(N71)+'Dec19'!W86,SUM(N71)+'Dec19'!W86)</f>
        <v>0</v>
      </c>
      <c r="X71" s="49">
        <f>IF(O71=" ",'Dec19'!X86,O71+'Dec19'!X86)</f>
        <v>0</v>
      </c>
      <c r="Y71" s="49">
        <f>IF(P71=" ",'Dec19'!Y86,P71+'Dec19'!Y86)</f>
        <v>0</v>
      </c>
      <c r="Z71" s="49">
        <f>IF(Q71=" ",'Dec19'!Z86,Q71+'Dec19'!Z86)</f>
        <v>0</v>
      </c>
      <c r="AA71" s="49">
        <f>IF(R71=" ",'Dec19'!AA86,R71+'Dec19'!AA86)</f>
        <v>0</v>
      </c>
      <c r="AC71" s="49">
        <f>IF(T71=" ",'Dec19'!AC86,T71+'Dec19'!AC86)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IF(T$69="Y",'Dec19'!H87,0)</f>
        <v>0</v>
      </c>
      <c r="I72" s="93">
        <f>IF(T$69="Y",'Dec19'!I87,0)</f>
        <v>0</v>
      </c>
      <c r="J72" s="93">
        <f>IF(T$69="Y",'Dec19'!J87,0)</f>
        <v>0</v>
      </c>
      <c r="K72" s="93">
        <f>IF(T$69="Y",'Dec19'!K87,I72*J72)</f>
        <v>0</v>
      </c>
      <c r="L72" s="93">
        <f>IF(T$69="Y",'Dec19'!L87,0)</f>
        <v>0</v>
      </c>
      <c r="M72" s="103" t="str">
        <f>IF(E72=" "," ",IF(T$69="Y",'Dec19'!M87,IF((H72+K72+L72)&gt;0,H72+K72+L72,"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",Admin!I94))</f>
        <v xml:space="preserve"> </v>
      </c>
      <c r="U72" s="39"/>
      <c r="V72" s="49">
        <f>IF(Employee!H$61=E$69,Employee!D$60+SUM(M72)+'Dec19'!V87,SUM(M72)+'Dec19'!V87)</f>
        <v>0</v>
      </c>
      <c r="W72" s="49">
        <f>IF(Employee!H$61=E$69,Employee!D$61+SUM(N72)+'Dec19'!W87,SUM(N72)+'Dec19'!W87)</f>
        <v>0</v>
      </c>
      <c r="X72" s="49">
        <f>IF(O72=" ",'Dec19'!X87,O72+'Dec19'!X87)</f>
        <v>0</v>
      </c>
      <c r="Y72" s="49">
        <f>IF(P72=" ",'Dec19'!Y87,P72+'Dec19'!Y87)</f>
        <v>0</v>
      </c>
      <c r="Z72" s="49">
        <f>IF(Q72=" ",'Dec19'!Z87,Q72+'Dec19'!Z87)</f>
        <v>0</v>
      </c>
      <c r="AA72" s="49">
        <f>IF(R72=" ",'Dec19'!AA87,R72+'Dec19'!AA87)</f>
        <v>0</v>
      </c>
      <c r="AC72" s="49">
        <f>IF(T72=" ",'Dec19'!AC87,T72+'Dec19'!AC87)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IF(T$69="Y",'Dec19'!H88,0)</f>
        <v>0</v>
      </c>
      <c r="I73" s="93">
        <f>IF(T$69="Y",'Dec19'!I88,0)</f>
        <v>0</v>
      </c>
      <c r="J73" s="93">
        <f>IF(T$69="Y",'Dec19'!J88,0)</f>
        <v>0</v>
      </c>
      <c r="K73" s="93">
        <f>IF(T$69="Y",'Dec19'!K88,I73*J73)</f>
        <v>0</v>
      </c>
      <c r="L73" s="93">
        <f>IF(T$69="Y",'Dec19'!L88,0)</f>
        <v>0</v>
      </c>
      <c r="M73" s="103" t="str">
        <f>IF(E73=" "," ",IF(T$69="Y",'Dec19'!M88,IF((H73+K73+L73)&gt;0,H73+K73+L73,"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",Admin!I95))</f>
        <v xml:space="preserve"> </v>
      </c>
      <c r="U73" s="39"/>
      <c r="V73" s="49">
        <f>IF(Employee!H$87=E$69,Employee!D$86+SUM(M73)+'Dec19'!V88,SUM(M73)+'Dec19'!V88)</f>
        <v>0</v>
      </c>
      <c r="W73" s="49">
        <f>IF(Employee!H$87=E$69,Employee!D$87+SUM(N73)+'Dec19'!W88,SUM(N73)+'Dec19'!W88)</f>
        <v>0</v>
      </c>
      <c r="X73" s="49">
        <f>IF(O73=" ",'Dec19'!X88,O73+'Dec19'!X88)</f>
        <v>0</v>
      </c>
      <c r="Y73" s="49">
        <f>IF(P73=" ",'Dec19'!Y88,P73+'Dec19'!Y88)</f>
        <v>0</v>
      </c>
      <c r="Z73" s="49">
        <f>IF(Q73=" ",'Dec19'!Z88,Q73+'Dec19'!Z88)</f>
        <v>0</v>
      </c>
      <c r="AA73" s="49">
        <f>IF(R73=" ",'Dec19'!AA88,R73+'Dec19'!AA88)</f>
        <v>0</v>
      </c>
      <c r="AC73" s="49">
        <f>IF(T73=" ",'Dec19'!AC88,T73+'Dec19'!AC88)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IF(T$69="Y",'Dec19'!H89,0)</f>
        <v>0</v>
      </c>
      <c r="I74" s="93">
        <f>IF(T$69="Y",'Dec19'!I89,0)</f>
        <v>0</v>
      </c>
      <c r="J74" s="93">
        <f>IF(T$69="Y",'Dec19'!J89,0)</f>
        <v>0</v>
      </c>
      <c r="K74" s="93">
        <f>IF(T$69="Y",'Dec19'!K89,I74*J74)</f>
        <v>0</v>
      </c>
      <c r="L74" s="93">
        <f>IF(T$69="Y",'Dec19'!L89,0)</f>
        <v>0</v>
      </c>
      <c r="M74" s="103" t="str">
        <f>IF(E74=" "," ",IF(T$69="Y",'Dec19'!M89,IF((H74+K74+L74)&gt;0,H74+K74+L74,"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",Admin!I96))</f>
        <v xml:space="preserve"> </v>
      </c>
      <c r="U74" s="39"/>
      <c r="V74" s="49">
        <f>IF(Employee!H$113=E$69,Employee!D$112+SUM(M74)+'Dec19'!V89,SUM(M74)+'Dec19'!V89)</f>
        <v>0</v>
      </c>
      <c r="W74" s="49">
        <f>IF(Employee!H$113=E$69,Employee!D$113+SUM(N74)+'Dec19'!W89,SUM(N74)+'Dec19'!W89)</f>
        <v>0</v>
      </c>
      <c r="X74" s="49">
        <f>IF(O74=" ",'Dec19'!X89,O74+'Dec19'!X89)</f>
        <v>0</v>
      </c>
      <c r="Y74" s="49">
        <f>IF(P74=" ",'Dec19'!Y89,P74+'Dec19'!Y89)</f>
        <v>0</v>
      </c>
      <c r="Z74" s="49">
        <f>IF(Q74=" ",'Dec19'!Z89,Q74+'Dec19'!Z89)</f>
        <v>0</v>
      </c>
      <c r="AA74" s="49">
        <f>IF(R74=" ",'Dec19'!AA89,R74+'Dec19'!AA89)</f>
        <v>0</v>
      </c>
      <c r="AC74" s="49">
        <f>IF(T74=" ",'Dec19'!AC89,T74+'Dec19'!AC89)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IF(T$69="Y",'Dec19'!H90,0)</f>
        <v>0</v>
      </c>
      <c r="I75" s="93">
        <f>IF(T$69="Y",'Dec19'!I90,0)</f>
        <v>0</v>
      </c>
      <c r="J75" s="93">
        <f>IF(T$69="Y",'Dec19'!J90,0)</f>
        <v>0</v>
      </c>
      <c r="K75" s="93">
        <f>IF(T$69="Y",'Dec19'!K90,I75*J75)</f>
        <v>0</v>
      </c>
      <c r="L75" s="93">
        <f>IF(T$69="Y",'Dec19'!L90,0)</f>
        <v>0</v>
      </c>
      <c r="M75" s="103" t="str">
        <f>IF(E75=" "," ",IF(T$69="Y",'Dec19'!M90,IF((H75+K75+L75)&gt;0,H75+K75+L75,"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",Admin!I97))</f>
        <v xml:space="preserve"> </v>
      </c>
      <c r="U75" s="39"/>
      <c r="V75" s="49">
        <f>IF(Employee!H$139=E$69,Employee!D$138+SUM(M75)+'Dec19'!V90,SUM(M75)+'Dec19'!V90)</f>
        <v>0</v>
      </c>
      <c r="W75" s="49">
        <f>IF(Employee!H$139=E$69,Employee!D$139+SUM(N75)+'Dec19'!W90,SUM(N75)+'Dec19'!W90)</f>
        <v>0</v>
      </c>
      <c r="X75" s="49">
        <f>IF(O75=" ",'Dec19'!X90,O75+'Dec19'!X90)</f>
        <v>0</v>
      </c>
      <c r="Y75" s="49">
        <f>IF(P75=" ",'Dec19'!Y90,P75+'Dec19'!Y90)</f>
        <v>0</v>
      </c>
      <c r="Z75" s="49">
        <f>IF(Q75=" ",'Dec19'!Z90,Q75+'Dec19'!Z90)</f>
        <v>0</v>
      </c>
      <c r="AA75" s="49">
        <f>IF(R75=" ",'Dec19'!AA90,R75+'Dec19'!AA90)</f>
        <v>0</v>
      </c>
      <c r="AC75" s="49">
        <f>IF(T75=" ",'Dec19'!AC90,T75+'Dec19'!AC90)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IF(T$69="Y",'Dec19'!H91,0)</f>
        <v>0</v>
      </c>
      <c r="I76" s="93">
        <f>IF(T$69="Y",'Dec19'!I91,0)</f>
        <v>0</v>
      </c>
      <c r="J76" s="93">
        <f>IF(T$69="Y",'Dec19'!J91,0)</f>
        <v>0</v>
      </c>
      <c r="K76" s="93">
        <f>IF(T$69="Y",'Dec19'!K91,I76*J76)</f>
        <v>0</v>
      </c>
      <c r="L76" s="93">
        <f>IF(T$69="Y",'Dec19'!L91,0)</f>
        <v>0</v>
      </c>
      <c r="M76" s="103" t="str">
        <f>IF(E76=" "," ",IF(T$69="Y",'Dec19'!M91,IF((H76+K76+L76)&gt;0,H76+K76+L76,"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",Admin!I98))</f>
        <v xml:space="preserve"> </v>
      </c>
      <c r="U76" s="39"/>
      <c r="V76" s="49">
        <f>IF(Employee!H$165=E$69,Employee!D$164+SUM(M76)+'Dec19'!V91,SUM(M76)+'Dec19'!V91)</f>
        <v>0</v>
      </c>
      <c r="W76" s="49">
        <f>IF(Employee!H$165=E$69,Employee!D$165+SUM(N76)+'Dec19'!W91,SUM(N76)+'Dec19'!W91)</f>
        <v>0</v>
      </c>
      <c r="X76" s="49">
        <f>IF(O76=" ",'Dec19'!X91,O76+'Dec19'!X91)</f>
        <v>0</v>
      </c>
      <c r="Y76" s="49">
        <f>IF(P76=" ",'Dec19'!Y91,P76+'Dec19'!Y91)</f>
        <v>0</v>
      </c>
      <c r="Z76" s="49">
        <f>IF(Q76=" ",'Dec19'!Z91,Q76+'Dec19'!Z91)</f>
        <v>0</v>
      </c>
      <c r="AA76" s="49">
        <f>IF(R76=" ",'Dec19'!AA91,R76+'Dec19'!AA91)</f>
        <v>0</v>
      </c>
      <c r="AC76" s="49">
        <f>IF(T76=" ",'Dec19'!AC91,T76+'Dec19'!AC91)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IF(T$69="Y",'Dec19'!H92,0)</f>
        <v>0</v>
      </c>
      <c r="I77" s="93">
        <f>IF(T$69="Y",'Dec19'!I92,0)</f>
        <v>0</v>
      </c>
      <c r="J77" s="93">
        <f>IF(T$69="Y",'Dec19'!J92,0)</f>
        <v>0</v>
      </c>
      <c r="K77" s="93">
        <f>IF(T$69="Y",'Dec19'!K92,I77*J77)</f>
        <v>0</v>
      </c>
      <c r="L77" s="93">
        <f>IF(T$69="Y",'Dec19'!L92,0)</f>
        <v>0</v>
      </c>
      <c r="M77" s="103" t="str">
        <f>IF(E77=" "," ",IF(T$69="Y",'Dec19'!M92,IF((H77+K77+L77)&gt;0,H77+K77+L77,"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",Admin!I99))</f>
        <v xml:space="preserve"> </v>
      </c>
      <c r="U77" s="39"/>
      <c r="V77" s="49">
        <f>IF(Employee!H$191=E$69,Employee!D$190+SUM(M77)+'Dec19'!V92,SUM(M77)+'Dec19'!V92)</f>
        <v>0</v>
      </c>
      <c r="W77" s="49">
        <f>IF(Employee!H$191=E$69,Employee!D$191+SUM(N77)+'Dec19'!W92,SUM(N77)+'Dec19'!W92)</f>
        <v>0</v>
      </c>
      <c r="X77" s="49">
        <f>IF(O77=" ",'Dec19'!X92,O77+'Dec19'!X92)</f>
        <v>0</v>
      </c>
      <c r="Y77" s="49">
        <f>IF(P77=" ",'Dec19'!Y92,P77+'Dec19'!Y92)</f>
        <v>0</v>
      </c>
      <c r="Z77" s="49">
        <f>IF(Q77=" ",'Dec19'!Z92,Q77+'Dec19'!Z92)</f>
        <v>0</v>
      </c>
      <c r="AA77" s="49">
        <f>IF(R77=" ",'Dec19'!AA92,R77+'Dec19'!AA92)</f>
        <v>0</v>
      </c>
      <c r="AC77" s="49">
        <f>IF(T77=" ",'Dec19'!AC92,T77+'Dec19'!AC92)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IF(T$69="Y",'Dec19'!H93,0)</f>
        <v>0</v>
      </c>
      <c r="I78" s="93">
        <f>IF(T$69="Y",'Dec19'!I93,0)</f>
        <v>0</v>
      </c>
      <c r="J78" s="93">
        <f>IF(T$69="Y",'Dec19'!J93,0)</f>
        <v>0</v>
      </c>
      <c r="K78" s="93">
        <f>IF(T$69="Y",'Dec19'!K93,I78*J78)</f>
        <v>0</v>
      </c>
      <c r="L78" s="93">
        <f>IF(T$69="Y",'Dec19'!L93,0)</f>
        <v>0</v>
      </c>
      <c r="M78" s="103" t="str">
        <f>IF(E78=" "," ",IF(T$69="Y",'Dec19'!M93,IF((H78+K78+L78)&gt;0,H78+K78+L78,"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",Admin!I100))</f>
        <v xml:space="preserve"> </v>
      </c>
      <c r="U78" s="39"/>
      <c r="V78" s="49">
        <f>IF(Employee!H$217=E$69,Employee!D$216+SUM(M78)+'Dec19'!V93,SUM(M78)+'Dec19'!V93)</f>
        <v>0</v>
      </c>
      <c r="W78" s="49">
        <f>IF(Employee!H$217=E$69,Employee!D$217+SUM(N78)+'Dec19'!W93,SUM(N78)+'Dec19'!W93)</f>
        <v>0</v>
      </c>
      <c r="X78" s="49">
        <f>IF(O78=" ",'Dec19'!X93,O78+'Dec19'!X93)</f>
        <v>0</v>
      </c>
      <c r="Y78" s="49">
        <f>IF(P78=" ",'Dec19'!Y93,P78+'Dec19'!Y93)</f>
        <v>0</v>
      </c>
      <c r="Z78" s="49">
        <f>IF(Q78=" ",'Dec19'!Z93,Q78+'Dec19'!Z93)</f>
        <v>0</v>
      </c>
      <c r="AA78" s="49">
        <f>IF(R78=" ",'Dec19'!AA93,R78+'Dec19'!AA93)</f>
        <v>0</v>
      </c>
      <c r="AC78" s="49">
        <f>IF(T78=" ",'Dec19'!AC93,T78+'Dec19'!AC93)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IF(T$69="Y",'Dec19'!H94,0)</f>
        <v>0</v>
      </c>
      <c r="I79" s="93">
        <f>IF(T$69="Y",'Dec19'!I94,0)</f>
        <v>0</v>
      </c>
      <c r="J79" s="93">
        <f>IF(T$69="Y",'Dec19'!J94,0)</f>
        <v>0</v>
      </c>
      <c r="K79" s="93">
        <f>IF(T$69="Y",'Dec19'!K94,I79*J79)</f>
        <v>0</v>
      </c>
      <c r="L79" s="93">
        <f>IF(T$69="Y",'Dec19'!L94,0)</f>
        <v>0</v>
      </c>
      <c r="M79" s="103" t="str">
        <f>IF(E79=" "," ",IF(T$69="Y",'Dec19'!M94,IF((H79+K79+L79)&gt;0,H79+K79+L79,"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",Admin!I101))</f>
        <v xml:space="preserve"> </v>
      </c>
      <c r="U79" s="39"/>
      <c r="V79" s="49">
        <f>IF(Employee!H$243=E$69,Employee!D$242+SUM(M79)+'Dec19'!V94,SUM(M79)+'Dec19'!V94)</f>
        <v>0</v>
      </c>
      <c r="W79" s="49">
        <f>IF(Employee!H$243=E$69,Employee!D$243+SUM(N79)+'Dec19'!W94,SUM(N79)+'Dec19'!W94)</f>
        <v>0</v>
      </c>
      <c r="X79" s="49">
        <f>IF(O79=" ",'Dec19'!X94,O79+'Dec19'!X94)</f>
        <v>0</v>
      </c>
      <c r="Y79" s="49">
        <f>IF(P79=" ",'Dec19'!Y94,P79+'Dec19'!Y94)</f>
        <v>0</v>
      </c>
      <c r="Z79" s="49">
        <f>IF(Q79=" ",'Dec19'!Z94,Q79+'Dec19'!Z94)</f>
        <v>0</v>
      </c>
      <c r="AA79" s="49">
        <f>IF(R79=" ",'Dec19'!AA94,R79+'Dec19'!AA94)</f>
        <v>0</v>
      </c>
      <c r="AC79" s="49">
        <f>IF(T79=" ",'Dec19'!AC94,T79+'Dec19'!AC94)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IF(T$69="Y",'Dec19'!H95,0)</f>
        <v>0</v>
      </c>
      <c r="I80" s="118">
        <f>IF(T$69="Y",'Dec19'!I95,0)</f>
        <v>0</v>
      </c>
      <c r="J80" s="118">
        <f>IF(T$69="Y",'Dec19'!J95,0)</f>
        <v>0</v>
      </c>
      <c r="K80" s="118">
        <f>IF(T$69="Y",'Dec19'!K95,I80*J80)</f>
        <v>0</v>
      </c>
      <c r="L80" s="118">
        <f>IF(T$69="Y",'Dec19'!L95,0)</f>
        <v>0</v>
      </c>
      <c r="M80" s="103" t="str">
        <f>IF(E80=" "," ",IF(T$69="Y",'Dec19'!M95,IF((H80+K80+L80)&gt;0,H80+K80+L80,"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",Admin!I102))</f>
        <v xml:space="preserve"> </v>
      </c>
      <c r="U80" s="39"/>
      <c r="V80" s="49">
        <f>IF(Employee!H$269=E$69,Employee!D$268+SUM(M80)+'Dec19'!V95,SUM(M80)+'Dec19'!V95)</f>
        <v>0</v>
      </c>
      <c r="W80" s="49">
        <f>IF(Employee!H$269=E$69,Employee!D$269+SUM(N80)+'Dec19'!W95,SUM(N80)+'Dec19'!W95)</f>
        <v>0</v>
      </c>
      <c r="X80" s="49">
        <f>IF(O80=" ",'Dec19'!X95,O80+'Dec19'!X95)</f>
        <v>0</v>
      </c>
      <c r="Y80" s="49">
        <f>IF(P80=" ",'Dec19'!Y95,P80+'Dec19'!Y95)</f>
        <v>0</v>
      </c>
      <c r="Z80" s="49">
        <f>IF(Q80=" ",'Dec19'!Z95,Q80+'Dec19'!Z95)</f>
        <v>0</v>
      </c>
      <c r="AA80" s="49">
        <f>IF(R80=" ",'Dec19'!AA95,R80+'Dec19'!AA95)</f>
        <v>0</v>
      </c>
      <c r="AC80" s="49">
        <f>IF(T80=" ",'Dec19'!AC95,T80+'Dec19'!AC95)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AD85+'Dec19'!AD105</f>
        <v>0</v>
      </c>
      <c r="AE90" s="170">
        <f>AE85+'Dec19'!AE105</f>
        <v>0</v>
      </c>
      <c r="AF90" s="170">
        <f>AF85+'Dec19'!AF105</f>
        <v>0</v>
      </c>
      <c r="AG90" s="170">
        <f>AG85+'Dec19'!AG105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AE87+'Dec19'!AE107</f>
        <v>0</v>
      </c>
      <c r="AF92" s="170">
        <f>AF87+'Dec19'!AF107</f>
        <v>0</v>
      </c>
      <c r="AG92" s="170">
        <f>AG87+'Dec19'!AG107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F3:F6"/>
    <mergeCell ref="H3:H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E3:E6"/>
    <mergeCell ref="Y3:Y6"/>
    <mergeCell ref="Z3:Z6"/>
    <mergeCell ref="V3:V6"/>
    <mergeCell ref="AA3:AA6"/>
    <mergeCell ref="AC3:AC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O24:R24"/>
    <mergeCell ref="O23:Q23"/>
    <mergeCell ref="R23:T23"/>
    <mergeCell ref="W3:W6"/>
    <mergeCell ref="U1:U6"/>
    <mergeCell ref="B7:T7"/>
    <mergeCell ref="B8:E8"/>
    <mergeCell ref="O8:Q8"/>
    <mergeCell ref="X3:X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3.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SUM(AD85:AG85)+SUM(AE87:AG87)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3.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44</v>
      </c>
      <c r="F9" s="35"/>
      <c r="G9" s="35"/>
      <c r="H9" s="377" t="s">
        <v>28</v>
      </c>
      <c r="I9" s="378"/>
      <c r="J9" s="379"/>
      <c r="K9" s="210">
        <f>'Jan20'!M54+1</f>
        <v>43858</v>
      </c>
      <c r="L9" s="211" t="s">
        <v>84</v>
      </c>
      <c r="M9" s="212">
        <f>K9+6</f>
        <v>43864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IF(T$9="Y",'Jan20'!H56,0)</f>
        <v>0</v>
      </c>
      <c r="I11" s="90">
        <f>IF(T$9="Y",'Jan20'!I56,0)</f>
        <v>0</v>
      </c>
      <c r="J11" s="90">
        <f>IF(T$9="Y",'Jan20'!J56,0)</f>
        <v>0</v>
      </c>
      <c r="K11" s="90">
        <f>IF(T$9="Y",'Jan20'!K56,I11*J11)</f>
        <v>0</v>
      </c>
      <c r="L11" s="90">
        <f>IF(T$9="Y",'Jan20'!L56,0)</f>
        <v>0</v>
      </c>
      <c r="M11" s="114" t="str">
        <f>IF(E11=" "," ",IF(T$9="Y",'Jan20'!M56,IF((H11+K11+L11)&gt;0,H11+K11+L11,"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",Admin!I433))</f>
        <v xml:space="preserve"> </v>
      </c>
      <c r="U11" s="39"/>
      <c r="V11" s="49">
        <f>IF(Employee!H$34=E$9,Employee!D$34+SUM(M11)+'Jan20'!V56,SUM(M11)+'Jan20'!V56)</f>
        <v>0</v>
      </c>
      <c r="W11" s="49">
        <f>IF(Employee!H$34=E$9,Employee!D$35+SUM(N11)+'Jan20'!W56,SUM(N11)+'Jan20'!W56)</f>
        <v>0</v>
      </c>
      <c r="X11" s="49">
        <f>IF(O11=" ",'Jan20'!X56,O11+'Jan20'!X56)</f>
        <v>0</v>
      </c>
      <c r="Y11" s="49">
        <f>IF(P11=" ",'Jan20'!Y56,P11+'Jan20'!Y56)</f>
        <v>0</v>
      </c>
      <c r="Z11" s="49">
        <f>IF(Q11=" ",'Jan20'!Z56,Q11+'Jan20'!Z56)</f>
        <v>0</v>
      </c>
      <c r="AA11" s="49">
        <f>IF(R11=" ",'Jan20'!AA56,R11+'Jan20'!AA56)</f>
        <v>0</v>
      </c>
      <c r="AC11" s="49">
        <f>IF(T11=" ",'Jan20'!AC56,T11+'Jan20'!AC56)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IF(T$9="Y",'Jan20'!H57,0)</f>
        <v>0</v>
      </c>
      <c r="I12" s="93">
        <f>IF(T$9="Y",'Jan20'!I57,0)</f>
        <v>0</v>
      </c>
      <c r="J12" s="93">
        <f>IF(T$9="Y",'Jan20'!J57,0)</f>
        <v>0</v>
      </c>
      <c r="K12" s="93">
        <f>IF(T$9="Y",'Jan20'!K57,I12*J12)</f>
        <v>0</v>
      </c>
      <c r="L12" s="93">
        <f>IF(T$9="Y",'Jan20'!L57,0)</f>
        <v>0</v>
      </c>
      <c r="M12" s="115" t="str">
        <f>IF(E12=" "," ",IF(T$9="Y",'Jan20'!M57,IF((H12+K12+L12)&gt;0,H12+K12+L12,"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",Admin!I434))</f>
        <v xml:space="preserve"> </v>
      </c>
      <c r="U12" s="39"/>
      <c r="V12" s="49">
        <f>IF(Employee!H$60=E$9,Employee!D$60+SUM(M12)+'Jan20'!V57,SUM(M12)+'Jan20'!V57)</f>
        <v>0</v>
      </c>
      <c r="W12" s="49">
        <f>IF(Employee!H$60=E$9,Employee!D$61+SUM(N12)+'Jan20'!W57,SUM(N12)+'Jan20'!W57)</f>
        <v>0</v>
      </c>
      <c r="X12" s="49">
        <f>IF(O12=" ",'Jan20'!X57,O12+'Jan20'!X57)</f>
        <v>0</v>
      </c>
      <c r="Y12" s="49">
        <f>IF(P12=" ",'Jan20'!Y57,P12+'Jan20'!Y57)</f>
        <v>0</v>
      </c>
      <c r="Z12" s="49">
        <f>IF(Q12=" ",'Jan20'!Z57,Q12+'Jan20'!Z57)</f>
        <v>0</v>
      </c>
      <c r="AA12" s="49">
        <f>IF(R12=" ",'Jan20'!AA57,R12+'Jan20'!AA57)</f>
        <v>0</v>
      </c>
      <c r="AC12" s="49">
        <f>IF(T12=" ",'Jan20'!AC57,T12+'Jan20'!AC57)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IF(T$9="Y",'Jan20'!H58,0)</f>
        <v>0</v>
      </c>
      <c r="I13" s="93">
        <f>IF(T$9="Y",'Jan20'!I58,0)</f>
        <v>0</v>
      </c>
      <c r="J13" s="93">
        <f>IF(T$9="Y",'Jan20'!J58,0)</f>
        <v>0</v>
      </c>
      <c r="K13" s="93">
        <f>IF(T$9="Y",'Jan20'!K58,I13*J13)</f>
        <v>0</v>
      </c>
      <c r="L13" s="93">
        <f>IF(T$9="Y",'Jan20'!L58,0)</f>
        <v>0</v>
      </c>
      <c r="M13" s="115" t="str">
        <f>IF(E13=" "," ",IF(T$9="Y",'Jan20'!M58,IF((H13+K13+L13)&gt;0,H13+K13+L13,"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",Admin!I435))</f>
        <v xml:space="preserve"> </v>
      </c>
      <c r="U13" s="39"/>
      <c r="V13" s="49">
        <f>IF(Employee!H$86=E$9,Employee!D$86+SUM(M13)+'Jan20'!V58,SUM(M13)+'Jan20'!V58)</f>
        <v>0</v>
      </c>
      <c r="W13" s="49">
        <f>IF(Employee!H$86=E$9,Employee!D$87+SUM(N13)+'Jan20'!W58,SUM(N13)+'Jan20'!W58)</f>
        <v>0</v>
      </c>
      <c r="X13" s="49">
        <f>IF(O13=" ",'Jan20'!X58,O13+'Jan20'!X58)</f>
        <v>0</v>
      </c>
      <c r="Y13" s="49">
        <f>IF(P13=" ",'Jan20'!Y58,P13+'Jan20'!Y58)</f>
        <v>0</v>
      </c>
      <c r="Z13" s="49">
        <f>IF(Q13=" ",'Jan20'!Z58,Q13+'Jan20'!Z58)</f>
        <v>0</v>
      </c>
      <c r="AA13" s="49">
        <f>IF(R13=" ",'Jan20'!AA58,R13+'Jan20'!AA58)</f>
        <v>0</v>
      </c>
      <c r="AC13" s="49">
        <f>IF(T13=" ",'Jan20'!AC58,T13+'Jan20'!AC58)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IF(T$9="Y",'Jan20'!H59,0)</f>
        <v>0</v>
      </c>
      <c r="I14" s="93">
        <f>IF(T$9="Y",'Jan20'!I59,0)</f>
        <v>0</v>
      </c>
      <c r="J14" s="93">
        <f>IF(T$9="Y",'Jan20'!J59,0)</f>
        <v>0</v>
      </c>
      <c r="K14" s="93">
        <f>IF(T$9="Y",'Jan20'!K59,I14*J14)</f>
        <v>0</v>
      </c>
      <c r="L14" s="93">
        <f>IF(T$9="Y",'Jan20'!L59,0)</f>
        <v>0</v>
      </c>
      <c r="M14" s="115" t="str">
        <f>IF(E14=" "," ",IF(T$9="Y",'Jan20'!M59,IF((H14+K14+L14)&gt;0,H14+K14+L14,"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",Admin!I436))</f>
        <v xml:space="preserve"> </v>
      </c>
      <c r="U14" s="39"/>
      <c r="V14" s="49">
        <f>IF(Employee!H$112=E$9,Employee!D$112+SUM(M14)+'Jan20'!V59,SUM(M14)+'Jan20'!V59)</f>
        <v>0</v>
      </c>
      <c r="W14" s="49">
        <f>IF(Employee!H$112=E$9,Employee!D$113+SUM(N14)+'Jan20'!W59,SUM(N14)+'Jan20'!W59)</f>
        <v>0</v>
      </c>
      <c r="X14" s="49">
        <f>IF(O14=" ",'Jan20'!X59,O14+'Jan20'!X59)</f>
        <v>0</v>
      </c>
      <c r="Y14" s="49">
        <f>IF(P14=" ",'Jan20'!Y59,P14+'Jan20'!Y59)</f>
        <v>0</v>
      </c>
      <c r="Z14" s="49">
        <f>IF(Q14=" ",'Jan20'!Z59,Q14+'Jan20'!Z59)</f>
        <v>0</v>
      </c>
      <c r="AA14" s="49">
        <f>IF(R14=" ",'Jan20'!AA59,R14+'Jan20'!AA59)</f>
        <v>0</v>
      </c>
      <c r="AC14" s="49">
        <f>IF(T14=" ",'Jan20'!AC59,T14+'Jan20'!AC59)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IF(T$9="Y",'Jan20'!H60,0)</f>
        <v>0</v>
      </c>
      <c r="I15" s="93">
        <f>IF(T$9="Y",'Jan20'!I60,0)</f>
        <v>0</v>
      </c>
      <c r="J15" s="93">
        <f>IF(T$9="Y",'Jan20'!J60,0)</f>
        <v>0</v>
      </c>
      <c r="K15" s="93">
        <f>IF(T$9="Y",'Jan20'!K60,I15*J15)</f>
        <v>0</v>
      </c>
      <c r="L15" s="93">
        <f>IF(T$9="Y",'Jan20'!L60,0)</f>
        <v>0</v>
      </c>
      <c r="M15" s="115" t="str">
        <f>IF(E15=" "," ",IF(T$9="Y",'Jan20'!M60,IF((H15+K15+L15)&gt;0,H15+K15+L15,"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",Admin!I437))</f>
        <v xml:space="preserve"> </v>
      </c>
      <c r="U15" s="39"/>
      <c r="V15" s="49">
        <f>IF(Employee!H$138=E$9,Employee!D$138+SUM(M15)+'Jan20'!V60,SUM(M15)+'Jan20'!V60)</f>
        <v>0</v>
      </c>
      <c r="W15" s="49">
        <f>IF(Employee!H$138=E$9,Employee!D$139+SUM(N15)+'Jan20'!W60,SUM(N15)+'Jan20'!W60)</f>
        <v>0</v>
      </c>
      <c r="X15" s="49">
        <f>IF(O15=" ",'Jan20'!X60,O15+'Jan20'!X60)</f>
        <v>0</v>
      </c>
      <c r="Y15" s="49">
        <f>IF(P15=" ",'Jan20'!Y60,P15+'Jan20'!Y60)</f>
        <v>0</v>
      </c>
      <c r="Z15" s="49">
        <f>IF(Q15=" ",'Jan20'!Z60,Q15+'Jan20'!Z60)</f>
        <v>0</v>
      </c>
      <c r="AA15" s="49">
        <f>IF(R15=" ",'Jan20'!AA60,R15+'Jan20'!AA60)</f>
        <v>0</v>
      </c>
      <c r="AC15" s="49">
        <f>IF(T15=" ",'Jan20'!AC60,T15+'Jan20'!AC60)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IF(T$9="Y",'Jan20'!H61,0)</f>
        <v>0</v>
      </c>
      <c r="I16" s="93">
        <f>IF(T$9="Y",'Jan20'!I61,0)</f>
        <v>0</v>
      </c>
      <c r="J16" s="93">
        <f>IF(T$9="Y",'Jan20'!J61,0)</f>
        <v>0</v>
      </c>
      <c r="K16" s="93">
        <f>IF(T$9="Y",'Jan20'!K61,I16*J16)</f>
        <v>0</v>
      </c>
      <c r="L16" s="93">
        <f>IF(T$9="Y",'Jan20'!L61,0)</f>
        <v>0</v>
      </c>
      <c r="M16" s="115" t="str">
        <f>IF(E16=" "," ",IF(T$9="Y",'Jan20'!M61,IF((H16+K16+L16)&gt;0,H16+K16+L16,"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",Admin!I438))</f>
        <v xml:space="preserve"> </v>
      </c>
      <c r="U16" s="39"/>
      <c r="V16" s="49">
        <f>IF(Employee!H$164=E$9,Employee!D$164+SUM(M16)+'Jan20'!V61,SUM(M16)+'Jan20'!V61)</f>
        <v>0</v>
      </c>
      <c r="W16" s="49">
        <f>IF(Employee!H$164=E$9,Employee!D$165+SUM(N16)+'Jan20'!W61,SUM(N16)+'Jan20'!W61)</f>
        <v>0</v>
      </c>
      <c r="X16" s="49">
        <f>IF(O16=" ",'Jan20'!X61,O16+'Jan20'!X61)</f>
        <v>0</v>
      </c>
      <c r="Y16" s="49">
        <f>IF(P16=" ",'Jan20'!Y61,P16+'Jan20'!Y61)</f>
        <v>0</v>
      </c>
      <c r="Z16" s="49">
        <f>IF(Q16=" ",'Jan20'!Z61,Q16+'Jan20'!Z61)</f>
        <v>0</v>
      </c>
      <c r="AA16" s="49">
        <f>IF(R16=" ",'Jan20'!AA61,R16+'Jan20'!AA61)</f>
        <v>0</v>
      </c>
      <c r="AC16" s="49">
        <f>IF(T16=" ",'Jan20'!AC61,T16+'Jan20'!AC61)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IF(T$9="Y",'Jan20'!H62,0)</f>
        <v>0</v>
      </c>
      <c r="I17" s="93">
        <f>IF(T$9="Y",'Jan20'!I62,0)</f>
        <v>0</v>
      </c>
      <c r="J17" s="93">
        <f>IF(T$9="Y",'Jan20'!J62,0)</f>
        <v>0</v>
      </c>
      <c r="K17" s="93">
        <f>IF(T$9="Y",'Jan20'!K62,I17*J17)</f>
        <v>0</v>
      </c>
      <c r="L17" s="93">
        <f>IF(T$9="Y",'Jan20'!L62,0)</f>
        <v>0</v>
      </c>
      <c r="M17" s="115" t="str">
        <f>IF(E17=" "," ",IF(T$9="Y",'Jan20'!M62,IF((H17+K17+L17)&gt;0,H17+K17+L17,"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",Admin!I439))</f>
        <v xml:space="preserve"> </v>
      </c>
      <c r="U17" s="39"/>
      <c r="V17" s="49">
        <f>IF(Employee!H$190=E$9,Employee!D$190+SUM(M17)+'Jan20'!V62,SUM(M17)+'Jan20'!V62)</f>
        <v>0</v>
      </c>
      <c r="W17" s="49">
        <f>IF(Employee!H$190=E$9,Employee!D$191+SUM(N17)+'Jan20'!W62,SUM(N17)+'Jan20'!W62)</f>
        <v>0</v>
      </c>
      <c r="X17" s="49">
        <f>IF(O17=" ",'Jan20'!X62,O17+'Jan20'!X62)</f>
        <v>0</v>
      </c>
      <c r="Y17" s="49">
        <f>IF(P17=" ",'Jan20'!Y62,P17+'Jan20'!Y62)</f>
        <v>0</v>
      </c>
      <c r="Z17" s="49">
        <f>IF(Q17=" ",'Jan20'!Z62,Q17+'Jan20'!Z62)</f>
        <v>0</v>
      </c>
      <c r="AA17" s="49">
        <f>IF(R17=" ",'Jan20'!AA62,R17+'Jan20'!AA62)</f>
        <v>0</v>
      </c>
      <c r="AC17" s="49">
        <f>IF(T17=" ",'Jan20'!AC62,T17+'Jan20'!AC62)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IF(T$9="Y",'Jan20'!H63,0)</f>
        <v>0</v>
      </c>
      <c r="I18" s="93">
        <f>IF(T$9="Y",'Jan20'!I63,0)</f>
        <v>0</v>
      </c>
      <c r="J18" s="93">
        <f>IF(T$9="Y",'Jan20'!J63,0)</f>
        <v>0</v>
      </c>
      <c r="K18" s="93">
        <f>IF(T$9="Y",'Jan20'!K63,I18*J18)</f>
        <v>0</v>
      </c>
      <c r="L18" s="93">
        <f>IF(T$9="Y",'Jan20'!L63,0)</f>
        <v>0</v>
      </c>
      <c r="M18" s="115" t="str">
        <f>IF(E18=" "," ",IF(T$9="Y",'Jan20'!M63,IF((H18+K18+L18)&gt;0,H18+K18+L18,"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",Admin!I440))</f>
        <v xml:space="preserve"> </v>
      </c>
      <c r="U18" s="39"/>
      <c r="V18" s="49">
        <f>IF(Employee!H$216=E$9,Employee!D$216+SUM(M18)+'Jan20'!V63,SUM(M18)+'Jan20'!V63)</f>
        <v>0</v>
      </c>
      <c r="W18" s="49">
        <f>IF(Employee!H$216=E$9,Employee!D$217+SUM(N18)+'Jan20'!W63,SUM(N18)+'Jan20'!W63)</f>
        <v>0</v>
      </c>
      <c r="X18" s="49">
        <f>IF(O18=" ",'Jan20'!X63,O18+'Jan20'!X63)</f>
        <v>0</v>
      </c>
      <c r="Y18" s="49">
        <f>IF(P18=" ",'Jan20'!Y63,P18+'Jan20'!Y63)</f>
        <v>0</v>
      </c>
      <c r="Z18" s="49">
        <f>IF(Q18=" ",'Jan20'!Z63,Q18+'Jan20'!Z63)</f>
        <v>0</v>
      </c>
      <c r="AA18" s="49">
        <f>IF(R18=" ",'Jan20'!AA63,R18+'Jan20'!AA63)</f>
        <v>0</v>
      </c>
      <c r="AC18" s="49">
        <f>IF(T18=" ",'Jan20'!AC63,T18+'Jan20'!AC63)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IF(T$9="Y",'Jan20'!H64,0)</f>
        <v>0</v>
      </c>
      <c r="I19" s="93">
        <f>IF(T$9="Y",'Jan20'!I64,0)</f>
        <v>0</v>
      </c>
      <c r="J19" s="93">
        <f>IF(T$9="Y",'Jan20'!J64,0)</f>
        <v>0</v>
      </c>
      <c r="K19" s="93">
        <f>IF(T$9="Y",'Jan20'!K64,I19*J19)</f>
        <v>0</v>
      </c>
      <c r="L19" s="93">
        <f>IF(T$9="Y",'Jan20'!L64,0)</f>
        <v>0</v>
      </c>
      <c r="M19" s="115" t="str">
        <f>IF(E19=" "," ",IF(T$9="Y",'Jan20'!M64,IF((H19+K19+L19)&gt;0,H19+K19+L19,"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",Admin!I441))</f>
        <v xml:space="preserve"> </v>
      </c>
      <c r="U19" s="39"/>
      <c r="V19" s="49">
        <f>IF(Employee!H$242=E$9,Employee!D$242+SUM(M19)+'Jan20'!V64,SUM(M19)+'Jan20'!V64)</f>
        <v>0</v>
      </c>
      <c r="W19" s="49">
        <f>IF(Employee!H$242=E$9,Employee!D$243+SUM(N19)+'Jan20'!W64,SUM(N19)+'Jan20'!W64)</f>
        <v>0</v>
      </c>
      <c r="X19" s="49">
        <f>IF(O19=" ",'Jan20'!X64,O19+'Jan20'!X64)</f>
        <v>0</v>
      </c>
      <c r="Y19" s="49">
        <f>IF(P19=" ",'Jan20'!Y64,P19+'Jan20'!Y64)</f>
        <v>0</v>
      </c>
      <c r="Z19" s="49">
        <f>IF(Q19=" ",'Jan20'!Z64,Q19+'Jan20'!Z64)</f>
        <v>0</v>
      </c>
      <c r="AA19" s="49">
        <f>IF(R19=" ",'Jan20'!AA64,R19+'Jan20'!AA64)</f>
        <v>0</v>
      </c>
      <c r="AC19" s="49">
        <f>IF(T19=" ",'Jan20'!AC64,T19+'Jan20'!AC64)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IF(T$9="Y",'Jan20'!H65,0)</f>
        <v>0</v>
      </c>
      <c r="I20" s="118">
        <f>IF(T$9="Y",'Jan20'!I65,0)</f>
        <v>0</v>
      </c>
      <c r="J20" s="118">
        <f>IF(T$9="Y",'Jan20'!J65,0)</f>
        <v>0</v>
      </c>
      <c r="K20" s="118">
        <f>IF(T$9="Y",'Jan20'!K65,I20*J20)</f>
        <v>0</v>
      </c>
      <c r="L20" s="118">
        <f>IF(T$9="Y",'Jan20'!L65,0)</f>
        <v>0</v>
      </c>
      <c r="M20" s="116" t="str">
        <f>IF(E20=" "," ",IF(T$9="Y",'Jan20'!M65,IF((H20+K20+L20)&gt;0,H20+K20+L20,"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",Admin!I442))</f>
        <v xml:space="preserve"> </v>
      </c>
      <c r="U20" s="39"/>
      <c r="V20" s="49">
        <f>IF(Employee!H$268=E$9,Employee!D$268+SUM(M20)+'Jan20'!V65,SUM(M20)+'Jan20'!V65)</f>
        <v>0</v>
      </c>
      <c r="W20" s="49">
        <f>IF(Employee!H$268=E$9,Employee!D$269+SUM(N20)+'Jan20'!W65,SUM(N20)+'Jan20'!W65)</f>
        <v>0</v>
      </c>
      <c r="X20" s="49">
        <f>IF(O20=" ",'Jan20'!X65,O20+'Jan20'!X65)</f>
        <v>0</v>
      </c>
      <c r="Y20" s="49">
        <f>IF(P20=" ",'Jan20'!Y65,P20+'Jan20'!Y65)</f>
        <v>0</v>
      </c>
      <c r="Z20" s="49">
        <f>IF(Q20=" ",'Jan20'!Z65,Q20+'Jan20'!Z65)</f>
        <v>0</v>
      </c>
      <c r="AA20" s="49">
        <f>IF(R20=" ",'Jan20'!AA65,R20+'Jan20'!AA65)</f>
        <v>0</v>
      </c>
      <c r="AC20" s="49">
        <f>IF(T20=" ",'Jan20'!AC65,T20+'Jan20'!AC65)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45</v>
      </c>
      <c r="F24" s="35"/>
      <c r="G24" s="35"/>
      <c r="H24" s="377" t="s">
        <v>28</v>
      </c>
      <c r="I24" s="378"/>
      <c r="J24" s="379"/>
      <c r="K24" s="210">
        <f>M9+1</f>
        <v>43865</v>
      </c>
      <c r="L24" s="211" t="s">
        <v>84</v>
      </c>
      <c r="M24" s="212">
        <f>K24+6</f>
        <v>43871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46</v>
      </c>
      <c r="F39" s="35"/>
      <c r="G39" s="35"/>
      <c r="H39" s="377" t="s">
        <v>28</v>
      </c>
      <c r="I39" s="378"/>
      <c r="J39" s="379"/>
      <c r="K39" s="210">
        <f>M24+1</f>
        <v>43872</v>
      </c>
      <c r="L39" s="211" t="s">
        <v>84</v>
      </c>
      <c r="M39" s="212">
        <f>K39+6</f>
        <v>43878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47</v>
      </c>
      <c r="F54" s="35"/>
      <c r="G54" s="35"/>
      <c r="H54" s="377" t="s">
        <v>28</v>
      </c>
      <c r="I54" s="428"/>
      <c r="J54" s="429"/>
      <c r="K54" s="210">
        <f>M39+1</f>
        <v>43879</v>
      </c>
      <c r="L54" s="211" t="s">
        <v>84</v>
      </c>
      <c r="M54" s="212">
        <f>K54+6</f>
        <v>43885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11</v>
      </c>
      <c r="F69" s="35"/>
      <c r="G69" s="35"/>
      <c r="H69" s="377" t="s">
        <v>28</v>
      </c>
      <c r="I69" s="378"/>
      <c r="J69" s="379"/>
      <c r="K69" s="210">
        <f>Admin!B308</f>
        <v>43867</v>
      </c>
      <c r="L69" s="211" t="s">
        <v>84</v>
      </c>
      <c r="M69" s="212">
        <f>Admin!B335</f>
        <v>43894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IF(T$69="Y",'Jan20'!H71,0)</f>
        <v>0</v>
      </c>
      <c r="I71" s="90">
        <f>IF(T$69="Y",'Jan20'!I71,0)</f>
        <v>0</v>
      </c>
      <c r="J71" s="90">
        <f>IF(T$69="Y",'Jan20'!J71,0)</f>
        <v>0</v>
      </c>
      <c r="K71" s="90">
        <f>IF(T$69="Y",'Jan20'!K71,I71*J71)</f>
        <v>0</v>
      </c>
      <c r="L71" s="114">
        <f>IF(T$69="Y",'Jan20'!L71,0)</f>
        <v>0</v>
      </c>
      <c r="M71" s="102" t="str">
        <f>IF(E71=" "," ",IF(T$69="Y",'Jan20'!M71,IF((H71+K71+L71)&gt;0,H71+K71+L71,"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",Admin!I103))</f>
        <v xml:space="preserve"> </v>
      </c>
      <c r="U71" s="39"/>
      <c r="V71" s="49">
        <f>IF(Employee!H$35=E$69,Employee!D$34+SUM(M71)+'Jan20'!V71,SUM(M71)+'Jan20'!V71)</f>
        <v>0</v>
      </c>
      <c r="W71" s="49">
        <f>IF(Employee!H$35=E$69,Employee!D$35+SUM(N71)+'Jan20'!W71,SUM(N71)+'Jan20'!W71)</f>
        <v>0</v>
      </c>
      <c r="X71" s="49">
        <f>IF(O71=" ",'Jan20'!X71,O71+'Jan20'!X71)</f>
        <v>0</v>
      </c>
      <c r="Y71" s="49">
        <f>IF(P71=" ",'Jan20'!Y71,P71+'Jan20'!Y71)</f>
        <v>0</v>
      </c>
      <c r="Z71" s="49">
        <f>IF(Q71=" ",'Jan20'!Z71,Q71+'Jan20'!Z71)</f>
        <v>0</v>
      </c>
      <c r="AA71" s="49">
        <f>IF(R71=" ",'Jan20'!AA71,R71+'Jan20'!AA71)</f>
        <v>0</v>
      </c>
      <c r="AC71" s="49">
        <f>IF(T71=" ",'Jan20'!AC71,T71+'Jan20'!AC71)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IF(T$69="Y",'Jan20'!H72,0)</f>
        <v>0</v>
      </c>
      <c r="I72" s="93">
        <f>IF(T$69="Y",'Jan20'!I72,0)</f>
        <v>0</v>
      </c>
      <c r="J72" s="93">
        <f>IF(T$69="Y",'Jan20'!J72,0)</f>
        <v>0</v>
      </c>
      <c r="K72" s="93">
        <f>IF(T$69="Y",'Jan20'!K72,I72*J72)</f>
        <v>0</v>
      </c>
      <c r="L72" s="115">
        <f>IF(T$69="Y",'Jan20'!L72,0)</f>
        <v>0</v>
      </c>
      <c r="M72" s="103" t="str">
        <f>IF(E72=" "," ",IF(T$69="Y",'Jan20'!M72,IF((H72+K72+L72)&gt;0,H72+K72+L72,"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",Admin!I104))</f>
        <v xml:space="preserve"> </v>
      </c>
      <c r="U72" s="39"/>
      <c r="V72" s="49">
        <f>IF(Employee!H$61=E$69,Employee!D$60+SUM(M72)+'Jan20'!V72,SUM(M72)+'Jan20'!V72)</f>
        <v>0</v>
      </c>
      <c r="W72" s="49">
        <f>IF(Employee!H$61=E$69,Employee!D$61+SUM(N72)+'Jan20'!W72,SUM(N72)+'Jan20'!W72)</f>
        <v>0</v>
      </c>
      <c r="X72" s="49">
        <f>IF(O72=" ",'Jan20'!X72,O72+'Jan20'!X72)</f>
        <v>0</v>
      </c>
      <c r="Y72" s="49">
        <f>IF(P72=" ",'Jan20'!Y72,P72+'Jan20'!Y72)</f>
        <v>0</v>
      </c>
      <c r="Z72" s="49">
        <f>IF(Q72=" ",'Jan20'!Z72,Q72+'Jan20'!Z72)</f>
        <v>0</v>
      </c>
      <c r="AA72" s="49">
        <f>IF(R72=" ",'Jan20'!AA72,R72+'Jan20'!AA72)</f>
        <v>0</v>
      </c>
      <c r="AC72" s="49">
        <f>IF(T72=" ",'Jan20'!AC72,T72+'Jan20'!AC72)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IF(T$69="Y",'Jan20'!H73,0)</f>
        <v>0</v>
      </c>
      <c r="I73" s="93">
        <f>IF(T$69="Y",'Jan20'!I73,0)</f>
        <v>0</v>
      </c>
      <c r="J73" s="93">
        <f>IF(T$69="Y",'Jan20'!J73,0)</f>
        <v>0</v>
      </c>
      <c r="K73" s="93">
        <f>IF(T$69="Y",'Jan20'!K73,I73*J73)</f>
        <v>0</v>
      </c>
      <c r="L73" s="115">
        <f>IF(T$69="Y",'Jan20'!L73,0)</f>
        <v>0</v>
      </c>
      <c r="M73" s="103" t="str">
        <f>IF(E73=" "," ",IF(T$69="Y",'Jan20'!M73,IF((H73+K73+L73)&gt;0,H73+K73+L73,"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",Admin!I105))</f>
        <v xml:space="preserve"> </v>
      </c>
      <c r="U73" s="39"/>
      <c r="V73" s="49">
        <f>IF(Employee!H$87=E$69,Employee!D$86+SUM(M73)+'Jan20'!V73,SUM(M73)+'Jan20'!V73)</f>
        <v>0</v>
      </c>
      <c r="W73" s="49">
        <f>IF(Employee!H$87=E$69,Employee!D$87+SUM(N73)+'Jan20'!W73,SUM(N73)+'Jan20'!W73)</f>
        <v>0</v>
      </c>
      <c r="X73" s="49">
        <f>IF(O73=" ",'Jan20'!X73,O73+'Jan20'!X73)</f>
        <v>0</v>
      </c>
      <c r="Y73" s="49">
        <f>IF(P73=" ",'Jan20'!Y73,P73+'Jan20'!Y73)</f>
        <v>0</v>
      </c>
      <c r="Z73" s="49">
        <f>IF(Q73=" ",'Jan20'!Z73,Q73+'Jan20'!Z73)</f>
        <v>0</v>
      </c>
      <c r="AA73" s="49">
        <f>IF(R73=" ",'Jan20'!AA73,R73+'Jan20'!AA73)</f>
        <v>0</v>
      </c>
      <c r="AC73" s="49">
        <f>IF(T73=" ",'Jan20'!AC73,T73+'Jan20'!AC73)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IF(T$69="Y",'Jan20'!H74,0)</f>
        <v>0</v>
      </c>
      <c r="I74" s="93">
        <f>IF(T$69="Y",'Jan20'!I74,0)</f>
        <v>0</v>
      </c>
      <c r="J74" s="93">
        <f>IF(T$69="Y",'Jan20'!J74,0)</f>
        <v>0</v>
      </c>
      <c r="K74" s="93">
        <f>IF(T$69="Y",'Jan20'!K74,I74*J74)</f>
        <v>0</v>
      </c>
      <c r="L74" s="115">
        <f>IF(T$69="Y",'Jan20'!L74,0)</f>
        <v>0</v>
      </c>
      <c r="M74" s="103" t="str">
        <f>IF(E74=" "," ",IF(T$69="Y",'Jan20'!M74,IF((H74+K74+L74)&gt;0,H74+K74+L74,"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",Admin!I106))</f>
        <v xml:space="preserve"> </v>
      </c>
      <c r="U74" s="39"/>
      <c r="V74" s="49">
        <f>IF(Employee!H$113=E$69,Employee!D$112+SUM(M74)+'Jan20'!V74,SUM(M74)+'Jan20'!V74)</f>
        <v>0</v>
      </c>
      <c r="W74" s="49">
        <f>IF(Employee!H$113=E$69,Employee!D$113+SUM(N74)+'Jan20'!W74,SUM(N74)+'Jan20'!W74)</f>
        <v>0</v>
      </c>
      <c r="X74" s="49">
        <f>IF(O74=" ",'Jan20'!X74,O74+'Jan20'!X74)</f>
        <v>0</v>
      </c>
      <c r="Y74" s="49">
        <f>IF(P74=" ",'Jan20'!Y74,P74+'Jan20'!Y74)</f>
        <v>0</v>
      </c>
      <c r="Z74" s="49">
        <f>IF(Q74=" ",'Jan20'!Z74,Q74+'Jan20'!Z74)</f>
        <v>0</v>
      </c>
      <c r="AA74" s="49">
        <f>IF(R74=" ",'Jan20'!AA74,R74+'Jan20'!AA74)</f>
        <v>0</v>
      </c>
      <c r="AC74" s="49">
        <f>IF(T74=" ",'Jan20'!AC74,T74+'Jan20'!AC74)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IF(T$69="Y",'Jan20'!H75,0)</f>
        <v>0</v>
      </c>
      <c r="I75" s="93">
        <f>IF(T$69="Y",'Jan20'!I75,0)</f>
        <v>0</v>
      </c>
      <c r="J75" s="93">
        <f>IF(T$69="Y",'Jan20'!J75,0)</f>
        <v>0</v>
      </c>
      <c r="K75" s="93">
        <f>IF(T$69="Y",'Jan20'!K75,I75*J75)</f>
        <v>0</v>
      </c>
      <c r="L75" s="115">
        <f>IF(T$69="Y",'Jan20'!L75,0)</f>
        <v>0</v>
      </c>
      <c r="M75" s="103" t="str">
        <f>IF(E75=" "," ",IF(T$69="Y",'Jan20'!M75,IF((H75+K75+L75)&gt;0,H75+K75+L75,"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",Admin!I107))</f>
        <v xml:space="preserve"> </v>
      </c>
      <c r="U75" s="39"/>
      <c r="V75" s="49">
        <f>IF(Employee!H$139=E$69,Employee!D$138+SUM(M75)+'Jan20'!V75,SUM(M75)+'Jan20'!V75)</f>
        <v>0</v>
      </c>
      <c r="W75" s="49">
        <f>IF(Employee!H$139=E$69,Employee!D$139+SUM(N75)+'Jan20'!W75,SUM(N75)+'Jan20'!W75)</f>
        <v>0</v>
      </c>
      <c r="X75" s="49">
        <f>IF(O75=" ",'Jan20'!X75,O75+'Jan20'!X75)</f>
        <v>0</v>
      </c>
      <c r="Y75" s="49">
        <f>IF(P75=" ",'Jan20'!Y75,P75+'Jan20'!Y75)</f>
        <v>0</v>
      </c>
      <c r="Z75" s="49">
        <f>IF(Q75=" ",'Jan20'!Z75,Q75+'Jan20'!Z75)</f>
        <v>0</v>
      </c>
      <c r="AA75" s="49">
        <f>IF(R75=" ",'Jan20'!AA75,R75+'Jan20'!AA75)</f>
        <v>0</v>
      </c>
      <c r="AC75" s="49">
        <f>IF(T75=" ",'Jan20'!AC75,T75+'Jan20'!AC75)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IF(T$69="Y",'Jan20'!H76,0)</f>
        <v>0</v>
      </c>
      <c r="I76" s="93">
        <f>IF(T$69="Y",'Jan20'!I76,0)</f>
        <v>0</v>
      </c>
      <c r="J76" s="93">
        <f>IF(T$69="Y",'Jan20'!J76,0)</f>
        <v>0</v>
      </c>
      <c r="K76" s="93">
        <f>IF(T$69="Y",'Jan20'!K76,I76*J76)</f>
        <v>0</v>
      </c>
      <c r="L76" s="115">
        <f>IF(T$69="Y",'Jan20'!L76,0)</f>
        <v>0</v>
      </c>
      <c r="M76" s="103" t="str">
        <f>IF(E76=" "," ",IF(T$69="Y",'Jan20'!M76,IF((H76+K76+L76)&gt;0,H76+K76+L76,"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",Admin!I108))</f>
        <v xml:space="preserve"> </v>
      </c>
      <c r="U76" s="39"/>
      <c r="V76" s="49">
        <f>IF(Employee!H$165=E$69,Employee!D$164+SUM(M76)+'Jan20'!V76,SUM(M76)+'Jan20'!V76)</f>
        <v>0</v>
      </c>
      <c r="W76" s="49">
        <f>IF(Employee!H$165=E$69,Employee!D$165+SUM(N76)+'Jan20'!W76,SUM(N76)+'Jan20'!W76)</f>
        <v>0</v>
      </c>
      <c r="X76" s="49">
        <f>IF(O76=" ",'Jan20'!X76,O76+'Jan20'!X76)</f>
        <v>0</v>
      </c>
      <c r="Y76" s="49">
        <f>IF(P76=" ",'Jan20'!Y76,P76+'Jan20'!Y76)</f>
        <v>0</v>
      </c>
      <c r="Z76" s="49">
        <f>IF(Q76=" ",'Jan20'!Z76,Q76+'Jan20'!Z76)</f>
        <v>0</v>
      </c>
      <c r="AA76" s="49">
        <f>IF(R76=" ",'Jan20'!AA76,R76+'Jan20'!AA76)</f>
        <v>0</v>
      </c>
      <c r="AC76" s="49">
        <f>IF(T76=" ",'Jan20'!AC76,T76+'Jan20'!AC76)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IF(T$69="Y",'Jan20'!H77,0)</f>
        <v>0</v>
      </c>
      <c r="I77" s="93">
        <f>IF(T$69="Y",'Jan20'!I77,0)</f>
        <v>0</v>
      </c>
      <c r="J77" s="93">
        <f>IF(T$69="Y",'Jan20'!J77,0)</f>
        <v>0</v>
      </c>
      <c r="K77" s="93">
        <f>IF(T$69="Y",'Jan20'!K77,I77*J77)</f>
        <v>0</v>
      </c>
      <c r="L77" s="115">
        <f>IF(T$69="Y",'Jan20'!L77,0)</f>
        <v>0</v>
      </c>
      <c r="M77" s="103" t="str">
        <f>IF(E77=" "," ",IF(T$69="Y",'Jan20'!M77,IF((H77+K77+L77)&gt;0,H77+K77+L77,"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",Admin!I109))</f>
        <v xml:space="preserve"> </v>
      </c>
      <c r="U77" s="39"/>
      <c r="V77" s="49">
        <f>IF(Employee!H$191=E$69,Employee!D$190+SUM(M77)+'Jan20'!V77,SUM(M77)+'Jan20'!V77)</f>
        <v>0</v>
      </c>
      <c r="W77" s="49">
        <f>IF(Employee!H$191=E$69,Employee!D$191+SUM(N77)+'Jan20'!W77,SUM(N77)+'Jan20'!W77)</f>
        <v>0</v>
      </c>
      <c r="X77" s="49">
        <f>IF(O77=" ",'Jan20'!X77,O77+'Jan20'!X77)</f>
        <v>0</v>
      </c>
      <c r="Y77" s="49">
        <f>IF(P77=" ",'Jan20'!Y77,P77+'Jan20'!Y77)</f>
        <v>0</v>
      </c>
      <c r="Z77" s="49">
        <f>IF(Q77=" ",'Jan20'!Z77,Q77+'Jan20'!Z77)</f>
        <v>0</v>
      </c>
      <c r="AA77" s="49">
        <f>IF(R77=" ",'Jan20'!AA77,R77+'Jan20'!AA77)</f>
        <v>0</v>
      </c>
      <c r="AC77" s="49">
        <f>IF(T77=" ",'Jan20'!AC77,T77+'Jan20'!AC77)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IF(T$69="Y",'Jan20'!H78,0)</f>
        <v>0</v>
      </c>
      <c r="I78" s="93">
        <f>IF(T$69="Y",'Jan20'!I78,0)</f>
        <v>0</v>
      </c>
      <c r="J78" s="93">
        <f>IF(T$69="Y",'Jan20'!J78,0)</f>
        <v>0</v>
      </c>
      <c r="K78" s="93">
        <f>IF(T$69="Y",'Jan20'!K78,I78*J78)</f>
        <v>0</v>
      </c>
      <c r="L78" s="115">
        <f>IF(T$69="Y",'Jan20'!L78,0)</f>
        <v>0</v>
      </c>
      <c r="M78" s="103" t="str">
        <f>IF(E78=" "," ",IF(T$69="Y",'Jan20'!M78,IF((H78+K78+L78)&gt;0,H78+K78+L78,"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",Admin!I110))</f>
        <v xml:space="preserve"> </v>
      </c>
      <c r="U78" s="39"/>
      <c r="V78" s="49">
        <f>IF(Employee!H$217=E$69,Employee!D$216+SUM(M78)+'Jan20'!V78,SUM(M78)+'Jan20'!V78)</f>
        <v>0</v>
      </c>
      <c r="W78" s="49">
        <f>IF(Employee!H$217=E$69,Employee!D$217+SUM(N78)+'Jan20'!W78,SUM(N78)+'Jan20'!W78)</f>
        <v>0</v>
      </c>
      <c r="X78" s="49">
        <f>IF(O78=" ",'Jan20'!X78,O78+'Jan20'!X78)</f>
        <v>0</v>
      </c>
      <c r="Y78" s="49">
        <f>IF(P78=" ",'Jan20'!Y78,P78+'Jan20'!Y78)</f>
        <v>0</v>
      </c>
      <c r="Z78" s="49">
        <f>IF(Q78=" ",'Jan20'!Z78,Q78+'Jan20'!Z78)</f>
        <v>0</v>
      </c>
      <c r="AA78" s="49">
        <f>IF(R78=" ",'Jan20'!AA78,R78+'Jan20'!AA78)</f>
        <v>0</v>
      </c>
      <c r="AC78" s="49">
        <f>IF(T78=" ",'Jan20'!AC78,T78+'Jan20'!AC78)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IF(T$69="Y",'Jan20'!H79,0)</f>
        <v>0</v>
      </c>
      <c r="I79" s="93">
        <f>IF(T$69="Y",'Jan20'!I79,0)</f>
        <v>0</v>
      </c>
      <c r="J79" s="93">
        <f>IF(T$69="Y",'Jan20'!J79,0)</f>
        <v>0</v>
      </c>
      <c r="K79" s="93">
        <f>IF(T$69="Y",'Jan20'!K79,I79*J79)</f>
        <v>0</v>
      </c>
      <c r="L79" s="115">
        <f>IF(T$69="Y",'Jan20'!L79,0)</f>
        <v>0</v>
      </c>
      <c r="M79" s="103" t="str">
        <f>IF(E79=" "," ",IF(T$69="Y",'Jan20'!M79,IF((H79+K79+L79)&gt;0,H79+K79+L79,"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",Admin!I111))</f>
        <v xml:space="preserve"> </v>
      </c>
      <c r="U79" s="39"/>
      <c r="V79" s="49">
        <f>IF(Employee!H$243=E$69,Employee!D$242+SUM(M79)+'Jan20'!V79,SUM(M79)+'Jan20'!V79)</f>
        <v>0</v>
      </c>
      <c r="W79" s="49">
        <f>IF(Employee!H$243=E$69,Employee!D$243+SUM(N79)+'Jan20'!W79,SUM(N79)+'Jan20'!W79)</f>
        <v>0</v>
      </c>
      <c r="X79" s="49">
        <f>IF(O79=" ",'Jan20'!X79,O79+'Jan20'!X79)</f>
        <v>0</v>
      </c>
      <c r="Y79" s="49">
        <f>IF(P79=" ",'Jan20'!Y79,P79+'Jan20'!Y79)</f>
        <v>0</v>
      </c>
      <c r="Z79" s="49">
        <f>IF(Q79=" ",'Jan20'!Z79,Q79+'Jan20'!Z79)</f>
        <v>0</v>
      </c>
      <c r="AA79" s="49">
        <f>IF(R79=" ",'Jan20'!AA79,R79+'Jan20'!AA79)</f>
        <v>0</v>
      </c>
      <c r="AC79" s="49">
        <f>IF(T79=" ",'Jan20'!AC79,T79+'Jan20'!AC79)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IF(T$69="Y",'Jan20'!H80,0)</f>
        <v>0</v>
      </c>
      <c r="I80" s="118">
        <f>IF(T$69="Y",'Jan20'!I80,0)</f>
        <v>0</v>
      </c>
      <c r="J80" s="118">
        <f>IF(T$69="Y",'Jan20'!J80,0)</f>
        <v>0</v>
      </c>
      <c r="K80" s="118">
        <f>IF(T$69="Y",'Jan20'!K80,I80*J80)</f>
        <v>0</v>
      </c>
      <c r="L80" s="116">
        <f>IF(T$69="Y",'Jan20'!L80,0)</f>
        <v>0</v>
      </c>
      <c r="M80" s="103" t="str">
        <f>IF(E80=" "," ",IF(T$69="Y",'Jan20'!M80,IF((H80+K80+L80)&gt;0,H80+K80+L80,"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",Admin!I112))</f>
        <v xml:space="preserve"> </v>
      </c>
      <c r="U80" s="39"/>
      <c r="V80" s="49">
        <f>IF(Employee!H$269=E$69,Employee!D$268+SUM(M80)+'Jan20'!V80,SUM(M80)+'Jan20'!V80)</f>
        <v>0</v>
      </c>
      <c r="W80" s="49">
        <f>IF(Employee!H$269=E$69,Employee!D$269+SUM(N80)+'Jan20'!W80,SUM(N80)+'Jan20'!W80)</f>
        <v>0</v>
      </c>
      <c r="X80" s="49">
        <f>IF(O80=" ",'Jan20'!X80,O80+'Jan20'!X80)</f>
        <v>0</v>
      </c>
      <c r="Y80" s="49">
        <f>IF(P80=" ",'Jan20'!Y80,P80+'Jan20'!Y80)</f>
        <v>0</v>
      </c>
      <c r="Z80" s="49">
        <f>IF(Q80=" ",'Jan20'!Z80,Q80+'Jan20'!Z80)</f>
        <v>0</v>
      </c>
      <c r="AA80" s="49">
        <f>IF(R80=" ",'Jan20'!AA80,R80+'Jan20'!AA80)</f>
        <v>0</v>
      </c>
      <c r="AC80" s="49">
        <f>IF(T80=" ",'Jan20'!AC80,T80+'Jan20'!AC80)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AD85+'Jan20'!AD90</f>
        <v>0</v>
      </c>
      <c r="AE90" s="170">
        <f>AE85+'Jan20'!AE90</f>
        <v>0</v>
      </c>
      <c r="AF90" s="170">
        <f>AF85+'Jan20'!AF90</f>
        <v>0</v>
      </c>
      <c r="AG90" s="170">
        <f>AG85+'Jan20'!AG90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AE87+'Jan20'!AE92</f>
        <v>0</v>
      </c>
      <c r="AF92" s="170">
        <f>AF87+'Jan20'!AF92</f>
        <v>0</v>
      </c>
      <c r="AG92" s="170">
        <f>AG87+'Jan20'!AG92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F3:F6"/>
    <mergeCell ref="H3:H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E3:E6"/>
    <mergeCell ref="Y3:Y6"/>
    <mergeCell ref="Z3:Z6"/>
    <mergeCell ref="V3:V6"/>
    <mergeCell ref="AA3:AA6"/>
    <mergeCell ref="AC3:AC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O24:R24"/>
    <mergeCell ref="O23:Q23"/>
    <mergeCell ref="R23:T23"/>
    <mergeCell ref="W3:W6"/>
    <mergeCell ref="U1:U6"/>
    <mergeCell ref="B7:T7"/>
    <mergeCell ref="B8:E8"/>
    <mergeCell ref="O8:Q8"/>
    <mergeCell ref="X3:X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25"/>
  <sheetViews>
    <sheetView workbookViewId="0">
      <pane ySplit="6" topLeftCell="A7" activePane="bottomLeft" state="frozen"/>
      <selection pane="bottomLeft" activeCell="M1" sqref="M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SUM(AD115:AG115)+SUM(AE117:AG117)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M21+M36+M51+M66+M81+M96+M111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T21+T36+T51+T66+T81+T96+T111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M125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T125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48</v>
      </c>
      <c r="F9" s="35"/>
      <c r="G9" s="35"/>
      <c r="H9" s="377" t="s">
        <v>28</v>
      </c>
      <c r="I9" s="378"/>
      <c r="J9" s="379"/>
      <c r="K9" s="210">
        <f>'Feb20'!M54+1</f>
        <v>43886</v>
      </c>
      <c r="L9" s="211" t="s">
        <v>84</v>
      </c>
      <c r="M9" s="212">
        <f>K9+6</f>
        <v>43892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IF(T$9="Y",'Feb20'!H56,0)</f>
        <v>0</v>
      </c>
      <c r="I11" s="90">
        <f>IF(T$9="Y",'Feb20'!I56,0)</f>
        <v>0</v>
      </c>
      <c r="J11" s="90">
        <f>IF(T$9="Y",'Feb20'!J56,0)</f>
        <v>0</v>
      </c>
      <c r="K11" s="90">
        <f>IF(T$9="Y",'Feb20'!K56,I11*J11)</f>
        <v>0</v>
      </c>
      <c r="L11" s="114">
        <f>IF(T$9="Y",'Feb20'!L56,0)</f>
        <v>0</v>
      </c>
      <c r="M11" s="114" t="str">
        <f>IF(E11=" "," ",IF(T$9="Y",'Feb20'!M56,IF((H11+K11+L11)&gt;0,H11+K11+L11,"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",Admin!I473))</f>
        <v xml:space="preserve"> </v>
      </c>
      <c r="U11" s="39"/>
      <c r="V11" s="49">
        <f>IF(Employee!H$34=E$9,Employee!D$34+SUM(M11)+'Feb20'!V56,SUM(M11)+'Feb20'!V56)</f>
        <v>0</v>
      </c>
      <c r="W11" s="49">
        <f>IF(Employee!H$34=E$9,Employee!D$35+SUM(N11)+'Feb20'!W56,SUM(N11)+'Feb20'!W56)</f>
        <v>0</v>
      </c>
      <c r="X11" s="49">
        <f>IF(O11=" ",'Feb20'!X56,O11+'Feb20'!X56)</f>
        <v>0</v>
      </c>
      <c r="Y11" s="49">
        <f>IF(P11=" ",'Feb20'!Y56,P11+'Feb20'!Y56)</f>
        <v>0</v>
      </c>
      <c r="Z11" s="49">
        <f>IF(Q11=" ",'Feb20'!Z56,Q11+'Feb20'!Z56)</f>
        <v>0</v>
      </c>
      <c r="AA11" s="49">
        <f>IF(R11=" ",'Feb20'!AA56,R11+'Feb20'!AA56)</f>
        <v>0</v>
      </c>
      <c r="AC11" s="49">
        <f>IF(T11=" ",'Feb20'!AC56,T11+'Feb20'!AC56)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IF(T$9="Y",'Feb20'!H57,0)</f>
        <v>0</v>
      </c>
      <c r="I12" s="93">
        <f>IF(T$9="Y",'Feb20'!I57,0)</f>
        <v>0</v>
      </c>
      <c r="J12" s="93">
        <f>IF(T$9="Y",'Feb20'!J57,0)</f>
        <v>0</v>
      </c>
      <c r="K12" s="93">
        <f>IF(T$9="Y",'Feb20'!K57,I12*J12)</f>
        <v>0</v>
      </c>
      <c r="L12" s="115">
        <f>IF(T$9="Y",'Feb20'!L57,0)</f>
        <v>0</v>
      </c>
      <c r="M12" s="115" t="str">
        <f>IF(E12=" "," ",IF(T$9="Y",'Feb20'!M57,IF((H12+K12+L12)&gt;0,H12+K12+L12,"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",Admin!I474))</f>
        <v xml:space="preserve"> </v>
      </c>
      <c r="U12" s="39"/>
      <c r="V12" s="49">
        <f>IF(Employee!H$60=E$9,Employee!D$60+SUM(M12)+'Feb20'!V57,SUM(M12)+'Feb20'!V57)</f>
        <v>0</v>
      </c>
      <c r="W12" s="49">
        <f>IF(Employee!H$60=E$9,Employee!D$61+SUM(N12)+'Feb20'!W57,SUM(N12)+'Feb20'!W57)</f>
        <v>0</v>
      </c>
      <c r="X12" s="49">
        <f>IF(O12=" ",'Feb20'!X57,O12+'Feb20'!X57)</f>
        <v>0</v>
      </c>
      <c r="Y12" s="49">
        <f>IF(P12=" ",'Feb20'!Y57,P12+'Feb20'!Y57)</f>
        <v>0</v>
      </c>
      <c r="Z12" s="49">
        <f>IF(Q12=" ",'Feb20'!Z57,Q12+'Feb20'!Z57)</f>
        <v>0</v>
      </c>
      <c r="AA12" s="49">
        <f>IF(R12=" ",'Feb20'!AA57,R12+'Feb20'!AA57)</f>
        <v>0</v>
      </c>
      <c r="AC12" s="49">
        <f>IF(T12=" ",'Feb20'!AC57,T12+'Feb20'!AC57)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IF(T$9="Y",'Feb20'!H58,0)</f>
        <v>0</v>
      </c>
      <c r="I13" s="93">
        <f>IF(T$9="Y",'Feb20'!I58,0)</f>
        <v>0</v>
      </c>
      <c r="J13" s="93">
        <f>IF(T$9="Y",'Feb20'!J58,0)</f>
        <v>0</v>
      </c>
      <c r="K13" s="93">
        <f>IF(T$9="Y",'Feb20'!K58,I13*J13)</f>
        <v>0</v>
      </c>
      <c r="L13" s="115">
        <f>IF(T$9="Y",'Feb20'!L58,0)</f>
        <v>0</v>
      </c>
      <c r="M13" s="115" t="str">
        <f>IF(E13=" "," ",IF(T$9="Y",'Feb20'!M58,IF((H13+K13+L13)&gt;0,H13+K13+L13,"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",Admin!I475))</f>
        <v xml:space="preserve"> </v>
      </c>
      <c r="U13" s="39"/>
      <c r="V13" s="49">
        <f>IF(Employee!H$86=E$9,Employee!D$86+SUM(M13)+'Feb20'!V58,SUM(M13)+'Feb20'!V58)</f>
        <v>0</v>
      </c>
      <c r="W13" s="49">
        <f>IF(Employee!H$86=E$9,Employee!D$87+SUM(N13)+'Feb20'!W58,SUM(N13)+'Feb20'!W58)</f>
        <v>0</v>
      </c>
      <c r="X13" s="49">
        <f>IF(O13=" ",'Feb20'!X58,O13+'Feb20'!X58)</f>
        <v>0</v>
      </c>
      <c r="Y13" s="49">
        <f>IF(P13=" ",'Feb20'!Y58,P13+'Feb20'!Y58)</f>
        <v>0</v>
      </c>
      <c r="Z13" s="49">
        <f>IF(Q13=" ",'Feb20'!Z58,Q13+'Feb20'!Z58)</f>
        <v>0</v>
      </c>
      <c r="AA13" s="49">
        <f>IF(R13=" ",'Feb20'!AA58,R13+'Feb20'!AA58)</f>
        <v>0</v>
      </c>
      <c r="AC13" s="49">
        <f>IF(T13=" ",'Feb20'!AC58,T13+'Feb20'!AC58)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IF(T$9="Y",'Feb20'!H59,0)</f>
        <v>0</v>
      </c>
      <c r="I14" s="93">
        <f>IF(T$9="Y",'Feb20'!I59,0)</f>
        <v>0</v>
      </c>
      <c r="J14" s="93">
        <f>IF(T$9="Y",'Feb20'!J59,0)</f>
        <v>0</v>
      </c>
      <c r="K14" s="93">
        <f>IF(T$9="Y",'Feb20'!K59,I14*J14)</f>
        <v>0</v>
      </c>
      <c r="L14" s="115">
        <f>IF(T$9="Y",'Feb20'!L59,0)</f>
        <v>0</v>
      </c>
      <c r="M14" s="115" t="str">
        <f>IF(E14=" "," ",IF(T$9="Y",'Feb20'!M59,IF((H14+K14+L14)&gt;0,H14+K14+L14,"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",Admin!I476))</f>
        <v xml:space="preserve"> </v>
      </c>
      <c r="U14" s="39"/>
      <c r="V14" s="49">
        <f>IF(Employee!H$112=E$9,Employee!D$112+SUM(M14)+'Feb20'!V59,SUM(M14)+'Feb20'!V59)</f>
        <v>0</v>
      </c>
      <c r="W14" s="49">
        <f>IF(Employee!H$112=E$9,Employee!D$113+SUM(N14)+'Feb20'!W59,SUM(N14)+'Feb20'!W59)</f>
        <v>0</v>
      </c>
      <c r="X14" s="49">
        <f>IF(O14=" ",'Feb20'!X59,O14+'Feb20'!X59)</f>
        <v>0</v>
      </c>
      <c r="Y14" s="49">
        <f>IF(P14=" ",'Feb20'!Y59,P14+'Feb20'!Y59)</f>
        <v>0</v>
      </c>
      <c r="Z14" s="49">
        <f>IF(Q14=" ",'Feb20'!Z59,Q14+'Feb20'!Z59)</f>
        <v>0</v>
      </c>
      <c r="AA14" s="49">
        <f>IF(R14=" ",'Feb20'!AA59,R14+'Feb20'!AA59)</f>
        <v>0</v>
      </c>
      <c r="AC14" s="49">
        <f>IF(T14=" ",'Feb20'!AC59,T14+'Feb20'!AC59)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IF(T$9="Y",'Feb20'!H60,0)</f>
        <v>0</v>
      </c>
      <c r="I15" s="93">
        <f>IF(T$9="Y",'Feb20'!I60,0)</f>
        <v>0</v>
      </c>
      <c r="J15" s="93">
        <f>IF(T$9="Y",'Feb20'!J60,0)</f>
        <v>0</v>
      </c>
      <c r="K15" s="93">
        <f>IF(T$9="Y",'Feb20'!K60,I15*J15)</f>
        <v>0</v>
      </c>
      <c r="L15" s="115">
        <f>IF(T$9="Y",'Feb20'!L60,0)</f>
        <v>0</v>
      </c>
      <c r="M15" s="115" t="str">
        <f>IF(E15=" "," ",IF(T$9="Y",'Feb20'!M60,IF((H15+K15+L15)&gt;0,H15+K15+L15,"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",Admin!I477))</f>
        <v xml:space="preserve"> </v>
      </c>
      <c r="U15" s="39"/>
      <c r="V15" s="49">
        <f>IF(Employee!H$138=E$9,Employee!D$138+SUM(M15)+'Feb20'!V60,SUM(M15)+'Feb20'!V60)</f>
        <v>0</v>
      </c>
      <c r="W15" s="49">
        <f>IF(Employee!H$138=E$9,Employee!D$139+SUM(N15)+'Feb20'!W60,SUM(N15)+'Feb20'!W60)</f>
        <v>0</v>
      </c>
      <c r="X15" s="49">
        <f>IF(O15=" ",'Feb20'!X60,O15+'Feb20'!X60)</f>
        <v>0</v>
      </c>
      <c r="Y15" s="49">
        <f>IF(P15=" ",'Feb20'!Y60,P15+'Feb20'!Y60)</f>
        <v>0</v>
      </c>
      <c r="Z15" s="49">
        <f>IF(Q15=" ",'Feb20'!Z60,Q15+'Feb20'!Z60)</f>
        <v>0</v>
      </c>
      <c r="AA15" s="49">
        <f>IF(R15=" ",'Feb20'!AA60,R15+'Feb20'!AA60)</f>
        <v>0</v>
      </c>
      <c r="AC15" s="49">
        <f>IF(T15=" ",'Feb20'!AC60,T15+'Feb20'!AC60)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IF(T$9="Y",'Feb20'!H61,0)</f>
        <v>0</v>
      </c>
      <c r="I16" s="93">
        <f>IF(T$9="Y",'Feb20'!I61,0)</f>
        <v>0</v>
      </c>
      <c r="J16" s="93">
        <f>IF(T$9="Y",'Feb20'!J61,0)</f>
        <v>0</v>
      </c>
      <c r="K16" s="93">
        <f>IF(T$9="Y",'Feb20'!K61,I16*J16)</f>
        <v>0</v>
      </c>
      <c r="L16" s="115">
        <f>IF(T$9="Y",'Feb20'!L61,0)</f>
        <v>0</v>
      </c>
      <c r="M16" s="115" t="str">
        <f>IF(E16=" "," ",IF(T$9="Y",'Feb20'!M61,IF((H16+K16+L16)&gt;0,H16+K16+L16,"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",Admin!I478))</f>
        <v xml:space="preserve"> </v>
      </c>
      <c r="U16" s="39"/>
      <c r="V16" s="49">
        <f>IF(Employee!H$164=E$9,Employee!D$164+SUM(M16)+'Feb20'!V61,SUM(M16)+'Feb20'!V61)</f>
        <v>0</v>
      </c>
      <c r="W16" s="49">
        <f>IF(Employee!H$164=E$9,Employee!D$165+SUM(N16)+'Feb20'!W61,SUM(N16)+'Feb20'!W61)</f>
        <v>0</v>
      </c>
      <c r="X16" s="49">
        <f>IF(O16=" ",'Feb20'!X61,O16+'Feb20'!X61)</f>
        <v>0</v>
      </c>
      <c r="Y16" s="49">
        <f>IF(P16=" ",'Feb20'!Y61,P16+'Feb20'!Y61)</f>
        <v>0</v>
      </c>
      <c r="Z16" s="49">
        <f>IF(Q16=" ",'Feb20'!Z61,Q16+'Feb20'!Z61)</f>
        <v>0</v>
      </c>
      <c r="AA16" s="49">
        <f>IF(R16=" ",'Feb20'!AA61,R16+'Feb20'!AA61)</f>
        <v>0</v>
      </c>
      <c r="AC16" s="49">
        <f>IF(T16=" ",'Feb20'!AC61,T16+'Feb20'!AC61)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IF(T$9="Y",'Feb20'!H62,0)</f>
        <v>0</v>
      </c>
      <c r="I17" s="93">
        <f>IF(T$9="Y",'Feb20'!I62,0)</f>
        <v>0</v>
      </c>
      <c r="J17" s="93">
        <f>IF(T$9="Y",'Feb20'!J62,0)</f>
        <v>0</v>
      </c>
      <c r="K17" s="93">
        <f>IF(T$9="Y",'Feb20'!K62,I17*J17)</f>
        <v>0</v>
      </c>
      <c r="L17" s="115">
        <f>IF(T$9="Y",'Feb20'!L62,0)</f>
        <v>0</v>
      </c>
      <c r="M17" s="115" t="str">
        <f>IF(E17=" "," ",IF(T$9="Y",'Feb20'!M62,IF((H17+K17+L17)&gt;0,H17+K17+L17,"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",Admin!I479))</f>
        <v xml:space="preserve"> </v>
      </c>
      <c r="U17" s="39"/>
      <c r="V17" s="49">
        <f>IF(Employee!H$190=E$9,Employee!D$190+SUM(M17)+'Feb20'!V62,SUM(M17)+'Feb20'!V62)</f>
        <v>0</v>
      </c>
      <c r="W17" s="49">
        <f>IF(Employee!H$190=E$9,Employee!D$191+SUM(N17)+'Feb20'!W62,SUM(N17)+'Feb20'!W62)</f>
        <v>0</v>
      </c>
      <c r="X17" s="49">
        <f>IF(O17=" ",'Feb20'!X62,O17+'Feb20'!X62)</f>
        <v>0</v>
      </c>
      <c r="Y17" s="49">
        <f>IF(P17=" ",'Feb20'!Y62,P17+'Feb20'!Y62)</f>
        <v>0</v>
      </c>
      <c r="Z17" s="49">
        <f>IF(Q17=" ",'Feb20'!Z62,Q17+'Feb20'!Z62)</f>
        <v>0</v>
      </c>
      <c r="AA17" s="49">
        <f>IF(R17=" ",'Feb20'!AA62,R17+'Feb20'!AA62)</f>
        <v>0</v>
      </c>
      <c r="AC17" s="49">
        <f>IF(T17=" ",'Feb20'!AC62,T17+'Feb20'!AC62)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IF(T$9="Y",'Feb20'!H63,0)</f>
        <v>0</v>
      </c>
      <c r="I18" s="93">
        <f>IF(T$9="Y",'Feb20'!I63,0)</f>
        <v>0</v>
      </c>
      <c r="J18" s="93">
        <f>IF(T$9="Y",'Feb20'!J63,0)</f>
        <v>0</v>
      </c>
      <c r="K18" s="93">
        <f>IF(T$9="Y",'Feb20'!K63,I18*J18)</f>
        <v>0</v>
      </c>
      <c r="L18" s="115">
        <f>IF(T$9="Y",'Feb20'!L63,0)</f>
        <v>0</v>
      </c>
      <c r="M18" s="115" t="str">
        <f>IF(E18=" "," ",IF(T$9="Y",'Feb20'!M63,IF((H18+K18+L18)&gt;0,H18+K18+L18,"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",Admin!I480))</f>
        <v xml:space="preserve"> </v>
      </c>
      <c r="U18" s="39"/>
      <c r="V18" s="49">
        <f>IF(Employee!H$216=E$9,Employee!D$216+SUM(M18)+'Feb20'!V63,SUM(M18)+'Feb20'!V63)</f>
        <v>0</v>
      </c>
      <c r="W18" s="49">
        <f>IF(Employee!H$216=E$9,Employee!D$217+SUM(N18)+'Feb20'!W63,SUM(N18)+'Feb20'!W63)</f>
        <v>0</v>
      </c>
      <c r="X18" s="49">
        <f>IF(O18=" ",'Feb20'!X63,O18+'Feb20'!X63)</f>
        <v>0</v>
      </c>
      <c r="Y18" s="49">
        <f>IF(P18=" ",'Feb20'!Y63,P18+'Feb20'!Y63)</f>
        <v>0</v>
      </c>
      <c r="Z18" s="49">
        <f>IF(Q18=" ",'Feb20'!Z63,Q18+'Feb20'!Z63)</f>
        <v>0</v>
      </c>
      <c r="AA18" s="49">
        <f>IF(R18=" ",'Feb20'!AA63,R18+'Feb20'!AA63)</f>
        <v>0</v>
      </c>
      <c r="AC18" s="49">
        <f>IF(T18=" ",'Feb20'!AC63,T18+'Feb20'!AC63)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IF(T$9="Y",'Feb20'!H64,0)</f>
        <v>0</v>
      </c>
      <c r="I19" s="93">
        <f>IF(T$9="Y",'Feb20'!I64,0)</f>
        <v>0</v>
      </c>
      <c r="J19" s="93">
        <f>IF(T$9="Y",'Feb20'!J64,0)</f>
        <v>0</v>
      </c>
      <c r="K19" s="93">
        <f>IF(T$9="Y",'Feb20'!K64,I19*J19)</f>
        <v>0</v>
      </c>
      <c r="L19" s="115">
        <f>IF(T$9="Y",'Feb20'!L64,0)</f>
        <v>0</v>
      </c>
      <c r="M19" s="115" t="str">
        <f>IF(E19=" "," ",IF(T$9="Y",'Feb20'!M64,IF((H19+K19+L19)&gt;0,H19+K19+L19,"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",Admin!I481))</f>
        <v xml:space="preserve"> </v>
      </c>
      <c r="U19" s="39"/>
      <c r="V19" s="49">
        <f>IF(Employee!H$242=E$9,Employee!D$242+SUM(M19)+'Feb20'!V64,SUM(M19)+'Feb20'!V64)</f>
        <v>0</v>
      </c>
      <c r="W19" s="49">
        <f>IF(Employee!H$242=E$9,Employee!D$243+SUM(N19)+'Feb20'!W64,SUM(N19)+'Feb20'!W64)</f>
        <v>0</v>
      </c>
      <c r="X19" s="49">
        <f>IF(O19=" ",'Feb20'!X64,O19+'Feb20'!X64)</f>
        <v>0</v>
      </c>
      <c r="Y19" s="49">
        <f>IF(P19=" ",'Feb20'!Y64,P19+'Feb20'!Y64)</f>
        <v>0</v>
      </c>
      <c r="Z19" s="49">
        <f>IF(Q19=" ",'Feb20'!Z64,Q19+'Feb20'!Z64)</f>
        <v>0</v>
      </c>
      <c r="AA19" s="49">
        <f>IF(R19=" ",'Feb20'!AA64,R19+'Feb20'!AA64)</f>
        <v>0</v>
      </c>
      <c r="AC19" s="49">
        <f>IF(T19=" ",'Feb20'!AC64,T19+'Feb20'!AC64)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IF(T$9="Y",'Feb20'!H65,0)</f>
        <v>0</v>
      </c>
      <c r="I20" s="118">
        <f>IF(T$9="Y",'Feb20'!I65,0)</f>
        <v>0</v>
      </c>
      <c r="J20" s="118">
        <f>IF(T$9="Y",'Feb20'!J65,0)</f>
        <v>0</v>
      </c>
      <c r="K20" s="118">
        <f>IF(T$9="Y",'Feb20'!K65,I20*J20)</f>
        <v>0</v>
      </c>
      <c r="L20" s="116">
        <f>IF(T$9="Y",'Feb20'!L65,0)</f>
        <v>0</v>
      </c>
      <c r="M20" s="116" t="str">
        <f>IF(E20=" "," ",IF(T$9="Y",'Feb20'!M65,IF((H20+K20+L20)&gt;0,H20+K20+L20,"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",Admin!I482))</f>
        <v xml:space="preserve"> </v>
      </c>
      <c r="U20" s="39"/>
      <c r="V20" s="49">
        <f>IF(Employee!H$268=E$9,Employee!D$268+SUM(M20)+'Feb20'!V65,SUM(M20)+'Feb20'!V65)</f>
        <v>0</v>
      </c>
      <c r="W20" s="49">
        <f>IF(Employee!H$268=E$9,Employee!D$269+SUM(N20)+'Feb20'!W65,SUM(N20)+'Feb20'!W65)</f>
        <v>0</v>
      </c>
      <c r="X20" s="49">
        <f>IF(O20=" ",'Feb20'!X65,O20+'Feb20'!X65)</f>
        <v>0</v>
      </c>
      <c r="Y20" s="49">
        <f>IF(P20=" ",'Feb20'!Y65,P20+'Feb20'!Y65)</f>
        <v>0</v>
      </c>
      <c r="Z20" s="49">
        <f>IF(Q20=" ",'Feb20'!Z65,Q20+'Feb20'!Z65)</f>
        <v>0</v>
      </c>
      <c r="AA20" s="49">
        <f>IF(R20=" ",'Feb20'!AA65,R20+'Feb20'!AA65)</f>
        <v>0</v>
      </c>
      <c r="AC20" s="49">
        <f>IF(T20=" ",'Feb20'!AC65,T20+'Feb20'!AC65)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49</v>
      </c>
      <c r="F24" s="35"/>
      <c r="G24" s="35"/>
      <c r="H24" s="377" t="s">
        <v>28</v>
      </c>
      <c r="I24" s="378"/>
      <c r="J24" s="379"/>
      <c r="K24" s="210">
        <f>M9+1</f>
        <v>43893</v>
      </c>
      <c r="L24" s="211" t="s">
        <v>84</v>
      </c>
      <c r="M24" s="212">
        <f>K24+6</f>
        <v>43899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50</v>
      </c>
      <c r="F39" s="35"/>
      <c r="G39" s="35"/>
      <c r="H39" s="377" t="s">
        <v>28</v>
      </c>
      <c r="I39" s="378"/>
      <c r="J39" s="379"/>
      <c r="K39" s="210">
        <f>M24+1</f>
        <v>43900</v>
      </c>
      <c r="L39" s="211" t="s">
        <v>84</v>
      </c>
      <c r="M39" s="212">
        <f>K39+6</f>
        <v>43906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",Admin!I500))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",Admin!I501))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",Admin!I502))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51</v>
      </c>
      <c r="F54" s="35"/>
      <c r="G54" s="35"/>
      <c r="H54" s="377" t="s">
        <v>28</v>
      </c>
      <c r="I54" s="428"/>
      <c r="J54" s="429"/>
      <c r="K54" s="210">
        <f>M39+1</f>
        <v>43907</v>
      </c>
      <c r="L54" s="211" t="s">
        <v>84</v>
      </c>
      <c r="M54" s="212">
        <f>K54+6</f>
        <v>43913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",Admin!I503))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",Admin!I504))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",Admin!I505))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",Admin!I506))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",Admin!I507))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",Admin!I508))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",Admin!I509))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",Admin!I510))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",Admin!I511))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",Admin!I512))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23</v>
      </c>
      <c r="C68" s="426"/>
      <c r="D68" s="426"/>
      <c r="E68" s="427"/>
      <c r="F68" s="32"/>
      <c r="G68" s="32"/>
      <c r="H68" s="32"/>
      <c r="I68" s="32"/>
      <c r="J68" s="32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9</v>
      </c>
      <c r="C69" s="428"/>
      <c r="D69" s="429"/>
      <c r="E69" s="168">
        <v>52</v>
      </c>
      <c r="F69" s="35"/>
      <c r="G69" s="35"/>
      <c r="H69" s="377" t="s">
        <v>28</v>
      </c>
      <c r="I69" s="428"/>
      <c r="J69" s="429"/>
      <c r="K69" s="210">
        <f>M54+1</f>
        <v>43914</v>
      </c>
      <c r="L69" s="211" t="s">
        <v>84</v>
      </c>
      <c r="M69" s="212">
        <f>K69+6</f>
        <v>43920</v>
      </c>
      <c r="N69" s="20"/>
      <c r="O69" s="382" t="s">
        <v>71</v>
      </c>
      <c r="P69" s="430"/>
      <c r="Q69" s="430"/>
      <c r="R69" s="43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",Admin!I513))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",Admin!I514))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",Admin!I515))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",Admin!I516))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",Admin!I517))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",Admin!I518))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",Admin!I519))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",Admin!I520))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",Admin!I521))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",Admin!I522))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432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380" t="s">
        <v>23</v>
      </c>
      <c r="C83" s="426"/>
      <c r="D83" s="426"/>
      <c r="E83" s="427"/>
      <c r="F83" s="32"/>
      <c r="G83" s="32"/>
      <c r="H83" s="32"/>
      <c r="I83" s="32"/>
      <c r="J83" s="32"/>
      <c r="K83" s="46"/>
      <c r="L83" s="46"/>
      <c r="M83" s="43"/>
      <c r="N83" s="32"/>
      <c r="O83" s="385" t="s">
        <v>28</v>
      </c>
      <c r="P83" s="386"/>
      <c r="Q83" s="387"/>
      <c r="R83" s="388"/>
      <c r="S83" s="389"/>
      <c r="T83" s="389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377" t="s">
        <v>9</v>
      </c>
      <c r="C84" s="428"/>
      <c r="D84" s="429"/>
      <c r="E84" s="168">
        <v>53</v>
      </c>
      <c r="F84" s="35"/>
      <c r="G84" s="35"/>
      <c r="H84" s="377" t="s">
        <v>28</v>
      </c>
      <c r="I84" s="428"/>
      <c r="J84" s="429"/>
      <c r="K84" s="210">
        <f>M69+1</f>
        <v>43921</v>
      </c>
      <c r="L84" s="211" t="s">
        <v>84</v>
      </c>
      <c r="M84" s="212">
        <f>K84+4</f>
        <v>43925</v>
      </c>
      <c r="N84" s="20"/>
      <c r="O84" s="382" t="s">
        <v>71</v>
      </c>
      <c r="P84" s="430"/>
      <c r="Q84" s="430"/>
      <c r="R84" s="431"/>
      <c r="S84" s="35"/>
      <c r="T84" s="176"/>
      <c r="U84" s="37"/>
      <c r="AH84" s="35"/>
    </row>
    <row r="85" spans="1:34" ht="18" customHeight="1" thickTop="1" x14ac:dyDescent="0.2">
      <c r="A85" s="34"/>
      <c r="B85" s="433" t="s">
        <v>73</v>
      </c>
      <c r="C85" s="434"/>
      <c r="D85" s="434"/>
      <c r="E85" s="434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IF(Employee!D$28="m","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IF(T$69="Y",H71,0)</f>
        <v>0</v>
      </c>
      <c r="I86" s="90">
        <f>IF(T$69="Y",I71,0)</f>
        <v>0</v>
      </c>
      <c r="J86" s="90">
        <f>IF(T$69="Y",J71,0)</f>
        <v>0</v>
      </c>
      <c r="K86" s="90">
        <f>IF(T$69="Y",K71,I86*J86)</f>
        <v>0</v>
      </c>
      <c r="L86" s="114">
        <f>IF(T$69="Y",L71,0)</f>
        <v>0</v>
      </c>
      <c r="M86" s="102" t="str">
        <f t="shared" ref="M86:M95" si="72">IF(E86=" "," ",IF(T$84="Y",M71,IF((H86+K86+L86)&gt;0,H86+K86+L86,"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07" t="str">
        <f t="shared" ref="R86:R95" si="73">IF(M86=" "," ",IF(M86=0," ",M86-SUM(N86:Q86)))</f>
        <v xml:space="preserve"> </v>
      </c>
      <c r="S86" s="95"/>
      <c r="T86" s="92" t="str">
        <f>IF(M86=" "," ",IF(M86=0," ",Admin!I523))</f>
        <v xml:space="preserve"> </v>
      </c>
      <c r="U86" s="39"/>
      <c r="V86" s="49">
        <f>IF(Employee!H$34=E$84,Employee!D$34+SUM(M86)+V71,SUM(M86)+V71)</f>
        <v>0</v>
      </c>
      <c r="W86" s="49">
        <f>IF(Employee!H$34=E$84,Employee!D$35+SUM(N86)+W71,SUM(N86)+W71)</f>
        <v>0</v>
      </c>
      <c r="X86" s="49">
        <f t="shared" ref="X86:X95" si="74">IF(O86=" ",X71,O86+X71)</f>
        <v>0</v>
      </c>
      <c r="Y86" s="49">
        <f t="shared" ref="Y86:Y95" si="75">IF(P86=0,Y71,P86+Y71)</f>
        <v>0</v>
      </c>
      <c r="Z86" s="49">
        <f t="shared" ref="Z86:Z95" si="76">IF(Q86=0,Z71,Q86+Z71)</f>
        <v>0</v>
      </c>
      <c r="AA86" s="49">
        <f t="shared" ref="AA86:AA95" si="77">IF(R86=" ",AA71,AA71+R86)</f>
        <v>0</v>
      </c>
      <c r="AC86" s="49">
        <f t="shared" ref="AC86:AC95" si="78">IF(T86=" ",AC71,T86+AC71)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IF(Employee!D$54="m","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 t="shared" ref="H87:H95" si="79">IF(T$69="Y",H72,0)</f>
        <v>0</v>
      </c>
      <c r="I87" s="93">
        <f t="shared" ref="I87:I95" si="80">IF(T$69="Y",I72,0)</f>
        <v>0</v>
      </c>
      <c r="J87" s="93">
        <f t="shared" ref="J87:J95" si="81">IF(T$69="Y",J72,0)</f>
        <v>0</v>
      </c>
      <c r="K87" s="93">
        <f t="shared" ref="K87:K95" si="82">IF(T$69="Y",K72,I87*J87)</f>
        <v>0</v>
      </c>
      <c r="L87" s="115">
        <f t="shared" ref="L87:L95" si="83">IF(T$69="Y",L72,0)</f>
        <v>0</v>
      </c>
      <c r="M87" s="103" t="str">
        <f t="shared" si="72"/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08" t="str">
        <f t="shared" si="73"/>
        <v xml:space="preserve"> </v>
      </c>
      <c r="S87" s="95"/>
      <c r="T87" s="96" t="str">
        <f>IF(M87=" "," ",IF(M87=0," ",Admin!I524))</f>
        <v xml:space="preserve"> </v>
      </c>
      <c r="U87" s="39"/>
      <c r="V87" s="49">
        <f>IF(Employee!H$60=E$84,Employee!D$60+SUM(M87)+V72,SUM(M87)+V72)</f>
        <v>0</v>
      </c>
      <c r="W87" s="49">
        <f>IF(Employee!H$60=E$84,Employee!D$61+SUM(N87)+W72,SUM(N87)+W72)</f>
        <v>0</v>
      </c>
      <c r="X87" s="49">
        <f t="shared" si="74"/>
        <v>0</v>
      </c>
      <c r="Y87" s="49">
        <f t="shared" si="75"/>
        <v>0</v>
      </c>
      <c r="Z87" s="49">
        <f t="shared" si="76"/>
        <v>0</v>
      </c>
      <c r="AA87" s="49">
        <f t="shared" si="77"/>
        <v>0</v>
      </c>
      <c r="AC87" s="49">
        <f t="shared" si="78"/>
        <v>0</v>
      </c>
      <c r="AD87" s="77">
        <f t="shared" ref="AD87:AD95" si="84">IF(G87="SSP",H87,0)</f>
        <v>0</v>
      </c>
      <c r="AE87" s="77">
        <f t="shared" ref="AE87:AE95" si="85">IF(G87="SMP",H87,0)</f>
        <v>0</v>
      </c>
      <c r="AF87" s="77">
        <f t="shared" ref="AF87:AF95" si="86">IF(G87="SPP",H87,0)</f>
        <v>0</v>
      </c>
      <c r="AG87" s="77">
        <f t="shared" ref="AG87:AG95" si="8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IF(Employee!D$80="m","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 t="shared" si="79"/>
        <v>0</v>
      </c>
      <c r="I88" s="93">
        <f t="shared" si="80"/>
        <v>0</v>
      </c>
      <c r="J88" s="93">
        <f t="shared" si="81"/>
        <v>0</v>
      </c>
      <c r="K88" s="93">
        <f t="shared" si="82"/>
        <v>0</v>
      </c>
      <c r="L88" s="115">
        <f t="shared" si="83"/>
        <v>0</v>
      </c>
      <c r="M88" s="103" t="str">
        <f t="shared" si="72"/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08" t="str">
        <f t="shared" si="73"/>
        <v xml:space="preserve"> </v>
      </c>
      <c r="S88" s="95"/>
      <c r="T88" s="96" t="str">
        <f>IF(M88=" "," ",IF(M88=0," ",Admin!I525))</f>
        <v xml:space="preserve"> </v>
      </c>
      <c r="U88" s="39"/>
      <c r="V88" s="49">
        <f>IF(Employee!H$86=E$84,Employee!D$86+SUM(M88)+V73,SUM(M88)+V73)</f>
        <v>0</v>
      </c>
      <c r="W88" s="49">
        <f>IF(Employee!H$86=E$84,Employee!D$87+SUM(N88)+W73,SUM(N88)+W73)</f>
        <v>0</v>
      </c>
      <c r="X88" s="49">
        <f t="shared" si="74"/>
        <v>0</v>
      </c>
      <c r="Y88" s="49">
        <f t="shared" si="75"/>
        <v>0</v>
      </c>
      <c r="Z88" s="49">
        <f t="shared" si="76"/>
        <v>0</v>
      </c>
      <c r="AA88" s="49">
        <f t="shared" si="77"/>
        <v>0</v>
      </c>
      <c r="AC88" s="49">
        <f t="shared" si="78"/>
        <v>0</v>
      </c>
      <c r="AD88" s="77">
        <f t="shared" si="84"/>
        <v>0</v>
      </c>
      <c r="AE88" s="77">
        <f t="shared" si="85"/>
        <v>0</v>
      </c>
      <c r="AF88" s="77">
        <f t="shared" si="86"/>
        <v>0</v>
      </c>
      <c r="AG88" s="77">
        <f t="shared" si="8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IF(Employee!D$106="m","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 t="shared" si="79"/>
        <v>0</v>
      </c>
      <c r="I89" s="93">
        <f t="shared" si="80"/>
        <v>0</v>
      </c>
      <c r="J89" s="93">
        <f t="shared" si="81"/>
        <v>0</v>
      </c>
      <c r="K89" s="93">
        <f t="shared" si="82"/>
        <v>0</v>
      </c>
      <c r="L89" s="115">
        <f t="shared" si="83"/>
        <v>0</v>
      </c>
      <c r="M89" s="103" t="str">
        <f t="shared" si="72"/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08" t="str">
        <f t="shared" si="73"/>
        <v xml:space="preserve"> </v>
      </c>
      <c r="S89" s="95"/>
      <c r="T89" s="96" t="str">
        <f>IF(M89=" "," ",IF(M89=0," ",Admin!I526))</f>
        <v xml:space="preserve"> </v>
      </c>
      <c r="U89" s="39"/>
      <c r="V89" s="49">
        <f>IF(Employee!H$112=E$84,Employee!D$112+SUM(M89)+V74,SUM(M89)+V74)</f>
        <v>0</v>
      </c>
      <c r="W89" s="49">
        <f>IF(Employee!H$112=E$84,Employee!D$113+SUM(N89)+W74,SUM(N89)+W74)</f>
        <v>0</v>
      </c>
      <c r="X89" s="49">
        <f t="shared" si="74"/>
        <v>0</v>
      </c>
      <c r="Y89" s="49">
        <f t="shared" si="75"/>
        <v>0</v>
      </c>
      <c r="Z89" s="49">
        <f t="shared" si="76"/>
        <v>0</v>
      </c>
      <c r="AA89" s="49">
        <f t="shared" si="77"/>
        <v>0</v>
      </c>
      <c r="AC89" s="49">
        <f t="shared" si="78"/>
        <v>0</v>
      </c>
      <c r="AD89" s="77">
        <f t="shared" si="84"/>
        <v>0</v>
      </c>
      <c r="AE89" s="77">
        <f t="shared" si="85"/>
        <v>0</v>
      </c>
      <c r="AF89" s="77">
        <f t="shared" si="86"/>
        <v>0</v>
      </c>
      <c r="AG89" s="77">
        <f t="shared" si="8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IF(Employee!D$132="m","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 t="shared" si="79"/>
        <v>0</v>
      </c>
      <c r="I90" s="93">
        <f t="shared" si="80"/>
        <v>0</v>
      </c>
      <c r="J90" s="93">
        <f t="shared" si="81"/>
        <v>0</v>
      </c>
      <c r="K90" s="93">
        <f t="shared" si="82"/>
        <v>0</v>
      </c>
      <c r="L90" s="115">
        <f t="shared" si="83"/>
        <v>0</v>
      </c>
      <c r="M90" s="103" t="str">
        <f t="shared" si="72"/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08" t="str">
        <f t="shared" si="73"/>
        <v xml:space="preserve"> </v>
      </c>
      <c r="S90" s="95"/>
      <c r="T90" s="96" t="str">
        <f>IF(M90=" "," ",IF(M90=0," ",Admin!I527))</f>
        <v xml:space="preserve"> </v>
      </c>
      <c r="U90" s="39"/>
      <c r="V90" s="49">
        <f>IF(Employee!H$138=E$84,Employee!D$138+SUM(M90)+V75,SUM(M90)+V75)</f>
        <v>0</v>
      </c>
      <c r="W90" s="49">
        <f>IF(Employee!H$138=E$84,Employee!D$139+SUM(N90)+W75,SUM(N90)+W75)</f>
        <v>0</v>
      </c>
      <c r="X90" s="49">
        <f t="shared" si="74"/>
        <v>0</v>
      </c>
      <c r="Y90" s="49">
        <f t="shared" si="75"/>
        <v>0</v>
      </c>
      <c r="Z90" s="49">
        <f t="shared" si="76"/>
        <v>0</v>
      </c>
      <c r="AA90" s="49">
        <f t="shared" si="77"/>
        <v>0</v>
      </c>
      <c r="AC90" s="49">
        <f t="shared" si="78"/>
        <v>0</v>
      </c>
      <c r="AD90" s="77">
        <f t="shared" si="84"/>
        <v>0</v>
      </c>
      <c r="AE90" s="77">
        <f t="shared" si="85"/>
        <v>0</v>
      </c>
      <c r="AF90" s="77">
        <f t="shared" si="86"/>
        <v>0</v>
      </c>
      <c r="AG90" s="77">
        <f t="shared" si="8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IF(Employee!D$158="m","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 t="shared" si="79"/>
        <v>0</v>
      </c>
      <c r="I91" s="93">
        <f t="shared" si="80"/>
        <v>0</v>
      </c>
      <c r="J91" s="93">
        <f t="shared" si="81"/>
        <v>0</v>
      </c>
      <c r="K91" s="93">
        <f t="shared" si="82"/>
        <v>0</v>
      </c>
      <c r="L91" s="115">
        <f t="shared" si="83"/>
        <v>0</v>
      </c>
      <c r="M91" s="103" t="str">
        <f t="shared" si="72"/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08" t="str">
        <f t="shared" si="73"/>
        <v xml:space="preserve"> </v>
      </c>
      <c r="S91" s="95"/>
      <c r="T91" s="96" t="str">
        <f>IF(M91=" "," ",IF(M91=0," ",Admin!I528))</f>
        <v xml:space="preserve"> </v>
      </c>
      <c r="U91" s="39"/>
      <c r="V91" s="49">
        <f>IF(Employee!H$164=E$84,Employee!D$164+SUM(M91)+V76,SUM(M91)+V76)</f>
        <v>0</v>
      </c>
      <c r="W91" s="49">
        <f>IF(Employee!H$164=E$84,Employee!D$165+SUM(N91)+W76,SUM(N91)+W76)</f>
        <v>0</v>
      </c>
      <c r="X91" s="49">
        <f t="shared" si="74"/>
        <v>0</v>
      </c>
      <c r="Y91" s="49">
        <f t="shared" si="75"/>
        <v>0</v>
      </c>
      <c r="Z91" s="49">
        <f t="shared" si="76"/>
        <v>0</v>
      </c>
      <c r="AA91" s="49">
        <f t="shared" si="77"/>
        <v>0</v>
      </c>
      <c r="AC91" s="49">
        <f t="shared" si="78"/>
        <v>0</v>
      </c>
      <c r="AD91" s="77">
        <f t="shared" si="84"/>
        <v>0</v>
      </c>
      <c r="AE91" s="77">
        <f t="shared" si="85"/>
        <v>0</v>
      </c>
      <c r="AF91" s="77">
        <f t="shared" si="86"/>
        <v>0</v>
      </c>
      <c r="AG91" s="77">
        <f t="shared" si="8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IF(Employee!D$184="m","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 t="shared" si="79"/>
        <v>0</v>
      </c>
      <c r="I92" s="93">
        <f t="shared" si="80"/>
        <v>0</v>
      </c>
      <c r="J92" s="93">
        <f t="shared" si="81"/>
        <v>0</v>
      </c>
      <c r="K92" s="93">
        <f t="shared" si="82"/>
        <v>0</v>
      </c>
      <c r="L92" s="115">
        <f t="shared" si="83"/>
        <v>0</v>
      </c>
      <c r="M92" s="103" t="str">
        <f t="shared" si="72"/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08" t="str">
        <f t="shared" si="73"/>
        <v xml:space="preserve"> </v>
      </c>
      <c r="S92" s="95"/>
      <c r="T92" s="96" t="str">
        <f>IF(M92=" "," ",IF(M92=0," ",Admin!I529))</f>
        <v xml:space="preserve"> </v>
      </c>
      <c r="U92" s="39"/>
      <c r="V92" s="49">
        <f>IF(Employee!H$190=E$84,Employee!D$190+SUM(M92)+V77,SUM(M92)+V77)</f>
        <v>0</v>
      </c>
      <c r="W92" s="49">
        <f>IF(Employee!H$190=E$84,Employee!D$191+SUM(N92)+W77,SUM(N92)+W77)</f>
        <v>0</v>
      </c>
      <c r="X92" s="49">
        <f t="shared" si="74"/>
        <v>0</v>
      </c>
      <c r="Y92" s="49">
        <f t="shared" si="75"/>
        <v>0</v>
      </c>
      <c r="Z92" s="49">
        <f t="shared" si="76"/>
        <v>0</v>
      </c>
      <c r="AA92" s="49">
        <f t="shared" si="77"/>
        <v>0</v>
      </c>
      <c r="AC92" s="49">
        <f t="shared" si="78"/>
        <v>0</v>
      </c>
      <c r="AD92" s="77">
        <f t="shared" si="84"/>
        <v>0</v>
      </c>
      <c r="AE92" s="77">
        <f t="shared" si="85"/>
        <v>0</v>
      </c>
      <c r="AF92" s="77">
        <f t="shared" si="86"/>
        <v>0</v>
      </c>
      <c r="AG92" s="77">
        <f t="shared" si="8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IF(Employee!D$210="m","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 t="shared" si="79"/>
        <v>0</v>
      </c>
      <c r="I93" s="93">
        <f t="shared" si="80"/>
        <v>0</v>
      </c>
      <c r="J93" s="93">
        <f t="shared" si="81"/>
        <v>0</v>
      </c>
      <c r="K93" s="93">
        <f t="shared" si="82"/>
        <v>0</v>
      </c>
      <c r="L93" s="115">
        <f t="shared" si="83"/>
        <v>0</v>
      </c>
      <c r="M93" s="103" t="str">
        <f t="shared" si="72"/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08" t="str">
        <f t="shared" si="73"/>
        <v xml:space="preserve"> </v>
      </c>
      <c r="S93" s="95"/>
      <c r="T93" s="96" t="str">
        <f>IF(M93=" "," ",IF(M93=0," ",Admin!I530))</f>
        <v xml:space="preserve"> </v>
      </c>
      <c r="U93" s="39"/>
      <c r="V93" s="49">
        <f>IF(Employee!H$216=E$84,Employee!D$216+SUM(M93)+V78,SUM(M93)+V78)</f>
        <v>0</v>
      </c>
      <c r="W93" s="49">
        <f>IF(Employee!H$216=E$84,Employee!D$217+SUM(N93)+W78,SUM(N93)+W78)</f>
        <v>0</v>
      </c>
      <c r="X93" s="49">
        <f t="shared" si="74"/>
        <v>0</v>
      </c>
      <c r="Y93" s="49">
        <f t="shared" si="75"/>
        <v>0</v>
      </c>
      <c r="Z93" s="49">
        <f t="shared" si="76"/>
        <v>0</v>
      </c>
      <c r="AA93" s="49">
        <f t="shared" si="77"/>
        <v>0</v>
      </c>
      <c r="AC93" s="49">
        <f t="shared" si="78"/>
        <v>0</v>
      </c>
      <c r="AD93" s="77">
        <f t="shared" si="84"/>
        <v>0</v>
      </c>
      <c r="AE93" s="77">
        <f t="shared" si="85"/>
        <v>0</v>
      </c>
      <c r="AF93" s="77">
        <f t="shared" si="86"/>
        <v>0</v>
      </c>
      <c r="AG93" s="77">
        <f t="shared" si="8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IF(Employee!D$236="m","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 t="shared" si="79"/>
        <v>0</v>
      </c>
      <c r="I94" s="93">
        <f t="shared" si="80"/>
        <v>0</v>
      </c>
      <c r="J94" s="93">
        <f t="shared" si="81"/>
        <v>0</v>
      </c>
      <c r="K94" s="93">
        <f t="shared" si="82"/>
        <v>0</v>
      </c>
      <c r="L94" s="115">
        <f t="shared" si="83"/>
        <v>0</v>
      </c>
      <c r="M94" s="103" t="str">
        <f t="shared" si="72"/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08" t="str">
        <f t="shared" si="73"/>
        <v xml:space="preserve"> </v>
      </c>
      <c r="S94" s="95"/>
      <c r="T94" s="96" t="str">
        <f>IF(M94=" "," ",IF(M94=0," ",Admin!I531))</f>
        <v xml:space="preserve"> </v>
      </c>
      <c r="U94" s="39"/>
      <c r="V94" s="49">
        <f>IF(Employee!H$242=E$84,Employee!D$242+SUM(M94)+V79,SUM(M94)+V79)</f>
        <v>0</v>
      </c>
      <c r="W94" s="49">
        <f>IF(Employee!H$242=E$84,Employee!D$243+SUM(N94)+W79,SUM(N94)+W79)</f>
        <v>0</v>
      </c>
      <c r="X94" s="49">
        <f t="shared" si="74"/>
        <v>0</v>
      </c>
      <c r="Y94" s="49">
        <f t="shared" si="75"/>
        <v>0</v>
      </c>
      <c r="Z94" s="49">
        <f t="shared" si="76"/>
        <v>0</v>
      </c>
      <c r="AA94" s="49">
        <f t="shared" si="77"/>
        <v>0</v>
      </c>
      <c r="AC94" s="49">
        <f t="shared" si="78"/>
        <v>0</v>
      </c>
      <c r="AD94" s="77">
        <f t="shared" si="84"/>
        <v>0</v>
      </c>
      <c r="AE94" s="77">
        <f t="shared" si="85"/>
        <v>0</v>
      </c>
      <c r="AF94" s="77">
        <f t="shared" si="86"/>
        <v>0</v>
      </c>
      <c r="AG94" s="77">
        <f t="shared" si="8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IF(Employee!D$262="m","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 t="shared" si="79"/>
        <v>0</v>
      </c>
      <c r="I95" s="118">
        <f t="shared" si="80"/>
        <v>0</v>
      </c>
      <c r="J95" s="118">
        <f t="shared" si="81"/>
        <v>0</v>
      </c>
      <c r="K95" s="118">
        <f t="shared" si="82"/>
        <v>0</v>
      </c>
      <c r="L95" s="116">
        <f t="shared" si="83"/>
        <v>0</v>
      </c>
      <c r="M95" s="104" t="str">
        <f t="shared" si="72"/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97" t="str">
        <f t="shared" si="73"/>
        <v xml:space="preserve"> </v>
      </c>
      <c r="S95" s="95"/>
      <c r="T95" s="96" t="str">
        <f>IF(M95=" "," ",IF(M95=0," ",Admin!I532))</f>
        <v xml:space="preserve"> </v>
      </c>
      <c r="U95" s="39"/>
      <c r="V95" s="49">
        <f>IF(Employee!H$268=E$84,Employee!D$268+SUM(M95)+V80,SUM(M95)+V80)</f>
        <v>0</v>
      </c>
      <c r="W95" s="49">
        <f>IF(Employee!H$268=E$84,Employee!D$269+SUM(N95)+W80,SUM(N95)+W80)</f>
        <v>0</v>
      </c>
      <c r="X95" s="49">
        <f t="shared" si="74"/>
        <v>0</v>
      </c>
      <c r="Y95" s="49">
        <f t="shared" si="75"/>
        <v>0</v>
      </c>
      <c r="Z95" s="49">
        <f t="shared" si="76"/>
        <v>0</v>
      </c>
      <c r="AA95" s="49">
        <f t="shared" si="77"/>
        <v>0</v>
      </c>
      <c r="AC95" s="49">
        <f t="shared" si="78"/>
        <v>0</v>
      </c>
      <c r="AD95" s="77">
        <f t="shared" si="84"/>
        <v>0</v>
      </c>
      <c r="AE95" s="77">
        <f t="shared" si="85"/>
        <v>0</v>
      </c>
      <c r="AF95" s="77">
        <f t="shared" si="86"/>
        <v>0</v>
      </c>
      <c r="AG95" s="77">
        <f t="shared" si="8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381" t="s">
        <v>7</v>
      </c>
      <c r="G96" s="432"/>
      <c r="H96" s="105"/>
      <c r="I96" s="106"/>
      <c r="J96" s="106"/>
      <c r="K96" s="147"/>
      <c r="L96" s="147"/>
      <c r="M96" s="138">
        <f t="shared" ref="M96:R96" si="88">SUM(M86:M95)</f>
        <v>0</v>
      </c>
      <c r="N96" s="138">
        <f t="shared" si="88"/>
        <v>0</v>
      </c>
      <c r="O96" s="138">
        <f t="shared" si="88"/>
        <v>0</v>
      </c>
      <c r="P96" s="138">
        <f t="shared" si="88"/>
        <v>0</v>
      </c>
      <c r="Q96" s="138">
        <f t="shared" si="88"/>
        <v>0</v>
      </c>
      <c r="R96" s="138">
        <f t="shared" si="88"/>
        <v>0</v>
      </c>
      <c r="S96" s="95"/>
      <c r="T96" s="138">
        <f>SUM(T86:T95)</f>
        <v>0</v>
      </c>
      <c r="U96" s="40"/>
      <c r="V96" s="49"/>
      <c r="AH96" s="35"/>
    </row>
    <row r="97" spans="1:34" s="8" customFormat="1" ht="24" customHeight="1" thickBot="1" x14ac:dyDescent="0.25">
      <c r="A97" s="112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177"/>
      <c r="V97" s="67"/>
      <c r="W97" s="67"/>
      <c r="X97" s="67"/>
      <c r="Y97" s="178"/>
      <c r="Z97" s="67"/>
      <c r="AA97" s="67"/>
      <c r="AB97" s="68"/>
      <c r="AC97" s="67"/>
      <c r="AD97" s="77"/>
      <c r="AE97" s="77"/>
      <c r="AF97" s="77"/>
      <c r="AG97" s="77"/>
      <c r="AH97" s="35"/>
    </row>
    <row r="98" spans="1:34" ht="18" customHeight="1" thickTop="1" thickBot="1" x14ac:dyDescent="0.25">
      <c r="A98" s="31"/>
      <c r="B98" s="380" t="s">
        <v>24</v>
      </c>
      <c r="C98" s="378"/>
      <c r="D98" s="378"/>
      <c r="E98" s="379"/>
      <c r="F98" s="32"/>
      <c r="G98" s="32"/>
      <c r="H98" s="43"/>
      <c r="I98" s="43"/>
      <c r="J98" s="43"/>
      <c r="K98" s="46"/>
      <c r="L98" s="46"/>
      <c r="M98" s="43"/>
      <c r="N98" s="32"/>
      <c r="O98" s="385" t="s">
        <v>28</v>
      </c>
      <c r="P98" s="386"/>
      <c r="Q98" s="387"/>
      <c r="R98" s="388"/>
      <c r="S98" s="389"/>
      <c r="T98" s="389"/>
      <c r="U98" s="33"/>
      <c r="AH98" s="35"/>
    </row>
    <row r="99" spans="1:34" ht="18" customHeight="1" thickTop="1" thickBot="1" x14ac:dyDescent="0.25">
      <c r="A99" s="34"/>
      <c r="B99" s="377" t="s">
        <v>10</v>
      </c>
      <c r="C99" s="378"/>
      <c r="D99" s="379"/>
      <c r="E99" s="168">
        <v>12</v>
      </c>
      <c r="F99" s="35"/>
      <c r="G99" s="35"/>
      <c r="H99" s="377" t="s">
        <v>28</v>
      </c>
      <c r="I99" s="378"/>
      <c r="J99" s="379"/>
      <c r="K99" s="210">
        <f>Admin!B336</f>
        <v>43895</v>
      </c>
      <c r="L99" s="211" t="s">
        <v>84</v>
      </c>
      <c r="M99" s="212">
        <f>Admin!B366</f>
        <v>43925</v>
      </c>
      <c r="N99" s="20"/>
      <c r="O99" s="382" t="s">
        <v>72</v>
      </c>
      <c r="P99" s="383"/>
      <c r="Q99" s="383"/>
      <c r="R99" s="384"/>
      <c r="S99" s="35"/>
      <c r="T99" s="145"/>
      <c r="U99" s="37"/>
      <c r="AH99" s="35"/>
    </row>
    <row r="100" spans="1:34" ht="18" customHeight="1" thickTop="1" x14ac:dyDescent="0.2">
      <c r="A100" s="34"/>
      <c r="B100" s="73"/>
      <c r="C100" s="24"/>
      <c r="D100" s="24"/>
      <c r="E100" s="36"/>
      <c r="F100" s="35"/>
      <c r="G100" s="35"/>
      <c r="H100" s="44"/>
      <c r="I100" s="44"/>
      <c r="J100" s="44"/>
      <c r="K100" s="47"/>
      <c r="L100" s="47"/>
      <c r="M100" s="44"/>
      <c r="N100" s="35"/>
      <c r="O100" s="44"/>
      <c r="P100" s="44"/>
      <c r="Q100" s="44"/>
      <c r="R100" s="44"/>
      <c r="S100" s="35"/>
      <c r="T100" s="44"/>
      <c r="U100" s="37"/>
      <c r="AH100" s="35"/>
    </row>
    <row r="101" spans="1:34" ht="18" customHeight="1" x14ac:dyDescent="0.2">
      <c r="A101" s="34"/>
      <c r="B101" s="121" t="str">
        <f>IF(E101=" "," ",IF(Employee!F$24&gt;E$99," ",IF(Employee!F$26&lt;E$99," ",Employee!D$30)))</f>
        <v xml:space="preserve"> </v>
      </c>
      <c r="C101" s="318"/>
      <c r="D101" s="318" t="s">
        <v>141</v>
      </c>
      <c r="E101" s="130" t="str">
        <f>IF(Employee!D$28="w"," ",IF(Employee!F$24&gt;E$99," ",IF(Employee!F$26&lt;E$99," ",Employee!D$29)))</f>
        <v xml:space="preserve"> </v>
      </c>
      <c r="F101" s="127" t="str">
        <f>IF(E101=" "," ",IF(Employee!F$24&gt;E$99," ",IF(Employee!F$26&lt;E$99," ",Employee!D$15)))</f>
        <v xml:space="preserve"> </v>
      </c>
      <c r="G101" s="142"/>
      <c r="H101" s="98">
        <f>IF(T$99="Y",'Feb20'!H71,0)</f>
        <v>0</v>
      </c>
      <c r="I101" s="90">
        <f>IF(T$99="Y",'Feb20'!I71,0)</f>
        <v>0</v>
      </c>
      <c r="J101" s="90">
        <f>IF(T$99="Y",'Feb20'!J71,0)</f>
        <v>0</v>
      </c>
      <c r="K101" s="90">
        <f>IF(T$99="Y",'Feb20'!K71,I101*J101)</f>
        <v>0</v>
      </c>
      <c r="L101" s="114">
        <f>IF(T$99="Y",'Feb20'!L71,0)</f>
        <v>0</v>
      </c>
      <c r="M101" s="102" t="str">
        <f>IF(E101=" "," ",IF(T$99="Y",'Feb20'!M71,IF((H101+K101+L101)&gt;0,H101+K101+L101," ")))</f>
        <v xml:space="preserve"> </v>
      </c>
      <c r="N101" s="98">
        <v>0</v>
      </c>
      <c r="O101" s="90">
        <v>0</v>
      </c>
      <c r="P101" s="90">
        <v>0</v>
      </c>
      <c r="Q101" s="114">
        <v>0</v>
      </c>
      <c r="R101" s="184" t="str">
        <f>IF(M101=" "," ",IF(M101=0," ",M101-SUM(N101:Q101)))</f>
        <v xml:space="preserve"> </v>
      </c>
      <c r="S101" s="95"/>
      <c r="T101" s="92" t="str">
        <f>IF(M101=" "," ",IF(M101=0," ",Admin!I113))</f>
        <v xml:space="preserve"> </v>
      </c>
      <c r="U101" s="39"/>
      <c r="V101" s="49">
        <f>IF(Employee!H$35=E$99,Employee!D$34+SUM(M101)+'Feb20'!V71,SUM(M101)+'Feb20'!V71)</f>
        <v>0</v>
      </c>
      <c r="W101" s="49">
        <f>IF(Employee!H$35=E$99,Employee!D$35+SUM(N101)+'Feb20'!W71,SUM(N101)+'Feb20'!W71)</f>
        <v>0</v>
      </c>
      <c r="X101" s="49">
        <f>IF(O101=" ",'Feb20'!X71,O101+'Feb20'!X71)</f>
        <v>0</v>
      </c>
      <c r="Y101" s="49">
        <f>IF(P101=" ",'Feb20'!Y71,P101+'Feb20'!Y71)</f>
        <v>0</v>
      </c>
      <c r="Z101" s="49">
        <f>IF(Q101=" ",'Feb20'!Z71,Q101+'Feb20'!Z71)</f>
        <v>0</v>
      </c>
      <c r="AA101" s="49">
        <f>IF(R101=" ",'Feb20'!AA71,R101+'Feb20'!AA71)</f>
        <v>0</v>
      </c>
      <c r="AC101" s="49">
        <f>IF(T101=" ",'Feb20'!AC71,T101+'Feb20'!AC71)</f>
        <v>0</v>
      </c>
      <c r="AD101" s="77">
        <f>IF(G101="SSP",H101,0)</f>
        <v>0</v>
      </c>
      <c r="AE101" s="77">
        <f>IF(G101="SMP",H101,0)</f>
        <v>0</v>
      </c>
      <c r="AF101" s="77">
        <f>IF(G101="SPP",H101,0)</f>
        <v>0</v>
      </c>
      <c r="AG101" s="77">
        <f>IF(G101="SAP",H101,0)</f>
        <v>0</v>
      </c>
      <c r="AH101" s="35"/>
    </row>
    <row r="102" spans="1:34" ht="18" customHeight="1" x14ac:dyDescent="0.2">
      <c r="A102" s="34"/>
      <c r="B102" s="123" t="str">
        <f>IF(E102=" "," ",IF(Employee!F$50&gt;E$99," ",IF(Employee!F$52&lt;E$99," ",Employee!D$56)))</f>
        <v xml:space="preserve"> </v>
      </c>
      <c r="C102" s="318"/>
      <c r="D102" s="318" t="s">
        <v>141</v>
      </c>
      <c r="E102" s="120" t="str">
        <f>IF(Employee!D$54="w"," ",IF(Employee!F$50&gt;E$99," ",IF(Employee!F$52&lt;E$99," ",Employee!D$55)))</f>
        <v xml:space="preserve"> </v>
      </c>
      <c r="F102" s="128" t="str">
        <f>IF(E102=" "," ",IF(Employee!F$50&gt;E$99," ",IF(Employee!F$52&lt;E$99," ",Employee!D$41)))</f>
        <v xml:space="preserve"> </v>
      </c>
      <c r="G102" s="142"/>
      <c r="H102" s="99">
        <f>IF(T$99="Y",'Feb20'!H72,0)</f>
        <v>0</v>
      </c>
      <c r="I102" s="93">
        <f>IF(T$99="Y",'Feb20'!I72,0)</f>
        <v>0</v>
      </c>
      <c r="J102" s="93">
        <f>IF(T$99="Y",'Feb20'!J72,0)</f>
        <v>0</v>
      </c>
      <c r="K102" s="93">
        <f>IF(T$99="Y",'Feb20'!K72,I102*J102)</f>
        <v>0</v>
      </c>
      <c r="L102" s="115">
        <f>IF(T$99="Y",'Feb20'!L72,0)</f>
        <v>0</v>
      </c>
      <c r="M102" s="103" t="str">
        <f>IF(E102=" "," ",IF(T$99="Y",'Feb20'!M72,IF((H102+K102+L102)&gt;0,H102+K102+L102," ")))</f>
        <v xml:space="preserve"> </v>
      </c>
      <c r="N102" s="99">
        <v>0</v>
      </c>
      <c r="O102" s="93">
        <v>0</v>
      </c>
      <c r="P102" s="93">
        <v>0</v>
      </c>
      <c r="Q102" s="115">
        <v>0</v>
      </c>
      <c r="R102" s="185" t="str">
        <f t="shared" ref="R102:R110" si="89">IF(M102=" "," ",IF(M102=0," ",M102-SUM(N102:Q102)))</f>
        <v xml:space="preserve"> </v>
      </c>
      <c r="S102" s="95"/>
      <c r="T102" s="96" t="str">
        <f>IF(M102=" "," ",IF(M102=0," ",Admin!I114))</f>
        <v xml:space="preserve"> </v>
      </c>
      <c r="U102" s="39"/>
      <c r="V102" s="49">
        <f>IF(Employee!H$61=E$99,Employee!D$60+SUM(M102)+'Feb20'!V72,SUM(M102)+'Feb20'!V72)</f>
        <v>0</v>
      </c>
      <c r="W102" s="49">
        <f>IF(Employee!H$61=E$99,Employee!D$61+SUM(N102)+'Feb20'!W72,SUM(N102)+'Feb20'!W72)</f>
        <v>0</v>
      </c>
      <c r="X102" s="49">
        <f>IF(O102=" ",'Feb20'!X72,O102+'Feb20'!X72)</f>
        <v>0</v>
      </c>
      <c r="Y102" s="49">
        <f>IF(P102=" ",'Feb20'!Y72,P102+'Feb20'!Y72)</f>
        <v>0</v>
      </c>
      <c r="Z102" s="49">
        <f>IF(Q102=" ",'Feb20'!Z72,Q102+'Feb20'!Z72)</f>
        <v>0</v>
      </c>
      <c r="AA102" s="49">
        <f>IF(R102=" ",'Feb20'!AA72,R102+'Feb20'!AA72)</f>
        <v>0</v>
      </c>
      <c r="AC102" s="49">
        <f>IF(T102=" ",'Feb20'!AC72,T102+'Feb20'!AC72)</f>
        <v>0</v>
      </c>
      <c r="AD102" s="77">
        <f t="shared" ref="AD102:AD110" si="90">IF(G102="SSP",H102,0)</f>
        <v>0</v>
      </c>
      <c r="AE102" s="77">
        <f t="shared" ref="AE102:AE110" si="91">IF(G102="SMP",H102,0)</f>
        <v>0</v>
      </c>
      <c r="AF102" s="77">
        <f t="shared" ref="AF102:AF110" si="92">IF(G102="SPP",H102,0)</f>
        <v>0</v>
      </c>
      <c r="AG102" s="77">
        <f t="shared" ref="AG102:AG110" si="93">IF(G102="SAP",H102,0)</f>
        <v>0</v>
      </c>
      <c r="AH102" s="35"/>
    </row>
    <row r="103" spans="1:34" ht="18" customHeight="1" x14ac:dyDescent="0.2">
      <c r="A103" s="34"/>
      <c r="B103" s="123" t="str">
        <f>IF(E103=" "," ",IF(Employee!F$76&gt;E$99," ",IF(Employee!F$78&lt;E$99," ",Employee!D$82)))</f>
        <v xml:space="preserve"> </v>
      </c>
      <c r="C103" s="318"/>
      <c r="D103" s="318" t="s">
        <v>141</v>
      </c>
      <c r="E103" s="120" t="str">
        <f>IF(Employee!D$80="w"," ",IF(Employee!F$76&gt;E$99," ",IF(Employee!F$78&lt;E$99," ",Employee!D$81)))</f>
        <v xml:space="preserve"> </v>
      </c>
      <c r="F103" s="128" t="str">
        <f>IF(E103=" "," ",IF(Employee!F$76&gt;E$99," ",IF(Employee!F$78&lt;E$99," ",Employee!D$67)))</f>
        <v xml:space="preserve"> </v>
      </c>
      <c r="G103" s="142"/>
      <c r="H103" s="99">
        <f>IF(T$99="Y",'Feb20'!H73,0)</f>
        <v>0</v>
      </c>
      <c r="I103" s="93">
        <f>IF(T$99="Y",'Feb20'!I73,0)</f>
        <v>0</v>
      </c>
      <c r="J103" s="93">
        <f>IF(T$99="Y",'Feb20'!J73,0)</f>
        <v>0</v>
      </c>
      <c r="K103" s="93">
        <f>IF(T$99="Y",'Feb20'!K73,I103*J103)</f>
        <v>0</v>
      </c>
      <c r="L103" s="115">
        <f>IF(T$99="Y",'Feb20'!L73,0)</f>
        <v>0</v>
      </c>
      <c r="M103" s="103" t="str">
        <f>IF(E103=" "," ",IF(T$99="Y",'Feb20'!M73,IF((H103+K103+L103)&gt;0,H103+K103+L103," ")))</f>
        <v xml:space="preserve"> </v>
      </c>
      <c r="N103" s="99">
        <v>0</v>
      </c>
      <c r="O103" s="93">
        <v>0</v>
      </c>
      <c r="P103" s="93">
        <v>0</v>
      </c>
      <c r="Q103" s="115">
        <v>0</v>
      </c>
      <c r="R103" s="185" t="str">
        <f t="shared" si="89"/>
        <v xml:space="preserve"> </v>
      </c>
      <c r="S103" s="95"/>
      <c r="T103" s="96" t="str">
        <f>IF(M103=" "," ",IF(M103=0," ",Admin!I115))</f>
        <v xml:space="preserve"> </v>
      </c>
      <c r="U103" s="39"/>
      <c r="V103" s="49">
        <f>IF(Employee!H$87=E$99,Employee!D$86+SUM(M103)+'Feb20'!V73,SUM(M103)+'Feb20'!V73)</f>
        <v>0</v>
      </c>
      <c r="W103" s="49">
        <f>IF(Employee!H$87=E$99,Employee!D$87+SUM(N103)+'Feb20'!W73,SUM(N103)+'Feb20'!W73)</f>
        <v>0</v>
      </c>
      <c r="X103" s="49">
        <f>IF(O103=" ",'Feb20'!X73,O103+'Feb20'!X73)</f>
        <v>0</v>
      </c>
      <c r="Y103" s="49">
        <f>IF(P103=" ",'Feb20'!Y73,P103+'Feb20'!Y73)</f>
        <v>0</v>
      </c>
      <c r="Z103" s="49">
        <f>IF(Q103=" ",'Feb20'!Z73,Q103+'Feb20'!Z73)</f>
        <v>0</v>
      </c>
      <c r="AA103" s="49">
        <f>IF(R103=" ",'Feb20'!AA73,R103+'Feb20'!AA73)</f>
        <v>0</v>
      </c>
      <c r="AC103" s="49">
        <f>IF(T103=" ",'Feb20'!AC73,T103+'Feb20'!AC73)</f>
        <v>0</v>
      </c>
      <c r="AD103" s="77">
        <f t="shared" si="90"/>
        <v>0</v>
      </c>
      <c r="AE103" s="77">
        <f t="shared" si="91"/>
        <v>0</v>
      </c>
      <c r="AF103" s="77">
        <f t="shared" si="92"/>
        <v>0</v>
      </c>
      <c r="AG103" s="77">
        <f t="shared" si="93"/>
        <v>0</v>
      </c>
      <c r="AH103" s="35"/>
    </row>
    <row r="104" spans="1:34" ht="18" customHeight="1" x14ac:dyDescent="0.2">
      <c r="A104" s="34"/>
      <c r="B104" s="123" t="str">
        <f>IF(E104=" "," ",IF(Employee!F$102&gt;E$99," ",IF(Employee!F$104&lt;E$99," ",Employee!D$108)))</f>
        <v xml:space="preserve"> </v>
      </c>
      <c r="C104" s="318"/>
      <c r="D104" s="318" t="s">
        <v>141</v>
      </c>
      <c r="E104" s="120" t="str">
        <f>IF(Employee!D$106="w"," ",IF(Employee!F$102&gt;E$99," ",IF(Employee!F$104&lt;E$99," ",Employee!D$107)))</f>
        <v xml:space="preserve"> </v>
      </c>
      <c r="F104" s="128" t="str">
        <f>IF(E104=" "," ",IF(Employee!F$102&gt;E$99," ",IF(Employee!F$104&lt;E$99," ",Employee!D$93)))</f>
        <v xml:space="preserve"> </v>
      </c>
      <c r="G104" s="142"/>
      <c r="H104" s="99">
        <f>IF(T$99="Y",'Feb20'!H74,0)</f>
        <v>0</v>
      </c>
      <c r="I104" s="93">
        <f>IF(T$99="Y",'Feb20'!I74,0)</f>
        <v>0</v>
      </c>
      <c r="J104" s="93">
        <f>IF(T$99="Y",'Feb20'!J74,0)</f>
        <v>0</v>
      </c>
      <c r="K104" s="93">
        <f>IF(T$99="Y",'Feb20'!K74,I104*J104)</f>
        <v>0</v>
      </c>
      <c r="L104" s="115">
        <f>IF(T$99="Y",'Feb20'!L74,0)</f>
        <v>0</v>
      </c>
      <c r="M104" s="103" t="str">
        <f>IF(E104=" "," ",IF(T$99="Y",'Feb20'!M74,IF((H104+K104+L104)&gt;0,H104+K104+L104," ")))</f>
        <v xml:space="preserve"> </v>
      </c>
      <c r="N104" s="99">
        <v>0</v>
      </c>
      <c r="O104" s="93">
        <v>0</v>
      </c>
      <c r="P104" s="93">
        <v>0</v>
      </c>
      <c r="Q104" s="115">
        <v>0</v>
      </c>
      <c r="R104" s="185" t="str">
        <f t="shared" si="89"/>
        <v xml:space="preserve"> </v>
      </c>
      <c r="S104" s="95"/>
      <c r="T104" s="96" t="str">
        <f>IF(M104=" "," ",IF(M104=0," ",Admin!I116))</f>
        <v xml:space="preserve"> </v>
      </c>
      <c r="U104" s="39"/>
      <c r="V104" s="49">
        <f>IF(Employee!H$113=E$99,Employee!D$112+SUM(M104)+'Feb20'!V74,SUM(M104)+'Feb20'!V74)</f>
        <v>0</v>
      </c>
      <c r="W104" s="49">
        <f>IF(Employee!H$113=E$99,Employee!D$113+SUM(N104)+'Feb20'!W74,SUM(N104)+'Feb20'!W74)</f>
        <v>0</v>
      </c>
      <c r="X104" s="49">
        <f>IF(O104=" ",'Feb20'!X74,O104+'Feb20'!X74)</f>
        <v>0</v>
      </c>
      <c r="Y104" s="49">
        <f>IF(P104=" ",'Feb20'!Y74,P104+'Feb20'!Y74)</f>
        <v>0</v>
      </c>
      <c r="Z104" s="49">
        <f>IF(Q104=" ",'Feb20'!Z74,Q104+'Feb20'!Z74)</f>
        <v>0</v>
      </c>
      <c r="AA104" s="49">
        <f>IF(R104=" ",'Feb20'!AA74,R104+'Feb20'!AA74)</f>
        <v>0</v>
      </c>
      <c r="AC104" s="49">
        <f>IF(T104=" ",'Feb20'!AC74,T104+'Feb20'!AC74)</f>
        <v>0</v>
      </c>
      <c r="AD104" s="77">
        <f t="shared" si="90"/>
        <v>0</v>
      </c>
      <c r="AE104" s="77">
        <f t="shared" si="91"/>
        <v>0</v>
      </c>
      <c r="AF104" s="77">
        <f t="shared" si="92"/>
        <v>0</v>
      </c>
      <c r="AG104" s="77">
        <f t="shared" si="93"/>
        <v>0</v>
      </c>
      <c r="AH104" s="35"/>
    </row>
    <row r="105" spans="1:34" ht="18" customHeight="1" x14ac:dyDescent="0.2">
      <c r="A105" s="34"/>
      <c r="B105" s="123" t="str">
        <f>IF(E105=" "," ",IF(Employee!F$128&gt;E$99," ",IF(Employee!F$130&lt;E$99," ",Employee!D$134)))</f>
        <v xml:space="preserve"> </v>
      </c>
      <c r="C105" s="318"/>
      <c r="D105" s="318" t="s">
        <v>141</v>
      </c>
      <c r="E105" s="120" t="str">
        <f>IF(Employee!D$132="w"," ",IF(Employee!F$128&gt;E$99," ",IF(Employee!F$130&lt;E$99," ",Employee!D$133)))</f>
        <v xml:space="preserve"> </v>
      </c>
      <c r="F105" s="128" t="str">
        <f>IF(E105=" "," ",IF(Employee!F$128&gt;E$99," ",IF(Employee!F$130&lt;E$99," ",Employee!D$119)))</f>
        <v xml:space="preserve"> </v>
      </c>
      <c r="G105" s="142"/>
      <c r="H105" s="99">
        <f>IF(T$99="Y",'Feb20'!H75,0)</f>
        <v>0</v>
      </c>
      <c r="I105" s="93">
        <f>IF(T$99="Y",'Feb20'!I75,0)</f>
        <v>0</v>
      </c>
      <c r="J105" s="93">
        <f>IF(T$99="Y",'Feb20'!J75,0)</f>
        <v>0</v>
      </c>
      <c r="K105" s="93">
        <f>IF(T$99="Y",'Feb20'!K75,I105*J105)</f>
        <v>0</v>
      </c>
      <c r="L105" s="115">
        <f>IF(T$99="Y",'Feb20'!L75,0)</f>
        <v>0</v>
      </c>
      <c r="M105" s="103" t="str">
        <f>IF(E105=" "," ",IF(T$99="Y",'Feb20'!M75,IF((H105+K105+L105)&gt;0,H105+K105+L105," ")))</f>
        <v xml:space="preserve"> </v>
      </c>
      <c r="N105" s="99">
        <v>0</v>
      </c>
      <c r="O105" s="93">
        <v>0</v>
      </c>
      <c r="P105" s="93">
        <v>0</v>
      </c>
      <c r="Q105" s="115">
        <v>0</v>
      </c>
      <c r="R105" s="185" t="str">
        <f t="shared" si="89"/>
        <v xml:space="preserve"> </v>
      </c>
      <c r="S105" s="95"/>
      <c r="T105" s="96" t="str">
        <f>IF(M105=" "," ",IF(M105=0," ",Admin!I117))</f>
        <v xml:space="preserve"> </v>
      </c>
      <c r="U105" s="39"/>
      <c r="V105" s="49">
        <f>IF(Employee!H$139=E$99,Employee!D$138+SUM(M105)+'Feb20'!V75,SUM(M105)+'Feb20'!V75)</f>
        <v>0</v>
      </c>
      <c r="W105" s="49">
        <f>IF(Employee!H$139=E$99,Employee!D$139+SUM(N105)+'Feb20'!W75,SUM(N105)+'Feb20'!W75)</f>
        <v>0</v>
      </c>
      <c r="X105" s="49">
        <f>IF(O105=" ",'Feb20'!X75,O105+'Feb20'!X75)</f>
        <v>0</v>
      </c>
      <c r="Y105" s="49">
        <f>IF(P105=" ",'Feb20'!Y75,P105+'Feb20'!Y75)</f>
        <v>0</v>
      </c>
      <c r="Z105" s="49">
        <f>IF(Q105=" ",'Feb20'!Z75,Q105+'Feb20'!Z75)</f>
        <v>0</v>
      </c>
      <c r="AA105" s="49">
        <f>IF(R105=" ",'Feb20'!AA75,R105+'Feb20'!AA75)</f>
        <v>0</v>
      </c>
      <c r="AC105" s="49">
        <f>IF(T105=" ",'Feb20'!AC75,T105+'Feb20'!AC75)</f>
        <v>0</v>
      </c>
      <c r="AD105" s="77">
        <f t="shared" si="90"/>
        <v>0</v>
      </c>
      <c r="AE105" s="77">
        <f t="shared" si="91"/>
        <v>0</v>
      </c>
      <c r="AF105" s="77">
        <f t="shared" si="92"/>
        <v>0</v>
      </c>
      <c r="AG105" s="77">
        <f t="shared" si="93"/>
        <v>0</v>
      </c>
      <c r="AH105" s="35"/>
    </row>
    <row r="106" spans="1:34" ht="18" customHeight="1" x14ac:dyDescent="0.2">
      <c r="A106" s="34"/>
      <c r="B106" s="123" t="str">
        <f>IF(E106=" "," ",IF(Employee!F$154&gt;E$99," ",IF(Employee!F$156&lt;E$99," ",Employee!D$160)))</f>
        <v xml:space="preserve"> </v>
      </c>
      <c r="C106" s="318"/>
      <c r="D106" s="318" t="s">
        <v>141</v>
      </c>
      <c r="E106" s="120" t="str">
        <f>IF(Employee!D$158="w"," ",IF(Employee!F$154&gt;E$99," ",IF(Employee!F$156&lt;E$99," ",Employee!D$159)))</f>
        <v xml:space="preserve"> </v>
      </c>
      <c r="F106" s="128" t="str">
        <f>IF(E106=" "," ",IF(Employee!F$154&gt;E$99," ",IF(Employee!F$156&lt;E$99," ",Employee!D$145)))</f>
        <v xml:space="preserve"> </v>
      </c>
      <c r="G106" s="142"/>
      <c r="H106" s="99">
        <f>IF(T$99="Y",'Feb20'!H76,0)</f>
        <v>0</v>
      </c>
      <c r="I106" s="93">
        <f>IF(T$99="Y",'Feb20'!I76,0)</f>
        <v>0</v>
      </c>
      <c r="J106" s="93">
        <f>IF(T$99="Y",'Feb20'!J76,0)</f>
        <v>0</v>
      </c>
      <c r="K106" s="93">
        <f>IF(T$99="Y",'Feb20'!K76,I106*J106)</f>
        <v>0</v>
      </c>
      <c r="L106" s="115">
        <f>IF(T$99="Y",'Feb20'!L76,0)</f>
        <v>0</v>
      </c>
      <c r="M106" s="103" t="str">
        <f>IF(E106=" "," ",IF(T$99="Y",'Feb20'!M76,IF((H106+K106+L106)&gt;0,H106+K106+L106," ")))</f>
        <v xml:space="preserve"> </v>
      </c>
      <c r="N106" s="99">
        <v>0</v>
      </c>
      <c r="O106" s="93">
        <v>0</v>
      </c>
      <c r="P106" s="93">
        <v>0</v>
      </c>
      <c r="Q106" s="115">
        <v>0</v>
      </c>
      <c r="R106" s="185" t="str">
        <f t="shared" si="89"/>
        <v xml:space="preserve"> </v>
      </c>
      <c r="S106" s="95"/>
      <c r="T106" s="96" t="str">
        <f>IF(M106=" "," ",IF(M106=0," ",Admin!I118))</f>
        <v xml:space="preserve"> </v>
      </c>
      <c r="U106" s="39"/>
      <c r="V106" s="49">
        <f>IF(Employee!H$165=E$99,Employee!D$164+SUM(M106)+'Feb20'!V76,SUM(M106)+'Feb20'!V76)</f>
        <v>0</v>
      </c>
      <c r="W106" s="49">
        <f>IF(Employee!H$165=E$99,Employee!D$165+SUM(N106)+'Feb20'!W76,SUM(N106)+'Feb20'!W76)</f>
        <v>0</v>
      </c>
      <c r="X106" s="49">
        <f>IF(O106=" ",'Feb20'!X76,O106+'Feb20'!X76)</f>
        <v>0</v>
      </c>
      <c r="Y106" s="49">
        <f>IF(P106=" ",'Feb20'!Y76,P106+'Feb20'!Y76)</f>
        <v>0</v>
      </c>
      <c r="Z106" s="49">
        <f>IF(Q106=" ",'Feb20'!Z76,Q106+'Feb20'!Z76)</f>
        <v>0</v>
      </c>
      <c r="AA106" s="49">
        <f>IF(R106=" ",'Feb20'!AA76,R106+'Feb20'!AA76)</f>
        <v>0</v>
      </c>
      <c r="AC106" s="49">
        <f>IF(T106=" ",'Feb20'!AC76,T106+'Feb20'!AC76)</f>
        <v>0</v>
      </c>
      <c r="AD106" s="77">
        <f t="shared" si="90"/>
        <v>0</v>
      </c>
      <c r="AE106" s="77">
        <f t="shared" si="91"/>
        <v>0</v>
      </c>
      <c r="AF106" s="77">
        <f t="shared" si="92"/>
        <v>0</v>
      </c>
      <c r="AG106" s="77">
        <f t="shared" si="93"/>
        <v>0</v>
      </c>
      <c r="AH106" s="35"/>
    </row>
    <row r="107" spans="1:34" ht="18" customHeight="1" x14ac:dyDescent="0.2">
      <c r="A107" s="34"/>
      <c r="B107" s="123" t="str">
        <f>IF(E107=" "," ",IF(Employee!F$180&gt;E$99," ",IF(Employee!F$182&lt;E$99," ",Employee!D$186)))</f>
        <v xml:space="preserve"> </v>
      </c>
      <c r="C107" s="318"/>
      <c r="D107" s="318" t="s">
        <v>141</v>
      </c>
      <c r="E107" s="120" t="str">
        <f>IF(Employee!D$184="w"," ",IF(Employee!F$180&gt;E$99," ",IF(Employee!F$182&lt;E$99," ",Employee!D$185)))</f>
        <v xml:space="preserve"> </v>
      </c>
      <c r="F107" s="128" t="str">
        <f>IF(E107=" "," ",IF(Employee!F$180&gt;E$99," ",IF(Employee!F$182&lt;E$99," ",Employee!D$171)))</f>
        <v xml:space="preserve"> </v>
      </c>
      <c r="G107" s="142"/>
      <c r="H107" s="99">
        <f>IF(T$99="Y",'Feb20'!H77,0)</f>
        <v>0</v>
      </c>
      <c r="I107" s="93">
        <f>IF(T$99="Y",'Feb20'!I77,0)</f>
        <v>0</v>
      </c>
      <c r="J107" s="93">
        <f>IF(T$99="Y",'Feb20'!J77,0)</f>
        <v>0</v>
      </c>
      <c r="K107" s="93">
        <f>IF(T$99="Y",'Feb20'!K77,I107*J107)</f>
        <v>0</v>
      </c>
      <c r="L107" s="115">
        <f>IF(T$99="Y",'Feb20'!L77,0)</f>
        <v>0</v>
      </c>
      <c r="M107" s="103" t="str">
        <f>IF(E107=" "," ",IF(T$99="Y",'Feb20'!M77,IF((H107+K107+L107)&gt;0,H107+K107+L107," ")))</f>
        <v xml:space="preserve"> </v>
      </c>
      <c r="N107" s="99">
        <v>0</v>
      </c>
      <c r="O107" s="93">
        <v>0</v>
      </c>
      <c r="P107" s="93">
        <v>0</v>
      </c>
      <c r="Q107" s="115">
        <v>0</v>
      </c>
      <c r="R107" s="185" t="str">
        <f t="shared" si="89"/>
        <v xml:space="preserve"> </v>
      </c>
      <c r="S107" s="95"/>
      <c r="T107" s="96" t="str">
        <f>IF(M107=" "," ",IF(M107=0," ",Admin!I119))</f>
        <v xml:space="preserve"> </v>
      </c>
      <c r="U107" s="39"/>
      <c r="V107" s="49">
        <f>IF(Employee!H$191=E$99,Employee!D$190+SUM(M107)+'Feb20'!V77,SUM(M107)+'Feb20'!V77)</f>
        <v>0</v>
      </c>
      <c r="W107" s="49">
        <f>IF(Employee!H$191=E$99,Employee!D$191+SUM(N107)+'Feb20'!W77,SUM(N107)+'Feb20'!W77)</f>
        <v>0</v>
      </c>
      <c r="X107" s="49">
        <f>IF(O107=" ",'Feb20'!X77,O107+'Feb20'!X77)</f>
        <v>0</v>
      </c>
      <c r="Y107" s="49">
        <f>IF(P107=" ",'Feb20'!Y77,P107+'Feb20'!Y77)</f>
        <v>0</v>
      </c>
      <c r="Z107" s="49">
        <f>IF(Q107=" ",'Feb20'!Z77,Q107+'Feb20'!Z77)</f>
        <v>0</v>
      </c>
      <c r="AA107" s="49">
        <f>IF(R107=" ",'Feb20'!AA77,R107+'Feb20'!AA77)</f>
        <v>0</v>
      </c>
      <c r="AC107" s="49">
        <f>IF(T107=" ",'Feb20'!AC77,T107+'Feb20'!AC77)</f>
        <v>0</v>
      </c>
      <c r="AD107" s="77">
        <f t="shared" si="90"/>
        <v>0</v>
      </c>
      <c r="AE107" s="77">
        <f t="shared" si="91"/>
        <v>0</v>
      </c>
      <c r="AF107" s="77">
        <f t="shared" si="92"/>
        <v>0</v>
      </c>
      <c r="AG107" s="77">
        <f t="shared" si="93"/>
        <v>0</v>
      </c>
      <c r="AH107" s="35"/>
    </row>
    <row r="108" spans="1:34" ht="18" customHeight="1" x14ac:dyDescent="0.2">
      <c r="A108" s="34"/>
      <c r="B108" s="123" t="str">
        <f>IF(E108=" "," ",IF(Employee!F$206&gt;E$99," ",IF(Employee!F$208&lt;E$99," ",Employee!D$212)))</f>
        <v xml:space="preserve"> </v>
      </c>
      <c r="C108" s="318"/>
      <c r="D108" s="318" t="s">
        <v>141</v>
      </c>
      <c r="E108" s="120" t="str">
        <f>IF(Employee!D$210="w"," ",IF(Employee!F$206&gt;E$99," ",IF(Employee!F$208&lt;E$99," ",Employee!D$211)))</f>
        <v xml:space="preserve"> </v>
      </c>
      <c r="F108" s="128" t="str">
        <f>IF(E108=" "," ",IF(Employee!F$206&gt;E$99," ",IF(Employee!F$208&lt;E$99," ",Employee!D$197)))</f>
        <v xml:space="preserve"> </v>
      </c>
      <c r="G108" s="142"/>
      <c r="H108" s="99">
        <f>IF(T$99="Y",'Feb20'!H78,0)</f>
        <v>0</v>
      </c>
      <c r="I108" s="93">
        <f>IF(T$99="Y",'Feb20'!I78,0)</f>
        <v>0</v>
      </c>
      <c r="J108" s="93">
        <f>IF(T$99="Y",'Feb20'!J78,0)</f>
        <v>0</v>
      </c>
      <c r="K108" s="93">
        <f>IF(T$99="Y",'Feb20'!K78,I108*J108)</f>
        <v>0</v>
      </c>
      <c r="L108" s="115">
        <f>IF(T$99="Y",'Feb20'!L78,0)</f>
        <v>0</v>
      </c>
      <c r="M108" s="103" t="str">
        <f>IF(E108=" "," ",IF(T$99="Y",'Feb20'!M78,IF((H108+K108+L108)&gt;0,H108+K108+L108," ")))</f>
        <v xml:space="preserve"> </v>
      </c>
      <c r="N108" s="99">
        <v>0</v>
      </c>
      <c r="O108" s="93">
        <v>0</v>
      </c>
      <c r="P108" s="93">
        <v>0</v>
      </c>
      <c r="Q108" s="115">
        <v>0</v>
      </c>
      <c r="R108" s="185" t="str">
        <f t="shared" si="89"/>
        <v xml:space="preserve"> </v>
      </c>
      <c r="S108" s="95"/>
      <c r="T108" s="96" t="str">
        <f>IF(M108=" "," ",IF(M108=0," ",Admin!I120))</f>
        <v xml:space="preserve"> </v>
      </c>
      <c r="U108" s="39"/>
      <c r="V108" s="49">
        <f>IF(Employee!H$217=E$99,Employee!D$216+SUM(M108)+'Feb20'!V78,SUM(M108)+'Feb20'!V78)</f>
        <v>0</v>
      </c>
      <c r="W108" s="49">
        <f>IF(Employee!H$217=E$99,Employee!D$217+SUM(N108)+'Feb20'!W78,SUM(N108)+'Feb20'!W78)</f>
        <v>0</v>
      </c>
      <c r="X108" s="49">
        <f>IF(O108=" ",'Feb20'!X78,O108+'Feb20'!X78)</f>
        <v>0</v>
      </c>
      <c r="Y108" s="49">
        <f>IF(P108=" ",'Feb20'!Y78,P108+'Feb20'!Y78)</f>
        <v>0</v>
      </c>
      <c r="Z108" s="49">
        <f>IF(Q108=" ",'Feb20'!Z78,Q108+'Feb20'!Z78)</f>
        <v>0</v>
      </c>
      <c r="AA108" s="49">
        <f>IF(R108=" ",'Feb20'!AA78,R108+'Feb20'!AA78)</f>
        <v>0</v>
      </c>
      <c r="AC108" s="49">
        <f>IF(T108=" ",'Feb20'!AC78,T108+'Feb20'!AC78)</f>
        <v>0</v>
      </c>
      <c r="AD108" s="77">
        <f t="shared" si="90"/>
        <v>0</v>
      </c>
      <c r="AE108" s="77">
        <f t="shared" si="91"/>
        <v>0</v>
      </c>
      <c r="AF108" s="77">
        <f t="shared" si="92"/>
        <v>0</v>
      </c>
      <c r="AG108" s="77">
        <f t="shared" si="93"/>
        <v>0</v>
      </c>
      <c r="AH108" s="35"/>
    </row>
    <row r="109" spans="1:34" ht="18" customHeight="1" x14ac:dyDescent="0.2">
      <c r="A109" s="34"/>
      <c r="B109" s="123" t="str">
        <f>IF(E109=" "," ",IF(Employee!F$232&gt;E$99," ",IF(Employee!F$234&lt;E$99," ",Employee!D$238)))</f>
        <v xml:space="preserve"> </v>
      </c>
      <c r="C109" s="318"/>
      <c r="D109" s="318" t="s">
        <v>141</v>
      </c>
      <c r="E109" s="120" t="str">
        <f>IF(Employee!D$236="w"," ",IF(Employee!F$232&gt;E$99," ",IF(Employee!F$234&lt;E$99," ",Employee!D$237)))</f>
        <v xml:space="preserve"> </v>
      </c>
      <c r="F109" s="128" t="str">
        <f>IF(E109=" "," ",IF(Employee!F$232&gt;E$99," ",IF(Employee!F$234&lt;E$99," ",Employee!D$223)))</f>
        <v xml:space="preserve"> </v>
      </c>
      <c r="G109" s="142"/>
      <c r="H109" s="99">
        <f>IF(T$99="Y",'Feb20'!H79,0)</f>
        <v>0</v>
      </c>
      <c r="I109" s="93">
        <f>IF(T$99="Y",'Feb20'!I79,0)</f>
        <v>0</v>
      </c>
      <c r="J109" s="93">
        <f>IF(T$99="Y",'Feb20'!J79,0)</f>
        <v>0</v>
      </c>
      <c r="K109" s="93">
        <f>IF(T$99="Y",'Feb20'!K79,I109*J109)</f>
        <v>0</v>
      </c>
      <c r="L109" s="115">
        <f>IF(T$99="Y",'Feb20'!L79,0)</f>
        <v>0</v>
      </c>
      <c r="M109" s="103" t="str">
        <f>IF(E109=" "," ",IF(T$99="Y",'Feb20'!M79,IF((H109+K109+L109)&gt;0,H109+K109+L109," ")))</f>
        <v xml:space="preserve"> </v>
      </c>
      <c r="N109" s="99">
        <v>0</v>
      </c>
      <c r="O109" s="93">
        <v>0</v>
      </c>
      <c r="P109" s="93">
        <v>0</v>
      </c>
      <c r="Q109" s="115">
        <v>0</v>
      </c>
      <c r="R109" s="185" t="str">
        <f t="shared" si="89"/>
        <v xml:space="preserve"> </v>
      </c>
      <c r="S109" s="95"/>
      <c r="T109" s="96" t="str">
        <f>IF(M109=" "," ",IF(M109=0," ",Admin!I121))</f>
        <v xml:space="preserve"> </v>
      </c>
      <c r="U109" s="39"/>
      <c r="V109" s="49">
        <f>IF(Employee!H$243=E$99,Employee!D$242+SUM(M109)+'Feb20'!V79,SUM(M109)+'Feb20'!V79)</f>
        <v>0</v>
      </c>
      <c r="W109" s="49">
        <f>IF(Employee!H$243=E$99,Employee!D$243+SUM(N109)+'Feb20'!W79,SUM(N109)+'Feb20'!W79)</f>
        <v>0</v>
      </c>
      <c r="X109" s="49">
        <f>IF(O109=" ",'Feb20'!X79,O109+'Feb20'!X79)</f>
        <v>0</v>
      </c>
      <c r="Y109" s="49">
        <f>IF(P109=" ",'Feb20'!Y79,P109+'Feb20'!Y79)</f>
        <v>0</v>
      </c>
      <c r="Z109" s="49">
        <f>IF(Q109=" ",'Feb20'!Z79,Q109+'Feb20'!Z79)</f>
        <v>0</v>
      </c>
      <c r="AA109" s="49">
        <f>IF(R109=" ",'Feb20'!AA79,R109+'Feb20'!AA79)</f>
        <v>0</v>
      </c>
      <c r="AC109" s="49">
        <f>IF(T109=" ",'Feb20'!AC79,T109+'Feb20'!AC79)</f>
        <v>0</v>
      </c>
      <c r="AD109" s="77">
        <f t="shared" si="90"/>
        <v>0</v>
      </c>
      <c r="AE109" s="77">
        <f t="shared" si="91"/>
        <v>0</v>
      </c>
      <c r="AF109" s="77">
        <f t="shared" si="92"/>
        <v>0</v>
      </c>
      <c r="AG109" s="77">
        <f t="shared" si="93"/>
        <v>0</v>
      </c>
      <c r="AH109" s="35"/>
    </row>
    <row r="110" spans="1:34" ht="18" customHeight="1" thickBot="1" x14ac:dyDescent="0.25">
      <c r="A110" s="34"/>
      <c r="B110" s="125" t="str">
        <f>IF(E110=" "," ",IF(Employee!F$258&gt;E$99," ",IF(Employee!F$260&lt;E$99," ",Employee!D$264)))</f>
        <v xml:space="preserve"> </v>
      </c>
      <c r="C110" s="318"/>
      <c r="D110" s="318" t="s">
        <v>141</v>
      </c>
      <c r="E110" s="131" t="str">
        <f>IF(Employee!D$262="w"," ",IF(Employee!F$258&gt;E$99," ",IF(Employee!F$260&lt;E$99," ",Employee!D$263)))</f>
        <v xml:space="preserve"> </v>
      </c>
      <c r="F110" s="128" t="str">
        <f>IF(E110=" "," ",IF(Employee!F$258&gt;E$99," ",IF(Employee!F$260&lt;E$99," ",Employee!D$249)))</f>
        <v xml:space="preserve"> </v>
      </c>
      <c r="G110" s="143"/>
      <c r="H110" s="117">
        <f>IF(T$99="Y",'Feb20'!H80,0)</f>
        <v>0</v>
      </c>
      <c r="I110" s="118">
        <f>IF(T$99="Y",'Feb20'!I80,0)</f>
        <v>0</v>
      </c>
      <c r="J110" s="118">
        <f>IF(T$99="Y",'Feb20'!J80,0)</f>
        <v>0</v>
      </c>
      <c r="K110" s="118">
        <f>IF(T$99="Y",'Feb20'!K80,I110*J110)</f>
        <v>0</v>
      </c>
      <c r="L110" s="116">
        <f>IF(T$99="Y",'Feb20'!L80,0)</f>
        <v>0</v>
      </c>
      <c r="M110" s="103" t="str">
        <f>IF(E110=" "," ",IF(T$99="Y",'Feb20'!M80,IF((H110+K110+L110)&gt;0,H110+K110+L110," ")))</f>
        <v xml:space="preserve"> </v>
      </c>
      <c r="N110" s="117">
        <v>0</v>
      </c>
      <c r="O110" s="118">
        <v>0</v>
      </c>
      <c r="P110" s="118">
        <v>0</v>
      </c>
      <c r="Q110" s="116">
        <v>0</v>
      </c>
      <c r="R110" s="185" t="str">
        <f t="shared" si="89"/>
        <v xml:space="preserve"> </v>
      </c>
      <c r="S110" s="95"/>
      <c r="T110" s="96" t="str">
        <f>IF(M110=" "," ",IF(M110=0," ",Admin!I122))</f>
        <v xml:space="preserve"> </v>
      </c>
      <c r="U110" s="39"/>
      <c r="V110" s="49">
        <f>IF(Employee!H$269=E$99,Employee!D$268+SUM(M110)+'Feb20'!V80,SUM(M110)+'Feb20'!V80)</f>
        <v>0</v>
      </c>
      <c r="W110" s="49">
        <f>IF(Employee!H$269=E$99,Employee!D$269+SUM(N110)+'Feb20'!W80,SUM(N110)+'Feb20'!W80)</f>
        <v>0</v>
      </c>
      <c r="X110" s="49">
        <f>IF(O110=" ",'Feb20'!X80,O110+'Feb20'!X80)</f>
        <v>0</v>
      </c>
      <c r="Y110" s="49">
        <f>IF(P110=" ",'Feb20'!Y80,P110+'Feb20'!Y80)</f>
        <v>0</v>
      </c>
      <c r="Z110" s="49">
        <f>IF(Q110=" ",'Feb20'!Z80,Q110+'Feb20'!Z80)</f>
        <v>0</v>
      </c>
      <c r="AA110" s="49">
        <f>IF(R110=" ",'Feb20'!AA80,R110+'Feb20'!AA80)</f>
        <v>0</v>
      </c>
      <c r="AC110" s="49">
        <f>IF(T110=" ",'Feb20'!AC80,T110+'Feb20'!AC80)</f>
        <v>0</v>
      </c>
      <c r="AD110" s="77">
        <f t="shared" si="90"/>
        <v>0</v>
      </c>
      <c r="AE110" s="77">
        <f t="shared" si="91"/>
        <v>0</v>
      </c>
      <c r="AF110" s="77">
        <f t="shared" si="92"/>
        <v>0</v>
      </c>
      <c r="AG110" s="77">
        <f t="shared" si="93"/>
        <v>0</v>
      </c>
      <c r="AH110" s="35"/>
    </row>
    <row r="111" spans="1:34" ht="18" customHeight="1" thickTop="1" thickBot="1" x14ac:dyDescent="0.25">
      <c r="A111" s="38"/>
      <c r="B111" s="134"/>
      <c r="C111" s="132"/>
      <c r="D111" s="132"/>
      <c r="E111" s="133"/>
      <c r="F111" s="381" t="s">
        <v>7</v>
      </c>
      <c r="G111" s="379"/>
      <c r="H111" s="105"/>
      <c r="I111" s="106"/>
      <c r="J111" s="106"/>
      <c r="K111" s="147"/>
      <c r="L111" s="147"/>
      <c r="M111" s="138">
        <f t="shared" ref="M111:R111" si="94">SUM(M101:M110)</f>
        <v>0</v>
      </c>
      <c r="N111" s="138">
        <f t="shared" si="94"/>
        <v>0</v>
      </c>
      <c r="O111" s="138">
        <f t="shared" si="94"/>
        <v>0</v>
      </c>
      <c r="P111" s="138">
        <f t="shared" si="94"/>
        <v>0</v>
      </c>
      <c r="Q111" s="138">
        <f t="shared" si="94"/>
        <v>0</v>
      </c>
      <c r="R111" s="138">
        <f t="shared" si="94"/>
        <v>0</v>
      </c>
      <c r="S111" s="95"/>
      <c r="T111" s="138">
        <f>SUM(T101:T110)</f>
        <v>0</v>
      </c>
      <c r="U111" s="40"/>
      <c r="V111" s="49"/>
      <c r="AH111" s="35"/>
    </row>
    <row r="112" spans="1:34" ht="24" customHeight="1" x14ac:dyDescent="0.2">
      <c r="A112" s="35"/>
      <c r="B112" s="376"/>
      <c r="C112" s="376"/>
      <c r="D112" s="376"/>
      <c r="E112" s="376"/>
      <c r="F112" s="376"/>
      <c r="G112" s="376"/>
      <c r="H112" s="376"/>
      <c r="I112" s="376"/>
      <c r="J112" s="376"/>
      <c r="K112" s="376"/>
      <c r="L112" s="376"/>
      <c r="M112" s="376"/>
      <c r="N112" s="376"/>
      <c r="O112" s="376"/>
      <c r="P112" s="376"/>
      <c r="Q112" s="376"/>
      <c r="R112" s="376"/>
      <c r="S112" s="376"/>
      <c r="T112" s="376"/>
      <c r="U112" s="35"/>
    </row>
    <row r="113" spans="6:33" ht="12.75" customHeight="1" x14ac:dyDescent="0.2">
      <c r="AD113" s="169">
        <f>SUM(AD11:AD111)</f>
        <v>0</v>
      </c>
      <c r="AE113" s="169">
        <f>SUM(AE11:AE111)</f>
        <v>0</v>
      </c>
      <c r="AF113" s="169">
        <f>SUM(AF11:AF111)</f>
        <v>0</v>
      </c>
      <c r="AG113" s="169">
        <f>SUM(AG11:AG111)</f>
        <v>0</v>
      </c>
    </row>
    <row r="114" spans="6:33" ht="13.5" customHeight="1" thickBot="1" x14ac:dyDescent="0.25">
      <c r="F114" s="193" t="s">
        <v>80</v>
      </c>
      <c r="M114" s="390" t="s">
        <v>81</v>
      </c>
      <c r="N114" s="391"/>
      <c r="O114" s="391"/>
      <c r="P114" s="391"/>
      <c r="Q114" s="391"/>
      <c r="R114" s="391"/>
      <c r="T114" s="189"/>
    </row>
    <row r="115" spans="6:33" ht="12.75" customHeight="1" x14ac:dyDescent="0.2">
      <c r="F115" s="190" t="str">
        <f>IF(B101="D",Employee!D15," ")</f>
        <v xml:space="preserve"> </v>
      </c>
      <c r="M115" s="195" t="str">
        <f t="shared" ref="M115:M124" si="95">IF(B101="D",M101," ")</f>
        <v xml:space="preserve"> </v>
      </c>
      <c r="N115" s="196" t="str">
        <f t="shared" ref="N115:N124" si="96">IF(B101="D",N101," ")</f>
        <v xml:space="preserve"> </v>
      </c>
      <c r="O115" s="196" t="str">
        <f t="shared" ref="O115:O124" si="97">IF(B101="D",O101," ")</f>
        <v xml:space="preserve"> </v>
      </c>
      <c r="P115" s="196" t="str">
        <f t="shared" ref="P115:P124" si="98">IF(B101="D",P101," ")</f>
        <v xml:space="preserve"> </v>
      </c>
      <c r="Q115" s="196" t="str">
        <f t="shared" ref="Q115:Q124" si="99">IF(B101="D",Q101," ")</f>
        <v xml:space="preserve"> </v>
      </c>
      <c r="R115" s="197" t="str">
        <f t="shared" ref="R115:R124" si="100">IF(B101="D",R101," ")</f>
        <v xml:space="preserve"> </v>
      </c>
      <c r="S115" s="198"/>
      <c r="T115" s="199" t="str">
        <f t="shared" ref="T115:T124" si="101">IF(B101="D",T101," ")</f>
        <v xml:space="preserve"> </v>
      </c>
      <c r="AD115" s="171">
        <f>IF((AD113-(O1+T1)*0.13)&gt;0,AD113-(Q1+T1)*0.13,0)</f>
        <v>0</v>
      </c>
      <c r="AE115" s="171">
        <f>AE113</f>
        <v>0</v>
      </c>
      <c r="AF115" s="171">
        <f>AF113</f>
        <v>0</v>
      </c>
      <c r="AG115" s="171">
        <f>AG113</f>
        <v>0</v>
      </c>
    </row>
    <row r="116" spans="6:33" x14ac:dyDescent="0.2">
      <c r="F116" s="191" t="str">
        <f>IF(B102="D",Employee!D41," ")</f>
        <v xml:space="preserve"> </v>
      </c>
      <c r="M116" s="200" t="str">
        <f t="shared" si="95"/>
        <v xml:space="preserve"> </v>
      </c>
      <c r="N116" s="201" t="str">
        <f t="shared" si="96"/>
        <v xml:space="preserve"> </v>
      </c>
      <c r="O116" s="201" t="str">
        <f t="shared" si="97"/>
        <v xml:space="preserve"> </v>
      </c>
      <c r="P116" s="201" t="str">
        <f t="shared" si="98"/>
        <v xml:space="preserve"> </v>
      </c>
      <c r="Q116" s="201" t="str">
        <f t="shared" si="99"/>
        <v xml:space="preserve"> </v>
      </c>
      <c r="R116" s="202" t="str">
        <f t="shared" si="100"/>
        <v xml:space="preserve"> </v>
      </c>
      <c r="S116" s="198"/>
      <c r="T116" s="203" t="str">
        <f t="shared" si="101"/>
        <v xml:space="preserve"> </v>
      </c>
    </row>
    <row r="117" spans="6:33" ht="12.75" customHeight="1" x14ac:dyDescent="0.2">
      <c r="F117" s="191" t="str">
        <f>IF(B103="D",Employee!D67," ")</f>
        <v xml:space="preserve"> </v>
      </c>
      <c r="M117" s="200" t="str">
        <f t="shared" si="95"/>
        <v xml:space="preserve"> </v>
      </c>
      <c r="N117" s="201" t="str">
        <f t="shared" si="96"/>
        <v xml:space="preserve"> </v>
      </c>
      <c r="O117" s="201" t="str">
        <f t="shared" si="97"/>
        <v xml:space="preserve"> </v>
      </c>
      <c r="P117" s="201" t="str">
        <f t="shared" si="98"/>
        <v xml:space="preserve"> </v>
      </c>
      <c r="Q117" s="201" t="str">
        <f t="shared" si="99"/>
        <v xml:space="preserve"> </v>
      </c>
      <c r="R117" s="202" t="str">
        <f t="shared" si="100"/>
        <v xml:space="preserve"> </v>
      </c>
      <c r="S117" s="198"/>
      <c r="T117" s="203" t="str">
        <f t="shared" si="101"/>
        <v xml:space="preserve"> </v>
      </c>
      <c r="AD117" s="174"/>
      <c r="AE117" s="171">
        <f>AE115*0.045</f>
        <v>0</v>
      </c>
      <c r="AF117" s="171">
        <f>AF115*0.045</f>
        <v>0</v>
      </c>
      <c r="AG117" s="171">
        <f>AG115*0.045</f>
        <v>0</v>
      </c>
    </row>
    <row r="118" spans="6:33" x14ac:dyDescent="0.2">
      <c r="F118" s="191" t="str">
        <f>IF(B104="D",Employee!D93," ")</f>
        <v xml:space="preserve"> </v>
      </c>
      <c r="M118" s="200" t="str">
        <f t="shared" si="95"/>
        <v xml:space="preserve"> </v>
      </c>
      <c r="N118" s="201" t="str">
        <f t="shared" si="96"/>
        <v xml:space="preserve"> </v>
      </c>
      <c r="O118" s="201" t="str">
        <f t="shared" si="97"/>
        <v xml:space="preserve"> </v>
      </c>
      <c r="P118" s="201" t="str">
        <f t="shared" si="98"/>
        <v xml:space="preserve"> </v>
      </c>
      <c r="Q118" s="201" t="str">
        <f t="shared" si="99"/>
        <v xml:space="preserve"> </v>
      </c>
      <c r="R118" s="202" t="str">
        <f t="shared" si="100"/>
        <v xml:space="preserve"> </v>
      </c>
      <c r="S118" s="198"/>
      <c r="T118" s="203" t="str">
        <f t="shared" si="101"/>
        <v xml:space="preserve"> </v>
      </c>
    </row>
    <row r="119" spans="6:33" x14ac:dyDescent="0.2">
      <c r="F119" s="191" t="str">
        <f>IF(B105="D",Employee!D119," ")</f>
        <v xml:space="preserve"> </v>
      </c>
      <c r="M119" s="200" t="str">
        <f t="shared" si="95"/>
        <v xml:space="preserve"> </v>
      </c>
      <c r="N119" s="201" t="str">
        <f t="shared" si="96"/>
        <v xml:space="preserve"> </v>
      </c>
      <c r="O119" s="201" t="str">
        <f t="shared" si="97"/>
        <v xml:space="preserve"> </v>
      </c>
      <c r="P119" s="201" t="str">
        <f t="shared" si="98"/>
        <v xml:space="preserve"> </v>
      </c>
      <c r="Q119" s="201" t="str">
        <f t="shared" si="99"/>
        <v xml:space="preserve"> </v>
      </c>
      <c r="R119" s="202" t="str">
        <f t="shared" si="100"/>
        <v xml:space="preserve"> </v>
      </c>
      <c r="S119" s="198"/>
      <c r="T119" s="203" t="str">
        <f t="shared" si="101"/>
        <v xml:space="preserve"> </v>
      </c>
    </row>
    <row r="120" spans="6:33" x14ac:dyDescent="0.2">
      <c r="F120" s="191" t="str">
        <f>IF(B106="D",Employee!D135," ")</f>
        <v xml:space="preserve"> </v>
      </c>
      <c r="M120" s="200" t="str">
        <f t="shared" si="95"/>
        <v xml:space="preserve"> </v>
      </c>
      <c r="N120" s="201" t="str">
        <f t="shared" si="96"/>
        <v xml:space="preserve"> </v>
      </c>
      <c r="O120" s="201" t="str">
        <f t="shared" si="97"/>
        <v xml:space="preserve"> </v>
      </c>
      <c r="P120" s="201" t="str">
        <f t="shared" si="98"/>
        <v xml:space="preserve"> </v>
      </c>
      <c r="Q120" s="201" t="str">
        <f t="shared" si="99"/>
        <v xml:space="preserve"> </v>
      </c>
      <c r="R120" s="202" t="str">
        <f t="shared" si="100"/>
        <v xml:space="preserve"> </v>
      </c>
      <c r="S120" s="198"/>
      <c r="T120" s="203" t="str">
        <f t="shared" si="101"/>
        <v xml:space="preserve"> </v>
      </c>
      <c r="AD120" s="170">
        <f>AD115+'Feb20'!AD90</f>
        <v>0</v>
      </c>
      <c r="AE120" s="170">
        <f>AE115+'Feb20'!AE90</f>
        <v>0</v>
      </c>
      <c r="AF120" s="170">
        <f>AF115+'Feb20'!AF90</f>
        <v>0</v>
      </c>
      <c r="AG120" s="170">
        <f>AG115+'Feb20'!AG90</f>
        <v>0</v>
      </c>
    </row>
    <row r="121" spans="6:33" x14ac:dyDescent="0.2">
      <c r="F121" s="191" t="str">
        <f>IF(B107="D",Employee!D171," ")</f>
        <v xml:space="preserve"> </v>
      </c>
      <c r="M121" s="200" t="str">
        <f t="shared" si="95"/>
        <v xml:space="preserve"> </v>
      </c>
      <c r="N121" s="201" t="str">
        <f t="shared" si="96"/>
        <v xml:space="preserve"> </v>
      </c>
      <c r="O121" s="201" t="str">
        <f t="shared" si="97"/>
        <v xml:space="preserve"> </v>
      </c>
      <c r="P121" s="201" t="str">
        <f t="shared" si="98"/>
        <v xml:space="preserve"> </v>
      </c>
      <c r="Q121" s="201" t="str">
        <f t="shared" si="99"/>
        <v xml:space="preserve"> </v>
      </c>
      <c r="R121" s="202" t="str">
        <f t="shared" si="100"/>
        <v xml:space="preserve"> </v>
      </c>
      <c r="S121" s="198"/>
      <c r="T121" s="203" t="str">
        <f t="shared" si="101"/>
        <v xml:space="preserve"> </v>
      </c>
    </row>
    <row r="122" spans="6:33" x14ac:dyDescent="0.2">
      <c r="F122" s="191" t="str">
        <f>IF(B108="D",Employee!D197," ")</f>
        <v xml:space="preserve"> </v>
      </c>
      <c r="M122" s="200" t="str">
        <f t="shared" si="95"/>
        <v xml:space="preserve"> </v>
      </c>
      <c r="N122" s="201" t="str">
        <f t="shared" si="96"/>
        <v xml:space="preserve"> </v>
      </c>
      <c r="O122" s="201" t="str">
        <f t="shared" si="97"/>
        <v xml:space="preserve"> </v>
      </c>
      <c r="P122" s="201" t="str">
        <f t="shared" si="98"/>
        <v xml:space="preserve"> </v>
      </c>
      <c r="Q122" s="201" t="str">
        <f t="shared" si="99"/>
        <v xml:space="preserve"> </v>
      </c>
      <c r="R122" s="202" t="str">
        <f t="shared" si="100"/>
        <v xml:space="preserve"> </v>
      </c>
      <c r="S122" s="198"/>
      <c r="T122" s="203" t="str">
        <f t="shared" si="101"/>
        <v xml:space="preserve"> </v>
      </c>
      <c r="AD122" s="174"/>
      <c r="AE122" s="170">
        <f>AE117+'Feb20'!AE92</f>
        <v>0</v>
      </c>
      <c r="AF122" s="170">
        <f>AF117+'Feb20'!AF92</f>
        <v>0</v>
      </c>
      <c r="AG122" s="170">
        <f>AG117+'Feb20'!AG92</f>
        <v>0</v>
      </c>
    </row>
    <row r="123" spans="6:33" x14ac:dyDescent="0.2">
      <c r="F123" s="191" t="str">
        <f>IF(B109="D",Employee!D223," ")</f>
        <v xml:space="preserve"> </v>
      </c>
      <c r="M123" s="200" t="str">
        <f t="shared" si="95"/>
        <v xml:space="preserve"> </v>
      </c>
      <c r="N123" s="201" t="str">
        <f t="shared" si="96"/>
        <v xml:space="preserve"> </v>
      </c>
      <c r="O123" s="201" t="str">
        <f t="shared" si="97"/>
        <v xml:space="preserve"> </v>
      </c>
      <c r="P123" s="201" t="str">
        <f t="shared" si="98"/>
        <v xml:space="preserve"> </v>
      </c>
      <c r="Q123" s="201" t="str">
        <f t="shared" si="99"/>
        <v xml:space="preserve"> </v>
      </c>
      <c r="R123" s="202" t="str">
        <f t="shared" si="100"/>
        <v xml:space="preserve"> </v>
      </c>
      <c r="S123" s="198"/>
      <c r="T123" s="203" t="str">
        <f t="shared" si="101"/>
        <v xml:space="preserve"> </v>
      </c>
    </row>
    <row r="124" spans="6:33" ht="13.5" thickBot="1" x14ac:dyDescent="0.25">
      <c r="F124" s="192" t="str">
        <f>IF(B110="D",Employee!D249," ")</f>
        <v xml:space="preserve"> </v>
      </c>
      <c r="M124" s="204" t="str">
        <f t="shared" si="95"/>
        <v xml:space="preserve"> </v>
      </c>
      <c r="N124" s="205" t="str">
        <f t="shared" si="96"/>
        <v xml:space="preserve"> </v>
      </c>
      <c r="O124" s="205" t="str">
        <f t="shared" si="97"/>
        <v xml:space="preserve"> </v>
      </c>
      <c r="P124" s="205" t="str">
        <f t="shared" si="98"/>
        <v xml:space="preserve"> </v>
      </c>
      <c r="Q124" s="205" t="str">
        <f t="shared" si="99"/>
        <v xml:space="preserve"> </v>
      </c>
      <c r="R124" s="206" t="str">
        <f t="shared" si="100"/>
        <v xml:space="preserve"> </v>
      </c>
      <c r="S124" s="198"/>
      <c r="T124" s="207" t="str">
        <f t="shared" si="101"/>
        <v xml:space="preserve"> </v>
      </c>
    </row>
    <row r="125" spans="6:33" x14ac:dyDescent="0.2">
      <c r="F125" s="194" t="s">
        <v>82</v>
      </c>
      <c r="M125" s="208">
        <f t="shared" ref="M125:R125" si="102">SUM(M115:M124)</f>
        <v>0</v>
      </c>
      <c r="N125" s="208">
        <f t="shared" si="102"/>
        <v>0</v>
      </c>
      <c r="O125" s="208">
        <f t="shared" si="102"/>
        <v>0</v>
      </c>
      <c r="P125" s="208">
        <f t="shared" si="102"/>
        <v>0</v>
      </c>
      <c r="Q125" s="208">
        <f t="shared" si="102"/>
        <v>0</v>
      </c>
      <c r="R125" s="208">
        <f t="shared" si="102"/>
        <v>0</v>
      </c>
      <c r="S125" s="198"/>
      <c r="T125" s="208">
        <f>SUM(T115:T124)</f>
        <v>0</v>
      </c>
    </row>
  </sheetData>
  <mergeCells count="96">
    <mergeCell ref="R38:T38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F36:G36"/>
    <mergeCell ref="B37:T37"/>
    <mergeCell ref="B38:E38"/>
    <mergeCell ref="B39:D39"/>
    <mergeCell ref="H39:J39"/>
    <mergeCell ref="O39:R39"/>
    <mergeCell ref="O38:Q38"/>
    <mergeCell ref="B54:D54"/>
    <mergeCell ref="H54:J54"/>
    <mergeCell ref="O54:R54"/>
    <mergeCell ref="O53:Q53"/>
    <mergeCell ref="R53:T53"/>
    <mergeCell ref="B99:D99"/>
    <mergeCell ref="H99:J99"/>
    <mergeCell ref="O99:R99"/>
    <mergeCell ref="B98:E98"/>
    <mergeCell ref="B69:D69"/>
    <mergeCell ref="B85:E85"/>
    <mergeCell ref="B22:T22"/>
    <mergeCell ref="O68:Q68"/>
    <mergeCell ref="R68:T68"/>
    <mergeCell ref="F51:G51"/>
    <mergeCell ref="O83:Q83"/>
    <mergeCell ref="R83:T83"/>
    <mergeCell ref="F81:G81"/>
    <mergeCell ref="B82:T82"/>
    <mergeCell ref="F66:G66"/>
    <mergeCell ref="B67:T67"/>
    <mergeCell ref="B68:E68"/>
    <mergeCell ref="B23:E23"/>
    <mergeCell ref="O23:Q23"/>
    <mergeCell ref="R23:T23"/>
    <mergeCell ref="B52:T52"/>
    <mergeCell ref="B53:E53"/>
    <mergeCell ref="B1:F2"/>
    <mergeCell ref="R98:T98"/>
    <mergeCell ref="B84:D84"/>
    <mergeCell ref="H84:J84"/>
    <mergeCell ref="B7:T7"/>
    <mergeCell ref="B8:E8"/>
    <mergeCell ref="B83:E83"/>
    <mergeCell ref="O98:Q98"/>
    <mergeCell ref="H69:J69"/>
    <mergeCell ref="O69:R69"/>
    <mergeCell ref="O8:Q8"/>
    <mergeCell ref="R8:T8"/>
    <mergeCell ref="B24:D24"/>
    <mergeCell ref="H24:J24"/>
    <mergeCell ref="O24:R24"/>
    <mergeCell ref="O9:R9"/>
    <mergeCell ref="B9:D9"/>
    <mergeCell ref="F21:G21"/>
    <mergeCell ref="Z3:Z6"/>
    <mergeCell ref="AA3:AA6"/>
    <mergeCell ref="O3:O6"/>
    <mergeCell ref="I3:I6"/>
    <mergeCell ref="J3:J6"/>
    <mergeCell ref="K3:K6"/>
    <mergeCell ref="H9:J9"/>
    <mergeCell ref="L3:L6"/>
    <mergeCell ref="M3:M6"/>
    <mergeCell ref="B3:B6"/>
    <mergeCell ref="C3:C6"/>
    <mergeCell ref="D3:D6"/>
    <mergeCell ref="E3:E6"/>
    <mergeCell ref="R3:R6"/>
    <mergeCell ref="F3:F6"/>
    <mergeCell ref="H3:H6"/>
    <mergeCell ref="G1:H1"/>
    <mergeCell ref="I1:L1"/>
    <mergeCell ref="G2:H2"/>
    <mergeCell ref="I2:L2"/>
    <mergeCell ref="U1:U6"/>
    <mergeCell ref="T3:T6"/>
    <mergeCell ref="V1:AC2"/>
    <mergeCell ref="V3:V6"/>
    <mergeCell ref="W3:W6"/>
    <mergeCell ref="P3:P6"/>
    <mergeCell ref="AD1:AG2"/>
    <mergeCell ref="X3:X6"/>
    <mergeCell ref="Y3:Y6"/>
    <mergeCell ref="AD3:AD6"/>
    <mergeCell ref="AE3:AE6"/>
    <mergeCell ref="AF3:AF6"/>
    <mergeCell ref="AG3:AG6"/>
    <mergeCell ref="AC3:AC6"/>
  </mergeCells>
  <phoneticPr fontId="4" type="noConversion"/>
  <dataValidations count="1">
    <dataValidation type="list" allowBlank="1" showInputMessage="1" showErrorMessage="1" sqref="G11:G20 G26:G35 G41:G50 G56:G65 G101:G110 G71:G80 G86:G9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46"/>
  <sheetViews>
    <sheetView zoomScaleNormal="100" workbookViewId="0">
      <selection activeCell="F5" sqref="F5"/>
    </sheetView>
  </sheetViews>
  <sheetFormatPr defaultRowHeight="10.5" x14ac:dyDescent="0.15"/>
  <cols>
    <col min="1" max="1" width="2.7109375" style="269" customWidth="1"/>
    <col min="2" max="2" width="12.7109375" style="269" customWidth="1"/>
    <col min="3" max="4" width="10.7109375" style="269" customWidth="1"/>
    <col min="5" max="7" width="12.7109375" style="269" customWidth="1"/>
    <col min="8" max="9" width="10.7109375" style="269" customWidth="1"/>
    <col min="10" max="11" width="5.7109375" style="269" customWidth="1"/>
    <col min="12" max="12" width="10.7109375" style="269" customWidth="1"/>
    <col min="13" max="13" width="12.7109375" style="269" customWidth="1"/>
    <col min="14" max="14" width="2.7109375" style="269" customWidth="1"/>
    <col min="15" max="16384" width="9.140625" style="269"/>
  </cols>
  <sheetData>
    <row r="2" spans="1:17" ht="11.25" x14ac:dyDescent="0.15">
      <c r="B2" s="317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5"/>
    </row>
    <row r="3" spans="1:17" s="306" customFormat="1" ht="12.75" x14ac:dyDescent="0.2">
      <c r="B3" s="313" t="s">
        <v>138</v>
      </c>
      <c r="C3" s="296"/>
      <c r="D3" s="296"/>
      <c r="E3" s="296"/>
      <c r="F3" s="312" t="s">
        <v>87</v>
      </c>
      <c r="G3" s="311" t="s">
        <v>137</v>
      </c>
      <c r="H3" s="311" t="str">
        <f>LOOKUP(F4,IF(F3="W",Admin!C2:C381,IF(F3="M",Admin!D2:D381," ")),Admin!A2:A381)</f>
        <v>Apr19</v>
      </c>
      <c r="I3" s="467" t="str">
        <f>IF(M3="ERROR","Enter W or M in cell F3"," ")</f>
        <v xml:space="preserve"> </v>
      </c>
      <c r="J3" s="467"/>
      <c r="K3" s="467"/>
      <c r="L3" s="467"/>
      <c r="M3" s="314" t="b">
        <f>IF(ISERROR(H3),"ERROR")</f>
        <v>0</v>
      </c>
    </row>
    <row r="4" spans="1:17" s="306" customFormat="1" ht="12.75" x14ac:dyDescent="0.2">
      <c r="B4" s="313" t="s">
        <v>136</v>
      </c>
      <c r="C4" s="296"/>
      <c r="D4" s="296"/>
      <c r="E4" s="296"/>
      <c r="F4" s="312">
        <v>1</v>
      </c>
      <c r="G4" s="311" t="s">
        <v>135</v>
      </c>
      <c r="H4" s="311">
        <f>IF(F$3="W",8+15*(LOOKUP(F4,Admin!C2:C381,Admin!F2:F381)-1),8+15*LOOKUP(F4,Admin!H8:H19,Admin!I8:I19))</f>
        <v>8</v>
      </c>
      <c r="I4" s="467" t="str">
        <f>IF(M3="ERROR","Enter 1 to 53 in cell F4"," ")</f>
        <v xml:space="preserve"> </v>
      </c>
      <c r="J4" s="467"/>
      <c r="K4" s="467"/>
      <c r="L4" s="467"/>
      <c r="M4" s="310"/>
    </row>
    <row r="5" spans="1:17" s="306" customFormat="1" ht="12.75" x14ac:dyDescent="0.2">
      <c r="B5" s="30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7"/>
    </row>
    <row r="6" spans="1:17" ht="21" customHeight="1" x14ac:dyDescent="0.15">
      <c r="A6" s="465"/>
      <c r="B6" s="465"/>
      <c r="C6" s="465"/>
      <c r="D6" s="465"/>
      <c r="E6" s="465"/>
      <c r="F6" s="465"/>
      <c r="G6" s="465"/>
      <c r="H6" s="465"/>
      <c r="I6" s="465"/>
      <c r="J6" s="465"/>
      <c r="K6" s="465"/>
      <c r="L6" s="465"/>
      <c r="M6" s="465"/>
      <c r="N6" s="465"/>
    </row>
    <row r="7" spans="1:17" ht="24.95" customHeight="1" x14ac:dyDescent="0.2">
      <c r="A7" s="301"/>
      <c r="B7" s="456" t="str">
        <f ca="1">IF(M14=" "," ",Employee!$D$5)</f>
        <v xml:space="preserve"> </v>
      </c>
      <c r="C7" s="456"/>
      <c r="D7" s="456"/>
      <c r="E7" s="456"/>
      <c r="F7" s="456"/>
      <c r="G7" s="457" t="str">
        <f ca="1">IF(G14=" "," ",INDIRECT("Employee!D" &amp; D10+3))</f>
        <v xml:space="preserve"> </v>
      </c>
      <c r="H7" s="458"/>
      <c r="I7" s="459" t="str">
        <f ca="1">IF(G14=" "," ",INDIRECT("Employee!D" &amp; D10+4))</f>
        <v xml:space="preserve"> </v>
      </c>
      <c r="J7" s="460"/>
      <c r="K7" s="460"/>
      <c r="L7" s="449" t="str">
        <f ca="1">INDIRECT($H$3 &amp; "!B" &amp; $H$4)</f>
        <v>WEEKLY PAYROLL</v>
      </c>
      <c r="M7" s="449"/>
      <c r="N7" s="300"/>
    </row>
    <row r="8" spans="1:17" ht="18" customHeight="1" x14ac:dyDescent="0.15">
      <c r="A8" s="278"/>
      <c r="B8" s="437" t="str">
        <f ca="1">IF(M14=" "," ",Employee!$D$6)</f>
        <v xml:space="preserve"> </v>
      </c>
      <c r="C8" s="437"/>
      <c r="D8" s="450"/>
      <c r="E8" s="451"/>
      <c r="F8" s="452"/>
      <c r="G8" s="299"/>
      <c r="H8" s="298"/>
      <c r="I8" s="277"/>
      <c r="J8" s="277"/>
      <c r="K8" s="277"/>
      <c r="L8" s="277"/>
      <c r="M8" s="277" t="str">
        <f ca="1">INDIRECT($H$3 &amp; "!E" &amp; $H$4+2+C10)</f>
        <v xml:space="preserve"> </v>
      </c>
      <c r="N8" s="275"/>
    </row>
    <row r="9" spans="1:17" ht="21" customHeight="1" x14ac:dyDescent="0.15">
      <c r="A9" s="278"/>
      <c r="B9" s="437" t="str">
        <f ca="1">IF(M14=" "," ",Employee!$D$7)</f>
        <v xml:space="preserve"> </v>
      </c>
      <c r="C9" s="437"/>
      <c r="D9" s="437"/>
      <c r="E9" s="297" t="str">
        <f ca="1">IF(M14=" "," ",Employee!$D$9)</f>
        <v xml:space="preserve"> </v>
      </c>
      <c r="F9" s="296"/>
      <c r="G9" s="295"/>
      <c r="H9" s="290" t="s">
        <v>133</v>
      </c>
      <c r="I9" s="294">
        <f ca="1">INDIRECT($H$3 &amp; "!M" &amp; $H$4+1)</f>
        <v>43563</v>
      </c>
      <c r="J9" s="438" t="s">
        <v>6</v>
      </c>
      <c r="K9" s="438"/>
      <c r="L9" s="290" t="s">
        <v>132</v>
      </c>
      <c r="M9" s="277" t="str">
        <f ca="1">IF(M8=" "," ",INDIRECT("Employee!M" &amp; D10+3))</f>
        <v xml:space="preserve"> </v>
      </c>
      <c r="N9" s="275"/>
      <c r="Q9" s="319"/>
    </row>
    <row r="10" spans="1:17" ht="21" customHeight="1" x14ac:dyDescent="0.15">
      <c r="A10" s="278"/>
      <c r="B10" s="290" t="s">
        <v>131</v>
      </c>
      <c r="C10" s="293">
        <f ca="1">INDIRECT("Employee!D" &amp; ((((ROW()-10)/14)+1)*26+3))</f>
        <v>1</v>
      </c>
      <c r="D10" s="321">
        <f ca="1">(C10-1)*26+12</f>
        <v>12</v>
      </c>
      <c r="E10" s="297"/>
      <c r="F10" s="466"/>
      <c r="G10" s="466"/>
      <c r="H10" s="292" t="str">
        <f>"Tax "&amp;IF($F$3="W","Week","Month")</f>
        <v>Tax Week</v>
      </c>
      <c r="I10" s="291">
        <f ca="1">INDIRECT($H$3 &amp; "!E" &amp; $H$4+1)</f>
        <v>1</v>
      </c>
      <c r="J10" s="440" t="str">
        <f ca="1">IF(M8=" "," ",INDIRECT($H$3 &amp; "!D" &amp; $H$4+2+C10))</f>
        <v xml:space="preserve"> </v>
      </c>
      <c r="K10" s="440"/>
      <c r="L10" s="290" t="s">
        <v>129</v>
      </c>
      <c r="M10" s="277" t="str">
        <f ca="1">IF(M8=" "," ",INDIRECT($H$3 &amp; "!C" &amp; $H$4+2+C10))</f>
        <v xml:space="preserve"> </v>
      </c>
      <c r="N10" s="275"/>
    </row>
    <row r="11" spans="1:17" ht="6" customHeight="1" x14ac:dyDescent="0.15">
      <c r="A11" s="278"/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275"/>
    </row>
    <row r="12" spans="1:17" ht="21" customHeight="1" x14ac:dyDescent="0.15">
      <c r="A12" s="278"/>
      <c r="B12" s="441" t="s">
        <v>128</v>
      </c>
      <c r="C12" s="442"/>
      <c r="D12" s="442"/>
      <c r="E12" s="442"/>
      <c r="F12" s="442"/>
      <c r="G12" s="461" t="s">
        <v>127</v>
      </c>
      <c r="H12" s="463" t="s">
        <v>126</v>
      </c>
      <c r="I12" s="463"/>
      <c r="J12" s="463"/>
      <c r="K12" s="463"/>
      <c r="L12" s="463"/>
      <c r="M12" s="464" t="s">
        <v>125</v>
      </c>
      <c r="N12" s="275"/>
    </row>
    <row r="13" spans="1:17" s="287" customFormat="1" ht="21" customHeight="1" x14ac:dyDescent="0.15">
      <c r="A13" s="278"/>
      <c r="B13" s="289" t="s">
        <v>124</v>
      </c>
      <c r="C13" s="289" t="s">
        <v>123</v>
      </c>
      <c r="D13" s="289" t="s">
        <v>122</v>
      </c>
      <c r="E13" s="289" t="s">
        <v>121</v>
      </c>
      <c r="F13" s="288" t="s">
        <v>120</v>
      </c>
      <c r="G13" s="462"/>
      <c r="H13" s="305" t="s">
        <v>134</v>
      </c>
      <c r="I13" s="289" t="s">
        <v>118</v>
      </c>
      <c r="J13" s="455" t="s">
        <v>117</v>
      </c>
      <c r="K13" s="455"/>
      <c r="L13" s="288" t="s">
        <v>2</v>
      </c>
      <c r="M13" s="461"/>
      <c r="N13" s="275"/>
    </row>
    <row r="14" spans="1:17" s="302" customFormat="1" ht="21" customHeight="1" x14ac:dyDescent="0.15">
      <c r="A14" s="304"/>
      <c r="B14" s="280" t="str">
        <f ca="1">IF(M8=" "," ",INDIRECT($H$3 &amp; "!H" &amp; $H$4+2+C10))</f>
        <v xml:space="preserve"> </v>
      </c>
      <c r="C14" s="280" t="str">
        <f ca="1">IF(M8=" "," ",INDIRECT($H$3 &amp; "!I" &amp; $H$4+2+C10))</f>
        <v xml:space="preserve"> </v>
      </c>
      <c r="D14" s="280" t="str">
        <f ca="1">IF(M8=" "," ",INDIRECT($H$3 &amp; "!J" &amp; $H$4+2+C10))</f>
        <v xml:space="preserve"> </v>
      </c>
      <c r="E14" s="280" t="str">
        <f ca="1">IF(M8=" "," ",INDIRECT($H$3 &amp; "!K" &amp; $H$4+2+C10))</f>
        <v xml:space="preserve"> </v>
      </c>
      <c r="F14" s="284" t="str">
        <f ca="1">IF(M8=" "," ",INDIRECT($H$3 &amp; "!L" &amp; $H$4+2+C10))</f>
        <v xml:space="preserve"> </v>
      </c>
      <c r="G14" s="286" t="str">
        <f ca="1">IF(M8=" "," ",INDIRECT($H$3 &amp; "!M" &amp; $H$4+2+C10))</f>
        <v xml:space="preserve"> </v>
      </c>
      <c r="H14" s="285" t="str">
        <f ca="1">IF(M8=" "," ",INDIRECT($H$3 &amp; "!N" &amp; $H$4+2+C10))</f>
        <v xml:space="preserve"> </v>
      </c>
      <c r="I14" s="280" t="str">
        <f ca="1">IF(M8=" "," ",INDIRECT($H$3 &amp; "!O" &amp; $H$4+2+C10))</f>
        <v xml:space="preserve"> </v>
      </c>
      <c r="J14" s="447" t="str">
        <f ca="1">IF(M8=" "," ",INDIRECT($H$3 &amp; "!P" &amp; $H$4+2+C10))</f>
        <v xml:space="preserve"> </v>
      </c>
      <c r="K14" s="447"/>
      <c r="L14" s="284" t="str">
        <f ca="1">IF(M8=" "," ",INDIRECT($H$3 &amp; "!Q" &amp; $H$4+2+C10))</f>
        <v xml:space="preserve"> </v>
      </c>
      <c r="M14" s="283" t="str">
        <f ca="1">IF(M8=" "," ",INDIRECT($H$3 &amp; "!R" &amp; $H$4+2+C10))</f>
        <v xml:space="preserve"> </v>
      </c>
      <c r="N14" s="303"/>
    </row>
    <row r="15" spans="1:17" s="279" customFormat="1" ht="21" customHeight="1" x14ac:dyDescent="0.15">
      <c r="A15" s="278"/>
      <c r="B15" s="448" t="s">
        <v>116</v>
      </c>
      <c r="C15" s="448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75"/>
    </row>
    <row r="16" spans="1:17" s="279" customFormat="1" ht="21" customHeight="1" x14ac:dyDescent="0.15">
      <c r="A16" s="278"/>
      <c r="B16" s="282"/>
      <c r="C16" s="282"/>
      <c r="D16" s="281"/>
      <c r="E16" s="453" t="s">
        <v>115</v>
      </c>
      <c r="F16" s="454"/>
      <c r="G16" s="280" t="str">
        <f ca="1">IF(M8=" "," ",INDIRECT($H$3 &amp; "!V" &amp; $H$4+2+C10))</f>
        <v xml:space="preserve"> </v>
      </c>
      <c r="H16" s="280" t="str">
        <f ca="1">IF(M8=" "," ",INDIRECT($H$3 &amp; "!W" &amp; $H$4+2+C10))</f>
        <v xml:space="preserve"> </v>
      </c>
      <c r="I16" s="280" t="str">
        <f ca="1">IF(M8=" "," ",INDIRECT($H$3 &amp; "!X" &amp; $H$4+2+C10))</f>
        <v xml:space="preserve"> </v>
      </c>
      <c r="J16" s="447" t="str">
        <f ca="1">IF(M8=" "," ",INDIRECT($H$3 &amp; "!Y" &amp; $H$4+2+C10))</f>
        <v xml:space="preserve"> </v>
      </c>
      <c r="K16" s="447"/>
      <c r="L16" s="280" t="str">
        <f ca="1">IF(M8=" "," ",INDIRECT($H$3 &amp; "!Z" &amp; $H$4+2+C10))</f>
        <v xml:space="preserve"> </v>
      </c>
      <c r="M16" s="280" t="str">
        <f ca="1">IF(M8=" "," ",INDIRECT($H$3 &amp; "!AA" &amp; $H$4+2+C10))</f>
        <v xml:space="preserve"> </v>
      </c>
      <c r="N16" s="275"/>
    </row>
    <row r="17" spans="1:17" ht="6" customHeight="1" x14ac:dyDescent="0.15">
      <c r="A17" s="278"/>
      <c r="B17" s="277"/>
      <c r="C17" s="277"/>
      <c r="D17" s="277"/>
      <c r="E17" s="277"/>
      <c r="F17" s="277"/>
      <c r="G17" s="277"/>
      <c r="H17" s="277"/>
      <c r="I17" s="277"/>
      <c r="J17" s="439"/>
      <c r="K17" s="439"/>
      <c r="L17" s="277"/>
      <c r="M17" s="277"/>
      <c r="N17" s="275"/>
    </row>
    <row r="18" spans="1:17" ht="21" customHeight="1" x14ac:dyDescent="0.15">
      <c r="A18" s="278"/>
      <c r="B18" s="277"/>
      <c r="C18" s="277"/>
      <c r="D18" s="277"/>
      <c r="E18" s="277"/>
      <c r="F18" s="277"/>
      <c r="G18" s="277"/>
      <c r="H18" s="277"/>
      <c r="I18" s="277"/>
      <c r="J18" s="435" t="s">
        <v>114</v>
      </c>
      <c r="K18" s="436"/>
      <c r="L18" s="436"/>
      <c r="M18" s="276" t="str">
        <f ca="1">IF(M8=" "," ",INDIRECT($H$3 &amp; "!R" &amp; $H$4))</f>
        <v xml:space="preserve"> </v>
      </c>
      <c r="N18" s="275"/>
    </row>
    <row r="19" spans="1:17" ht="12" customHeight="1" x14ac:dyDescent="0.15">
      <c r="A19" s="274"/>
      <c r="B19" s="273" t="s">
        <v>74</v>
      </c>
      <c r="C19" s="273"/>
      <c r="D19" s="272"/>
      <c r="E19" s="271"/>
      <c r="F19" s="271"/>
      <c r="G19" s="271"/>
      <c r="H19" s="271"/>
      <c r="I19" s="271"/>
      <c r="J19" s="271"/>
      <c r="K19" s="271"/>
      <c r="L19" s="271"/>
      <c r="M19" s="271"/>
      <c r="N19" s="270"/>
    </row>
    <row r="20" spans="1:17" ht="21" customHeight="1" x14ac:dyDescent="0.15">
      <c r="A20" s="465"/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</row>
    <row r="21" spans="1:17" ht="24.95" customHeight="1" x14ac:dyDescent="0.2">
      <c r="A21" s="301"/>
      <c r="B21" s="456" t="str">
        <f ca="1">IF(M28=" "," ",Employee!$D$5)</f>
        <v xml:space="preserve"> </v>
      </c>
      <c r="C21" s="456"/>
      <c r="D21" s="456"/>
      <c r="E21" s="456"/>
      <c r="F21" s="456"/>
      <c r="G21" s="457" t="str">
        <f ca="1">IF(G28=" "," ",INDIRECT("Employee!D" &amp; D24+3))</f>
        <v xml:space="preserve"> </v>
      </c>
      <c r="H21" s="458"/>
      <c r="I21" s="459" t="str">
        <f ca="1">IF(G28=" "," ",INDIRECT("Employee!D" &amp; D24+4))</f>
        <v xml:space="preserve"> </v>
      </c>
      <c r="J21" s="460"/>
      <c r="K21" s="460"/>
      <c r="L21" s="449" t="s">
        <v>23</v>
      </c>
      <c r="M21" s="449"/>
      <c r="N21" s="300"/>
    </row>
    <row r="22" spans="1:17" ht="18" customHeight="1" x14ac:dyDescent="0.15">
      <c r="A22" s="278"/>
      <c r="B22" s="437" t="str">
        <f ca="1">IF(M28=" "," ",Employee!$D$6)</f>
        <v xml:space="preserve"> </v>
      </c>
      <c r="C22" s="437"/>
      <c r="D22" s="450"/>
      <c r="E22" s="451"/>
      <c r="F22" s="452"/>
      <c r="G22" s="299"/>
      <c r="H22" s="298"/>
      <c r="I22" s="277"/>
      <c r="J22" s="277"/>
      <c r="K22" s="277"/>
      <c r="L22" s="277"/>
      <c r="M22" s="277" t="str">
        <f ca="1">INDIRECT($H$3 &amp; "!E" &amp; $H$4+2+C24)</f>
        <v xml:space="preserve"> </v>
      </c>
      <c r="N22" s="275"/>
    </row>
    <row r="23" spans="1:17" ht="21" customHeight="1" x14ac:dyDescent="0.15">
      <c r="A23" s="278"/>
      <c r="B23" s="437" t="str">
        <f ca="1">IF(M28=" "," ",Employee!$D$7)</f>
        <v xml:space="preserve"> </v>
      </c>
      <c r="C23" s="437"/>
      <c r="D23" s="437"/>
      <c r="E23" s="297" t="str">
        <f ca="1">IF(M28=" "," ",Employee!$D$9)</f>
        <v xml:space="preserve"> </v>
      </c>
      <c r="F23" s="296"/>
      <c r="G23" s="295"/>
      <c r="H23" s="290" t="s">
        <v>133</v>
      </c>
      <c r="I23" s="294">
        <f ca="1">I9</f>
        <v>43563</v>
      </c>
      <c r="J23" s="438" t="s">
        <v>6</v>
      </c>
      <c r="K23" s="438"/>
      <c r="L23" s="290" t="s">
        <v>132</v>
      </c>
      <c r="M23" s="277" t="str">
        <f ca="1">IF(M22=" "," ",INDIRECT("Employee!M" &amp; D24+3))</f>
        <v xml:space="preserve"> </v>
      </c>
      <c r="N23" s="275"/>
      <c r="Q23" s="319"/>
    </row>
    <row r="24" spans="1:17" ht="21" customHeight="1" x14ac:dyDescent="0.15">
      <c r="A24" s="278"/>
      <c r="B24" s="290" t="s">
        <v>131</v>
      </c>
      <c r="C24" s="293">
        <f ca="1">INDIRECT("Employee!D" &amp; ((((ROW()-10)/14)+1)*26+3))</f>
        <v>2</v>
      </c>
      <c r="D24" s="321">
        <f ca="1">(C24-1)*26+12</f>
        <v>38</v>
      </c>
      <c r="E24" s="297"/>
      <c r="F24" s="439"/>
      <c r="G24" s="439"/>
      <c r="H24" s="292" t="s">
        <v>130</v>
      </c>
      <c r="I24" s="291">
        <f ca="1">I10</f>
        <v>1</v>
      </c>
      <c r="J24" s="440" t="str">
        <f ca="1">IF(M22=" "," ",INDIRECT($H$3 &amp; "!D" &amp; $H$4+2+C24))</f>
        <v xml:space="preserve"> </v>
      </c>
      <c r="K24" s="440"/>
      <c r="L24" s="290" t="s">
        <v>129</v>
      </c>
      <c r="M24" s="277" t="str">
        <f ca="1">IF(M22=" "," ",INDIRECT($H$3 &amp; "!C" &amp; $H$4+2+C24))</f>
        <v xml:space="preserve"> </v>
      </c>
      <c r="N24" s="275"/>
    </row>
    <row r="25" spans="1:17" ht="6" customHeight="1" x14ac:dyDescent="0.15">
      <c r="A25" s="278"/>
      <c r="B25" s="439"/>
      <c r="C25" s="439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275"/>
    </row>
    <row r="26" spans="1:17" ht="21" customHeight="1" x14ac:dyDescent="0.15">
      <c r="A26" s="278"/>
      <c r="B26" s="441" t="s">
        <v>128</v>
      </c>
      <c r="C26" s="442"/>
      <c r="D26" s="442"/>
      <c r="E26" s="442"/>
      <c r="F26" s="442"/>
      <c r="G26" s="461" t="s">
        <v>127</v>
      </c>
      <c r="H26" s="441" t="s">
        <v>126</v>
      </c>
      <c r="I26" s="463"/>
      <c r="J26" s="463"/>
      <c r="K26" s="463"/>
      <c r="L26" s="463"/>
      <c r="M26" s="443" t="s">
        <v>125</v>
      </c>
      <c r="N26" s="275"/>
    </row>
    <row r="27" spans="1:17" s="287" customFormat="1" ht="21" customHeight="1" x14ac:dyDescent="0.15">
      <c r="A27" s="278"/>
      <c r="B27" s="289" t="s">
        <v>124</v>
      </c>
      <c r="C27" s="289" t="s">
        <v>123</v>
      </c>
      <c r="D27" s="289" t="s">
        <v>122</v>
      </c>
      <c r="E27" s="289" t="s">
        <v>121</v>
      </c>
      <c r="F27" s="288" t="s">
        <v>120</v>
      </c>
      <c r="G27" s="462"/>
      <c r="H27" s="289" t="s">
        <v>134</v>
      </c>
      <c r="I27" s="289" t="s">
        <v>118</v>
      </c>
      <c r="J27" s="455" t="s">
        <v>117</v>
      </c>
      <c r="K27" s="455"/>
      <c r="L27" s="288" t="s">
        <v>2</v>
      </c>
      <c r="M27" s="444"/>
      <c r="N27" s="275"/>
    </row>
    <row r="28" spans="1:17" s="279" customFormat="1" ht="21" customHeight="1" x14ac:dyDescent="0.15">
      <c r="A28" s="278"/>
      <c r="B28" s="280" t="str">
        <f ca="1">IF(M22=" "," ",INDIRECT($H$3 &amp; "!H" &amp; $H$4+2+C24))</f>
        <v xml:space="preserve"> </v>
      </c>
      <c r="C28" s="280" t="str">
        <f ca="1">IF(M22=" "," ",INDIRECT($H$3 &amp; "!I" &amp; $H$4+2+C24))</f>
        <v xml:space="preserve"> </v>
      </c>
      <c r="D28" s="280" t="str">
        <f ca="1">IF(M22=" "," ",INDIRECT($H$3 &amp; "!J" &amp; $H$4+2+C24))</f>
        <v xml:space="preserve"> </v>
      </c>
      <c r="E28" s="280" t="str">
        <f ca="1">IF(M22=" "," ",INDIRECT($H$3 &amp; "!K" &amp; $H$4+2+C24))</f>
        <v xml:space="preserve"> </v>
      </c>
      <c r="F28" s="284" t="str">
        <f ca="1">IF(M22=" "," ",INDIRECT($H$3 &amp; "!L" &amp; $H$4+2+C24))</f>
        <v xml:space="preserve"> </v>
      </c>
      <c r="G28" s="286" t="str">
        <f ca="1">IF(M22=" "," ",INDIRECT($H$3 &amp; "!M" &amp; $H$4+2+C24))</f>
        <v xml:space="preserve"> </v>
      </c>
      <c r="H28" s="285" t="str">
        <f ca="1">IF(M22=" "," ",INDIRECT($H$3 &amp; "!N" &amp; $H$4+2+C24))</f>
        <v xml:space="preserve"> </v>
      </c>
      <c r="I28" s="280" t="str">
        <f ca="1">IF(M22=" "," ",INDIRECT($H$3 &amp; "!O" &amp; $H$4+2+C24))</f>
        <v xml:space="preserve"> </v>
      </c>
      <c r="J28" s="447" t="str">
        <f ca="1">IF(M22=" "," ",INDIRECT($H$3 &amp; "!P" &amp; $H$4+2+C24))</f>
        <v xml:space="preserve"> </v>
      </c>
      <c r="K28" s="447"/>
      <c r="L28" s="284" t="str">
        <f ca="1">IF(M22=" "," ",INDIRECT($H$3 &amp; "!Q" &amp; $H$4+2+C24))</f>
        <v xml:space="preserve"> </v>
      </c>
      <c r="M28" s="283" t="str">
        <f ca="1">IF(M22=" "," ",INDIRECT($H$3 &amp; "!R" &amp; $H$4+2+C24))</f>
        <v xml:space="preserve"> </v>
      </c>
      <c r="N28" s="275"/>
    </row>
    <row r="29" spans="1:17" s="279" customFormat="1" ht="21" customHeight="1" x14ac:dyDescent="0.15">
      <c r="A29" s="278"/>
      <c r="B29" s="448" t="s">
        <v>116</v>
      </c>
      <c r="C29" s="448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75"/>
    </row>
    <row r="30" spans="1:17" s="279" customFormat="1" ht="21" customHeight="1" x14ac:dyDescent="0.15">
      <c r="A30" s="278"/>
      <c r="B30" s="282"/>
      <c r="C30" s="282"/>
      <c r="D30" s="281"/>
      <c r="E30" s="453" t="s">
        <v>115</v>
      </c>
      <c r="F30" s="454"/>
      <c r="G30" s="280" t="str">
        <f ca="1">IF(M22=" "," ",INDIRECT($H$3 &amp; "!V" &amp; $H$4+2+C24))</f>
        <v xml:space="preserve"> </v>
      </c>
      <c r="H30" s="280" t="str">
        <f ca="1">IF(M22=" "," ",INDIRECT($H$3 &amp; "!W" &amp; $H$4+2+C24))</f>
        <v xml:space="preserve"> </v>
      </c>
      <c r="I30" s="280" t="str">
        <f ca="1">IF(M22=" "," ",INDIRECT($H$3 &amp; "!X" &amp; $H$4+2+C24))</f>
        <v xml:space="preserve"> </v>
      </c>
      <c r="J30" s="447" t="str">
        <f ca="1">IF(M22=" "," ",INDIRECT($H$3 &amp; "!Y" &amp; $H$4+2+C24))</f>
        <v xml:space="preserve"> </v>
      </c>
      <c r="K30" s="447"/>
      <c r="L30" s="280" t="str">
        <f ca="1">IF(M22=" "," ",INDIRECT($H$3 &amp; "!Z" &amp; $H$4+2+C24))</f>
        <v xml:space="preserve"> </v>
      </c>
      <c r="M30" s="280" t="str">
        <f ca="1">IF(M22=" "," ",INDIRECT($H$3 &amp; "!AA" &amp; $H$4+2+C24))</f>
        <v xml:space="preserve"> </v>
      </c>
      <c r="N30" s="275"/>
    </row>
    <row r="31" spans="1:17" ht="6" customHeight="1" x14ac:dyDescent="0.15">
      <c r="A31" s="278"/>
      <c r="B31" s="277"/>
      <c r="C31" s="277"/>
      <c r="D31" s="277"/>
      <c r="E31" s="277"/>
      <c r="F31" s="277"/>
      <c r="G31" s="277"/>
      <c r="H31" s="277"/>
      <c r="I31" s="277"/>
      <c r="J31" s="439"/>
      <c r="K31" s="439"/>
      <c r="L31" s="277"/>
      <c r="M31" s="277"/>
      <c r="N31" s="275"/>
    </row>
    <row r="32" spans="1:17" ht="21" customHeight="1" x14ac:dyDescent="0.15">
      <c r="A32" s="278"/>
      <c r="B32" s="277"/>
      <c r="C32" s="277"/>
      <c r="D32" s="277"/>
      <c r="E32" s="277"/>
      <c r="F32" s="277"/>
      <c r="G32" s="277"/>
      <c r="H32" s="277"/>
      <c r="I32" s="277"/>
      <c r="J32" s="435" t="s">
        <v>114</v>
      </c>
      <c r="K32" s="436"/>
      <c r="L32" s="436"/>
      <c r="M32" s="276" t="str">
        <f ca="1">M18</f>
        <v xml:space="preserve"> </v>
      </c>
      <c r="N32" s="275"/>
    </row>
    <row r="33" spans="1:14" ht="12" customHeight="1" x14ac:dyDescent="0.15">
      <c r="A33" s="274"/>
      <c r="B33" s="273" t="s">
        <v>74</v>
      </c>
      <c r="C33" s="273"/>
      <c r="D33" s="272"/>
      <c r="E33" s="271"/>
      <c r="F33" s="271"/>
      <c r="G33" s="271"/>
      <c r="H33" s="271"/>
      <c r="I33" s="271"/>
      <c r="J33" s="271"/>
      <c r="K33" s="271"/>
      <c r="L33" s="271"/>
      <c r="M33" s="271"/>
      <c r="N33" s="270"/>
    </row>
    <row r="34" spans="1:14" ht="21" customHeight="1" x14ac:dyDescent="0.2">
      <c r="A34" s="445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</row>
    <row r="35" spans="1:14" ht="24.95" customHeight="1" x14ac:dyDescent="0.2">
      <c r="A35" s="301"/>
      <c r="B35" s="456" t="str">
        <f ca="1">IF(M42=" "," ",Employee!$D$5)</f>
        <v xml:space="preserve"> </v>
      </c>
      <c r="C35" s="456"/>
      <c r="D35" s="456"/>
      <c r="E35" s="456"/>
      <c r="F35" s="456"/>
      <c r="G35" s="457" t="str">
        <f ca="1">IF(G42=" "," ",INDIRECT("Employee!D" &amp; D38+3))</f>
        <v xml:space="preserve"> </v>
      </c>
      <c r="H35" s="458"/>
      <c r="I35" s="459" t="str">
        <f ca="1">IF(G42=" "," ",INDIRECT("Employee!D" &amp; D38+4))</f>
        <v xml:space="preserve"> </v>
      </c>
      <c r="J35" s="460"/>
      <c r="K35" s="460"/>
      <c r="L35" s="449" t="s">
        <v>23</v>
      </c>
      <c r="M35" s="449"/>
      <c r="N35" s="300"/>
    </row>
    <row r="36" spans="1:14" ht="18" customHeight="1" x14ac:dyDescent="0.15">
      <c r="A36" s="278"/>
      <c r="B36" s="437" t="str">
        <f ca="1">IF(M42=" "," ",Employee!$D$6)</f>
        <v xml:space="preserve"> </v>
      </c>
      <c r="C36" s="437"/>
      <c r="D36" s="450"/>
      <c r="E36" s="451"/>
      <c r="F36" s="452"/>
      <c r="G36" s="299"/>
      <c r="H36" s="298"/>
      <c r="I36" s="277"/>
      <c r="J36" s="277"/>
      <c r="K36" s="277"/>
      <c r="L36" s="277"/>
      <c r="M36" s="277" t="str">
        <f ca="1">INDIRECT($H$3 &amp; "!E" &amp; $H$4+2+C38)</f>
        <v xml:space="preserve"> </v>
      </c>
      <c r="N36" s="275"/>
    </row>
    <row r="37" spans="1:14" ht="21" customHeight="1" x14ac:dyDescent="0.15">
      <c r="A37" s="278"/>
      <c r="B37" s="437" t="str">
        <f ca="1">IF(M42=" "," ",Employee!$D$7)</f>
        <v xml:space="preserve"> </v>
      </c>
      <c r="C37" s="437"/>
      <c r="D37" s="437"/>
      <c r="E37" s="297" t="str">
        <f ca="1">IF(M42=" "," ",Employee!$D$9)</f>
        <v xml:space="preserve"> </v>
      </c>
      <c r="F37" s="296"/>
      <c r="G37" s="295"/>
      <c r="H37" s="290" t="s">
        <v>133</v>
      </c>
      <c r="I37" s="294">
        <f ca="1">I23</f>
        <v>43563</v>
      </c>
      <c r="J37" s="438" t="s">
        <v>6</v>
      </c>
      <c r="K37" s="438"/>
      <c r="L37" s="290" t="s">
        <v>132</v>
      </c>
      <c r="M37" s="277" t="str">
        <f ca="1">IF(M36=" "," ",INDIRECT("Employee!M" &amp; D38+3))</f>
        <v xml:space="preserve"> </v>
      </c>
      <c r="N37" s="275"/>
    </row>
    <row r="38" spans="1:14" ht="21" customHeight="1" x14ac:dyDescent="0.15">
      <c r="A38" s="278"/>
      <c r="B38" s="290" t="s">
        <v>131</v>
      </c>
      <c r="C38" s="293">
        <f ca="1">INDIRECT("Employee!D" &amp; ((((ROW()-10)/14)+1)*26+3))</f>
        <v>3</v>
      </c>
      <c r="D38" s="321">
        <f ca="1">(C38-1)*26+12</f>
        <v>64</v>
      </c>
      <c r="E38" s="297"/>
      <c r="F38" s="439"/>
      <c r="G38" s="439"/>
      <c r="H38" s="292" t="s">
        <v>130</v>
      </c>
      <c r="I38" s="291">
        <f ca="1">I24</f>
        <v>1</v>
      </c>
      <c r="J38" s="440" t="str">
        <f ca="1">IF(M36=" "," ",INDIRECT($H$3 &amp; "!D" &amp; $H$4+2+C38))</f>
        <v xml:space="preserve"> </v>
      </c>
      <c r="K38" s="440"/>
      <c r="L38" s="290" t="s">
        <v>129</v>
      </c>
      <c r="M38" s="277" t="str">
        <f ca="1">IF(M36=" "," ",INDIRECT($H$3 &amp; "!C" &amp; $H$4+2+C38))</f>
        <v xml:space="preserve"> </v>
      </c>
      <c r="N38" s="275"/>
    </row>
    <row r="39" spans="1:14" ht="6" customHeight="1" x14ac:dyDescent="0.15">
      <c r="A39" s="278"/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9"/>
      <c r="M39" s="439"/>
      <c r="N39" s="275"/>
    </row>
    <row r="40" spans="1:14" ht="21" customHeight="1" x14ac:dyDescent="0.15">
      <c r="A40" s="278"/>
      <c r="B40" s="441" t="s">
        <v>128</v>
      </c>
      <c r="C40" s="442"/>
      <c r="D40" s="442"/>
      <c r="E40" s="442"/>
      <c r="F40" s="442"/>
      <c r="G40" s="461" t="s">
        <v>127</v>
      </c>
      <c r="H40" s="441" t="s">
        <v>126</v>
      </c>
      <c r="I40" s="463"/>
      <c r="J40" s="463"/>
      <c r="K40" s="463"/>
      <c r="L40" s="463"/>
      <c r="M40" s="443" t="s">
        <v>125</v>
      </c>
      <c r="N40" s="275"/>
    </row>
    <row r="41" spans="1:14" s="287" customFormat="1" ht="21" customHeight="1" x14ac:dyDescent="0.15">
      <c r="A41" s="278"/>
      <c r="B41" s="289" t="s">
        <v>124</v>
      </c>
      <c r="C41" s="289" t="s">
        <v>123</v>
      </c>
      <c r="D41" s="289" t="s">
        <v>122</v>
      </c>
      <c r="E41" s="289" t="s">
        <v>121</v>
      </c>
      <c r="F41" s="288" t="s">
        <v>120</v>
      </c>
      <c r="G41" s="462"/>
      <c r="H41" s="289" t="s">
        <v>134</v>
      </c>
      <c r="I41" s="289" t="s">
        <v>118</v>
      </c>
      <c r="J41" s="455" t="s">
        <v>117</v>
      </c>
      <c r="K41" s="455"/>
      <c r="L41" s="288" t="s">
        <v>2</v>
      </c>
      <c r="M41" s="444"/>
      <c r="N41" s="275"/>
    </row>
    <row r="42" spans="1:14" s="279" customFormat="1" ht="21" customHeight="1" x14ac:dyDescent="0.15">
      <c r="A42" s="278"/>
      <c r="B42" s="280" t="str">
        <f ca="1">IF(M36=" "," ",INDIRECT($H$3 &amp; "!H" &amp; $H$4+2+C38))</f>
        <v xml:space="preserve"> </v>
      </c>
      <c r="C42" s="280" t="str">
        <f ca="1">IF(M36=" "," ",INDIRECT($H$3 &amp; "!I" &amp; $H$4+2+C38))</f>
        <v xml:space="preserve"> </v>
      </c>
      <c r="D42" s="280" t="str">
        <f ca="1">IF(M36=" "," ",INDIRECT($H$3 &amp; "!J" &amp; $H$4+2+C38))</f>
        <v xml:space="preserve"> </v>
      </c>
      <c r="E42" s="280" t="str">
        <f ca="1">IF(M36=" "," ",INDIRECT($H$3 &amp; "!K" &amp; $H$4+2+C38))</f>
        <v xml:space="preserve"> </v>
      </c>
      <c r="F42" s="284" t="str">
        <f ca="1">IF(M36=" "," ",INDIRECT($H$3 &amp; "!L" &amp; $H$4+2+C38))</f>
        <v xml:space="preserve"> </v>
      </c>
      <c r="G42" s="286" t="str">
        <f ca="1">IF(M36=" "," ",INDIRECT($H$3 &amp; "!M" &amp; $H$4+2+C38))</f>
        <v xml:space="preserve"> </v>
      </c>
      <c r="H42" s="285" t="str">
        <f ca="1">IF(M36=" "," ",INDIRECT($H$3 &amp; "!N" &amp; $H$4+2+C38))</f>
        <v xml:space="preserve"> </v>
      </c>
      <c r="I42" s="280" t="str">
        <f ca="1">IF(M36=" "," ",INDIRECT($H$3 &amp; "!O" &amp; $H$4+2+C38))</f>
        <v xml:space="preserve"> </v>
      </c>
      <c r="J42" s="447" t="str">
        <f ca="1">IF(M36=" "," ",INDIRECT($H$3 &amp; "!P" &amp; $H$4+2+C38))</f>
        <v xml:space="preserve"> </v>
      </c>
      <c r="K42" s="447"/>
      <c r="L42" s="284" t="str">
        <f ca="1">IF(M36=" "," ",INDIRECT($H$3 &amp; "!Q" &amp; $H$4+2+C38))</f>
        <v xml:space="preserve"> </v>
      </c>
      <c r="M42" s="283" t="str">
        <f ca="1">IF(M36=" "," ",INDIRECT($H$3 &amp; "!R" &amp; $H$4+2+C38))</f>
        <v xml:space="preserve"> </v>
      </c>
      <c r="N42" s="275"/>
    </row>
    <row r="43" spans="1:14" s="279" customFormat="1" ht="21" customHeight="1" x14ac:dyDescent="0.15">
      <c r="A43" s="278"/>
      <c r="B43" s="448" t="s">
        <v>116</v>
      </c>
      <c r="C43" s="448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75"/>
    </row>
    <row r="44" spans="1:14" s="279" customFormat="1" ht="21" customHeight="1" x14ac:dyDescent="0.15">
      <c r="A44" s="278"/>
      <c r="B44" s="282"/>
      <c r="C44" s="282"/>
      <c r="D44" s="281"/>
      <c r="E44" s="453" t="s">
        <v>115</v>
      </c>
      <c r="F44" s="454"/>
      <c r="G44" s="280" t="str">
        <f ca="1">IF(M36=" "," ",INDIRECT($H$3 &amp; "!V" &amp; $H$4+2+C38))</f>
        <v xml:space="preserve"> </v>
      </c>
      <c r="H44" s="280" t="str">
        <f ca="1">IF(M36=" "," ",INDIRECT($H$3 &amp; "!W" &amp; $H$4+2+C38))</f>
        <v xml:space="preserve"> </v>
      </c>
      <c r="I44" s="280" t="str">
        <f ca="1">IF(M36=" "," ",INDIRECT($H$3 &amp; "!X" &amp; $H$4+2+C38))</f>
        <v xml:space="preserve"> </v>
      </c>
      <c r="J44" s="447" t="str">
        <f ca="1">IF(M36=" "," ",INDIRECT($H$3 &amp; "!Y" &amp; $H$4+2+C38))</f>
        <v xml:space="preserve"> </v>
      </c>
      <c r="K44" s="447"/>
      <c r="L44" s="280" t="str">
        <f ca="1">IF(M36=" "," ",INDIRECT($H$3 &amp; "!Z" &amp; $H$4+2+C38))</f>
        <v xml:space="preserve"> </v>
      </c>
      <c r="M44" s="280" t="str">
        <f ca="1">IF(M36=" "," ",INDIRECT($H$3 &amp; "!AA" &amp; $H$4+2+C38))</f>
        <v xml:space="preserve"> </v>
      </c>
      <c r="N44" s="275"/>
    </row>
    <row r="45" spans="1:14" ht="6" customHeight="1" x14ac:dyDescent="0.15">
      <c r="A45" s="278"/>
      <c r="B45" s="277"/>
      <c r="C45" s="277"/>
      <c r="D45" s="277"/>
      <c r="E45" s="277"/>
      <c r="F45" s="277"/>
      <c r="G45" s="277"/>
      <c r="H45" s="277"/>
      <c r="I45" s="277"/>
      <c r="J45" s="439"/>
      <c r="K45" s="439"/>
      <c r="L45" s="277"/>
      <c r="M45" s="277"/>
      <c r="N45" s="275"/>
    </row>
    <row r="46" spans="1:14" ht="21" customHeight="1" x14ac:dyDescent="0.15">
      <c r="A46" s="278"/>
      <c r="B46" s="277"/>
      <c r="C46" s="277"/>
      <c r="D46" s="277"/>
      <c r="E46" s="277"/>
      <c r="F46" s="277"/>
      <c r="G46" s="277"/>
      <c r="H46" s="277"/>
      <c r="I46" s="277"/>
      <c r="J46" s="435" t="s">
        <v>114</v>
      </c>
      <c r="K46" s="436"/>
      <c r="L46" s="436"/>
      <c r="M46" s="276" t="str">
        <f ca="1">M32</f>
        <v xml:space="preserve"> </v>
      </c>
      <c r="N46" s="275"/>
    </row>
    <row r="47" spans="1:14" ht="12" customHeight="1" x14ac:dyDescent="0.15">
      <c r="A47" s="274"/>
      <c r="B47" s="273" t="s">
        <v>74</v>
      </c>
      <c r="C47" s="273"/>
      <c r="D47" s="272"/>
      <c r="E47" s="271"/>
      <c r="F47" s="271"/>
      <c r="G47" s="271"/>
      <c r="H47" s="271"/>
      <c r="I47" s="271"/>
      <c r="J47" s="271"/>
      <c r="K47" s="271"/>
      <c r="L47" s="271"/>
      <c r="M47" s="271"/>
      <c r="N47" s="270"/>
    </row>
    <row r="48" spans="1:14" ht="21" customHeight="1" x14ac:dyDescent="0.15">
      <c r="A48" s="465"/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</row>
    <row r="49" spans="1:14" ht="24.95" customHeight="1" x14ac:dyDescent="0.2">
      <c r="A49" s="301"/>
      <c r="B49" s="456" t="str">
        <f ca="1">IF(M56=" "," ",Employee!$D$5)</f>
        <v xml:space="preserve"> </v>
      </c>
      <c r="C49" s="456"/>
      <c r="D49" s="456"/>
      <c r="E49" s="456"/>
      <c r="F49" s="456"/>
      <c r="G49" s="457" t="str">
        <f ca="1">IF(G56=" "," ",INDIRECT("Employee!D" &amp; D52+3))</f>
        <v xml:space="preserve"> </v>
      </c>
      <c r="H49" s="458"/>
      <c r="I49" s="459" t="str">
        <f ca="1">IF(G56=" "," ",INDIRECT("Employee!D" &amp; D52+4))</f>
        <v xml:space="preserve"> </v>
      </c>
      <c r="J49" s="460"/>
      <c r="K49" s="460"/>
      <c r="L49" s="449" t="s">
        <v>23</v>
      </c>
      <c r="M49" s="449"/>
      <c r="N49" s="300"/>
    </row>
    <row r="50" spans="1:14" ht="18" customHeight="1" x14ac:dyDescent="0.15">
      <c r="A50" s="278"/>
      <c r="B50" s="437" t="str">
        <f ca="1">IF(M56=" "," ",Employee!$D$6)</f>
        <v xml:space="preserve"> </v>
      </c>
      <c r="C50" s="437"/>
      <c r="D50" s="450"/>
      <c r="E50" s="451"/>
      <c r="F50" s="452"/>
      <c r="G50" s="299"/>
      <c r="H50" s="298"/>
      <c r="I50" s="277"/>
      <c r="J50" s="277"/>
      <c r="K50" s="277"/>
      <c r="L50" s="277"/>
      <c r="M50" s="277" t="str">
        <f ca="1">INDIRECT($H$3 &amp; "!E" &amp; $H$4+2+C52)</f>
        <v xml:space="preserve"> </v>
      </c>
      <c r="N50" s="275"/>
    </row>
    <row r="51" spans="1:14" ht="21" customHeight="1" x14ac:dyDescent="0.15">
      <c r="A51" s="278"/>
      <c r="B51" s="437" t="str">
        <f ca="1">IF(M56=" "," ",Employee!$D$7)</f>
        <v xml:space="preserve"> </v>
      </c>
      <c r="C51" s="437"/>
      <c r="D51" s="437"/>
      <c r="E51" s="297" t="str">
        <f ca="1">IF(M56=" "," ",Employee!$D$9)</f>
        <v xml:space="preserve"> </v>
      </c>
      <c r="F51" s="296"/>
      <c r="G51" s="295"/>
      <c r="H51" s="290" t="s">
        <v>133</v>
      </c>
      <c r="I51" s="294">
        <f ca="1">I37</f>
        <v>43563</v>
      </c>
      <c r="J51" s="438" t="s">
        <v>6</v>
      </c>
      <c r="K51" s="438"/>
      <c r="L51" s="290" t="s">
        <v>132</v>
      </c>
      <c r="M51" s="277" t="str">
        <f ca="1">IF(M50=" "," ",INDIRECT("Employee!M" &amp; D52+3))</f>
        <v xml:space="preserve"> </v>
      </c>
      <c r="N51" s="275"/>
    </row>
    <row r="52" spans="1:14" ht="21" customHeight="1" x14ac:dyDescent="0.15">
      <c r="A52" s="278"/>
      <c r="B52" s="290" t="s">
        <v>131</v>
      </c>
      <c r="C52" s="293">
        <f ca="1">INDIRECT("Employee!D" &amp; ((((ROW()-10)/14)+1)*26+3))</f>
        <v>4</v>
      </c>
      <c r="D52" s="321">
        <f ca="1">(C52-1)*26+12</f>
        <v>90</v>
      </c>
      <c r="E52" s="297"/>
      <c r="F52" s="439"/>
      <c r="G52" s="439"/>
      <c r="H52" s="292" t="s">
        <v>130</v>
      </c>
      <c r="I52" s="291">
        <f ca="1">I38</f>
        <v>1</v>
      </c>
      <c r="J52" s="440" t="str">
        <f ca="1">IF(M50=" "," ",INDIRECT($H$3 &amp; "!D" &amp; $H$4+2+C52))</f>
        <v xml:space="preserve"> </v>
      </c>
      <c r="K52" s="440"/>
      <c r="L52" s="290" t="s">
        <v>129</v>
      </c>
      <c r="M52" s="277" t="str">
        <f ca="1">IF(M50=" "," ",INDIRECT($H$3 &amp; "!C" &amp; $H$4+2+C52))</f>
        <v xml:space="preserve"> </v>
      </c>
      <c r="N52" s="275"/>
    </row>
    <row r="53" spans="1:14" ht="6" customHeight="1" x14ac:dyDescent="0.15">
      <c r="A53" s="278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275"/>
    </row>
    <row r="54" spans="1:14" ht="21" customHeight="1" x14ac:dyDescent="0.15">
      <c r="A54" s="278"/>
      <c r="B54" s="441" t="s">
        <v>128</v>
      </c>
      <c r="C54" s="442"/>
      <c r="D54" s="442"/>
      <c r="E54" s="442"/>
      <c r="F54" s="442"/>
      <c r="G54" s="461" t="s">
        <v>127</v>
      </c>
      <c r="H54" s="441" t="s">
        <v>126</v>
      </c>
      <c r="I54" s="463"/>
      <c r="J54" s="463"/>
      <c r="K54" s="463"/>
      <c r="L54" s="463"/>
      <c r="M54" s="443" t="s">
        <v>125</v>
      </c>
      <c r="N54" s="275"/>
    </row>
    <row r="55" spans="1:14" s="287" customFormat="1" ht="21" customHeight="1" x14ac:dyDescent="0.15">
      <c r="A55" s="278"/>
      <c r="B55" s="289" t="s">
        <v>124</v>
      </c>
      <c r="C55" s="289" t="s">
        <v>123</v>
      </c>
      <c r="D55" s="289" t="s">
        <v>122</v>
      </c>
      <c r="E55" s="289" t="s">
        <v>121</v>
      </c>
      <c r="F55" s="288" t="s">
        <v>120</v>
      </c>
      <c r="G55" s="462"/>
      <c r="H55" s="289" t="s">
        <v>134</v>
      </c>
      <c r="I55" s="289" t="s">
        <v>118</v>
      </c>
      <c r="J55" s="455" t="s">
        <v>117</v>
      </c>
      <c r="K55" s="455"/>
      <c r="L55" s="288" t="s">
        <v>2</v>
      </c>
      <c r="M55" s="444"/>
      <c r="N55" s="275"/>
    </row>
    <row r="56" spans="1:14" s="279" customFormat="1" ht="21" customHeight="1" x14ac:dyDescent="0.15">
      <c r="A56" s="278"/>
      <c r="B56" s="280" t="str">
        <f ca="1">IF(M50=" "," ",INDIRECT($H$3 &amp; "!H" &amp; $H$4+2+C52))</f>
        <v xml:space="preserve"> </v>
      </c>
      <c r="C56" s="280" t="str">
        <f ca="1">IF(M50=" "," ",INDIRECT($H$3 &amp; "!I" &amp; $H$4+2+C52))</f>
        <v xml:space="preserve"> </v>
      </c>
      <c r="D56" s="280" t="str">
        <f ca="1">IF(M50=" "," ",INDIRECT($H$3 &amp; "!J" &amp; $H$4+2+C52))</f>
        <v xml:space="preserve"> </v>
      </c>
      <c r="E56" s="280" t="str">
        <f ca="1">IF(M50=" "," ",INDIRECT($H$3 &amp; "!K" &amp; $H$4+2+C52))</f>
        <v xml:space="preserve"> </v>
      </c>
      <c r="F56" s="284" t="str">
        <f ca="1">IF(M50=" "," ",INDIRECT($H$3 &amp; "!L" &amp; $H$4+2+C52))</f>
        <v xml:space="preserve"> </v>
      </c>
      <c r="G56" s="286" t="str">
        <f ca="1">IF(M50=" "," ",INDIRECT($H$3 &amp; "!M" &amp; $H$4+2+C52))</f>
        <v xml:space="preserve"> </v>
      </c>
      <c r="H56" s="285" t="str">
        <f ca="1">IF(M50=" "," ",INDIRECT($H$3 &amp; "!N" &amp; $H$4+2+C52))</f>
        <v xml:space="preserve"> </v>
      </c>
      <c r="I56" s="280" t="str">
        <f ca="1">IF(M50=" "," ",INDIRECT($H$3 &amp; "!O" &amp; $H$4+2+C52))</f>
        <v xml:space="preserve"> </v>
      </c>
      <c r="J56" s="447" t="str">
        <f ca="1">IF(M50=" "," ",INDIRECT($H$3 &amp; "!P" &amp; $H$4+2+C52))</f>
        <v xml:space="preserve"> </v>
      </c>
      <c r="K56" s="447"/>
      <c r="L56" s="284" t="str">
        <f ca="1">IF(M50=" "," ",INDIRECT($H$3 &amp; "!Q" &amp; $H$4+2+C52))</f>
        <v xml:space="preserve"> </v>
      </c>
      <c r="M56" s="283" t="str">
        <f ca="1">IF(M50=" "," ",INDIRECT($H$3 &amp; "!R" &amp; $H$4+2+C52))</f>
        <v xml:space="preserve"> </v>
      </c>
      <c r="N56" s="275"/>
    </row>
    <row r="57" spans="1:14" s="279" customFormat="1" ht="21" customHeight="1" x14ac:dyDescent="0.15">
      <c r="A57" s="278"/>
      <c r="B57" s="448" t="s">
        <v>116</v>
      </c>
      <c r="C57" s="448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75"/>
    </row>
    <row r="58" spans="1:14" s="279" customFormat="1" ht="21" customHeight="1" x14ac:dyDescent="0.15">
      <c r="A58" s="278"/>
      <c r="B58" s="282"/>
      <c r="C58" s="282"/>
      <c r="D58" s="281"/>
      <c r="E58" s="453" t="s">
        <v>115</v>
      </c>
      <c r="F58" s="454"/>
      <c r="G58" s="280" t="str">
        <f ca="1">IF(M50=" "," ",INDIRECT($H$3 &amp; "!V" &amp; $H$4+2+C52))</f>
        <v xml:space="preserve"> </v>
      </c>
      <c r="H58" s="280" t="str">
        <f ca="1">IF(M50=" "," ",INDIRECT($H$3 &amp; "!W" &amp; $H$4+2+C52))</f>
        <v xml:space="preserve"> </v>
      </c>
      <c r="I58" s="280" t="str">
        <f ca="1">IF(M50=" "," ",INDIRECT($H$3 &amp; "!X" &amp; $H$4+2+C52))</f>
        <v xml:space="preserve"> </v>
      </c>
      <c r="J58" s="447" t="str">
        <f ca="1">IF(M50=" "," ",INDIRECT($H$3 &amp; "!Y" &amp; $H$4+2+C52))</f>
        <v xml:space="preserve"> </v>
      </c>
      <c r="K58" s="447"/>
      <c r="L58" s="280" t="str">
        <f ca="1">IF(M50=" "," ",INDIRECT($H$3 &amp; "!Z" &amp; $H$4+2+C52))</f>
        <v xml:space="preserve"> </v>
      </c>
      <c r="M58" s="280" t="str">
        <f ca="1">IF(M50=" "," ",INDIRECT($H$3 &amp; "!AA" &amp; $H$4+2+C52))</f>
        <v xml:space="preserve"> </v>
      </c>
      <c r="N58" s="275"/>
    </row>
    <row r="59" spans="1:14" ht="6" customHeight="1" x14ac:dyDescent="0.15">
      <c r="A59" s="278"/>
      <c r="B59" s="277"/>
      <c r="C59" s="277"/>
      <c r="D59" s="277"/>
      <c r="E59" s="277"/>
      <c r="F59" s="277"/>
      <c r="G59" s="277"/>
      <c r="H59" s="277"/>
      <c r="I59" s="277"/>
      <c r="J59" s="439"/>
      <c r="K59" s="439"/>
      <c r="L59" s="277"/>
      <c r="M59" s="277"/>
      <c r="N59" s="275"/>
    </row>
    <row r="60" spans="1:14" ht="21" customHeight="1" x14ac:dyDescent="0.15">
      <c r="A60" s="278"/>
      <c r="B60" s="277"/>
      <c r="C60" s="277"/>
      <c r="D60" s="277"/>
      <c r="E60" s="277"/>
      <c r="F60" s="277"/>
      <c r="G60" s="277"/>
      <c r="H60" s="277"/>
      <c r="I60" s="277"/>
      <c r="J60" s="435" t="s">
        <v>114</v>
      </c>
      <c r="K60" s="436"/>
      <c r="L60" s="436"/>
      <c r="M60" s="276" t="str">
        <f ca="1">M46</f>
        <v xml:space="preserve"> </v>
      </c>
      <c r="N60" s="275"/>
    </row>
    <row r="61" spans="1:14" ht="12" customHeight="1" x14ac:dyDescent="0.15">
      <c r="A61" s="274"/>
      <c r="B61" s="273" t="s">
        <v>74</v>
      </c>
      <c r="C61" s="273"/>
      <c r="D61" s="272"/>
      <c r="E61" s="271"/>
      <c r="F61" s="271"/>
      <c r="G61" s="271"/>
      <c r="H61" s="271"/>
      <c r="I61" s="271"/>
      <c r="J61" s="271"/>
      <c r="K61" s="271"/>
      <c r="L61" s="271"/>
      <c r="M61" s="271"/>
      <c r="N61" s="270"/>
    </row>
    <row r="62" spans="1:14" ht="21" customHeight="1" x14ac:dyDescent="0.2">
      <c r="A62" s="445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</row>
    <row r="63" spans="1:14" ht="24.95" customHeight="1" x14ac:dyDescent="0.2">
      <c r="A63" s="301"/>
      <c r="B63" s="456" t="str">
        <f ca="1">IF(M70=" "," ",Employee!$D$5)</f>
        <v xml:space="preserve"> </v>
      </c>
      <c r="C63" s="456"/>
      <c r="D63" s="456"/>
      <c r="E63" s="456"/>
      <c r="F63" s="456"/>
      <c r="G63" s="457" t="str">
        <f ca="1">IF(G70=" "," ",INDIRECT("Employee!D" &amp; D66+3))</f>
        <v xml:space="preserve"> </v>
      </c>
      <c r="H63" s="458"/>
      <c r="I63" s="459" t="str">
        <f ca="1">IF(G70=" "," ",INDIRECT("Employee!D" &amp; D66+4))</f>
        <v xml:space="preserve"> </v>
      </c>
      <c r="J63" s="460"/>
      <c r="K63" s="460"/>
      <c r="L63" s="449" t="s">
        <v>23</v>
      </c>
      <c r="M63" s="449"/>
      <c r="N63" s="300"/>
    </row>
    <row r="64" spans="1:14" ht="18" customHeight="1" x14ac:dyDescent="0.15">
      <c r="A64" s="278"/>
      <c r="B64" s="437" t="str">
        <f ca="1">IF(M70=" "," ",Employee!$D$6)</f>
        <v xml:space="preserve"> </v>
      </c>
      <c r="C64" s="437"/>
      <c r="D64" s="450"/>
      <c r="E64" s="451"/>
      <c r="F64" s="452"/>
      <c r="G64" s="299"/>
      <c r="H64" s="298"/>
      <c r="I64" s="277"/>
      <c r="J64" s="277"/>
      <c r="K64" s="277"/>
      <c r="L64" s="277"/>
      <c r="M64" s="277" t="str">
        <f ca="1">INDIRECT($H$3 &amp; "!E" &amp; $H$4+2+C66)</f>
        <v xml:space="preserve"> </v>
      </c>
      <c r="N64" s="275"/>
    </row>
    <row r="65" spans="1:14" ht="21" customHeight="1" x14ac:dyDescent="0.15">
      <c r="A65" s="278"/>
      <c r="B65" s="437" t="str">
        <f ca="1">IF(M70=" "," ",Employee!$D$7)</f>
        <v xml:space="preserve"> </v>
      </c>
      <c r="C65" s="437"/>
      <c r="D65" s="437"/>
      <c r="E65" s="297" t="str">
        <f ca="1">IF(M70=" "," ",Employee!$D$9)</f>
        <v xml:space="preserve"> </v>
      </c>
      <c r="F65" s="296"/>
      <c r="G65" s="295"/>
      <c r="H65" s="290" t="s">
        <v>133</v>
      </c>
      <c r="I65" s="294">
        <f ca="1">I51</f>
        <v>43563</v>
      </c>
      <c r="J65" s="438" t="s">
        <v>6</v>
      </c>
      <c r="K65" s="438"/>
      <c r="L65" s="290" t="s">
        <v>132</v>
      </c>
      <c r="M65" s="277" t="str">
        <f ca="1">IF(M64=" "," ",INDIRECT("Employee!M" &amp; D66+3))</f>
        <v xml:space="preserve"> </v>
      </c>
      <c r="N65" s="275"/>
    </row>
    <row r="66" spans="1:14" ht="21" customHeight="1" x14ac:dyDescent="0.15">
      <c r="A66" s="278"/>
      <c r="B66" s="290" t="s">
        <v>131</v>
      </c>
      <c r="C66" s="293">
        <f ca="1">INDIRECT("Employee!D" &amp; ((((ROW()-10)/14)+1)*26+3))</f>
        <v>5</v>
      </c>
      <c r="D66" s="321">
        <f ca="1">(C66-1)*26+12</f>
        <v>116</v>
      </c>
      <c r="E66" s="297"/>
      <c r="F66" s="439"/>
      <c r="G66" s="439"/>
      <c r="H66" s="292" t="s">
        <v>130</v>
      </c>
      <c r="I66" s="291">
        <f ca="1">I52</f>
        <v>1</v>
      </c>
      <c r="J66" s="440" t="str">
        <f ca="1">IF(M64=" "," ",INDIRECT($H$3 &amp; "!D" &amp; $H$4+2+C66))</f>
        <v xml:space="preserve"> </v>
      </c>
      <c r="K66" s="440"/>
      <c r="L66" s="290" t="s">
        <v>129</v>
      </c>
      <c r="M66" s="277" t="str">
        <f ca="1">IF(M64=" "," ",INDIRECT($H$3 &amp; "!C" &amp; $H$4+2+C66))</f>
        <v xml:space="preserve"> </v>
      </c>
      <c r="N66" s="275"/>
    </row>
    <row r="67" spans="1:14" ht="6" customHeight="1" x14ac:dyDescent="0.15">
      <c r="A67" s="278"/>
      <c r="B67" s="439"/>
      <c r="C67" s="439"/>
      <c r="D67" s="439"/>
      <c r="E67" s="439"/>
      <c r="F67" s="439"/>
      <c r="G67" s="439"/>
      <c r="H67" s="439"/>
      <c r="I67" s="439"/>
      <c r="J67" s="439"/>
      <c r="K67" s="439"/>
      <c r="L67" s="439"/>
      <c r="M67" s="439"/>
      <c r="N67" s="275"/>
    </row>
    <row r="68" spans="1:14" ht="21" customHeight="1" x14ac:dyDescent="0.15">
      <c r="A68" s="278"/>
      <c r="B68" s="441" t="s">
        <v>128</v>
      </c>
      <c r="C68" s="442"/>
      <c r="D68" s="442"/>
      <c r="E68" s="442"/>
      <c r="F68" s="442"/>
      <c r="G68" s="461" t="s">
        <v>127</v>
      </c>
      <c r="H68" s="441" t="s">
        <v>126</v>
      </c>
      <c r="I68" s="463"/>
      <c r="J68" s="463"/>
      <c r="K68" s="463"/>
      <c r="L68" s="463"/>
      <c r="M68" s="443" t="s">
        <v>125</v>
      </c>
      <c r="N68" s="275"/>
    </row>
    <row r="69" spans="1:14" s="287" customFormat="1" ht="21" customHeight="1" x14ac:dyDescent="0.15">
      <c r="A69" s="278"/>
      <c r="B69" s="289" t="s">
        <v>124</v>
      </c>
      <c r="C69" s="289" t="s">
        <v>123</v>
      </c>
      <c r="D69" s="289" t="s">
        <v>122</v>
      </c>
      <c r="E69" s="289" t="s">
        <v>121</v>
      </c>
      <c r="F69" s="288" t="s">
        <v>120</v>
      </c>
      <c r="G69" s="462"/>
      <c r="H69" s="289" t="s">
        <v>119</v>
      </c>
      <c r="I69" s="289" t="s">
        <v>118</v>
      </c>
      <c r="J69" s="455" t="s">
        <v>117</v>
      </c>
      <c r="K69" s="455"/>
      <c r="L69" s="288" t="s">
        <v>2</v>
      </c>
      <c r="M69" s="444"/>
      <c r="N69" s="275"/>
    </row>
    <row r="70" spans="1:14" s="279" customFormat="1" ht="21" customHeight="1" x14ac:dyDescent="0.15">
      <c r="A70" s="278"/>
      <c r="B70" s="280" t="str">
        <f ca="1">IF(M64=" "," ",INDIRECT($H$3 &amp; "!H" &amp; $H$4+2+C66))</f>
        <v xml:space="preserve"> </v>
      </c>
      <c r="C70" s="280" t="str">
        <f ca="1">IF(M64=" "," ",INDIRECT($H$3 &amp; "!I" &amp; $H$4+2+C66))</f>
        <v xml:space="preserve"> </v>
      </c>
      <c r="D70" s="280" t="str">
        <f ca="1">IF(M64=" "," ",INDIRECT($H$3 &amp; "!J" &amp; $H$4+2+C66))</f>
        <v xml:space="preserve"> </v>
      </c>
      <c r="E70" s="280" t="str">
        <f ca="1">IF(M64=" "," ",INDIRECT($H$3 &amp; "!K" &amp; $H$4+2+C66))</f>
        <v xml:space="preserve"> </v>
      </c>
      <c r="F70" s="284" t="str">
        <f ca="1">IF(M64=" "," ",INDIRECT($H$3 &amp; "!L" &amp; $H$4+2+C66))</f>
        <v xml:space="preserve"> </v>
      </c>
      <c r="G70" s="286" t="str">
        <f ca="1">IF(M64=" "," ",INDIRECT($H$3 &amp; "!M" &amp; $H$4+2+C66))</f>
        <v xml:space="preserve"> </v>
      </c>
      <c r="H70" s="285" t="str">
        <f ca="1">IF(M64=" "," ",INDIRECT($H$3 &amp; "!N" &amp; $H$4+2+C66))</f>
        <v xml:space="preserve"> </v>
      </c>
      <c r="I70" s="280" t="str">
        <f ca="1">IF(M64=" "," ",INDIRECT($H$3 &amp; "!O" &amp; $H$4+2+C66))</f>
        <v xml:space="preserve"> </v>
      </c>
      <c r="J70" s="447" t="str">
        <f ca="1">IF(M64=" "," ",INDIRECT($H$3 &amp; "!P" &amp; $H$4+2+C66))</f>
        <v xml:space="preserve"> </v>
      </c>
      <c r="K70" s="447"/>
      <c r="L70" s="284" t="str">
        <f ca="1">IF(M64=" "," ",INDIRECT($H$3 &amp; "!Q" &amp; $H$4+2+C66))</f>
        <v xml:space="preserve"> </v>
      </c>
      <c r="M70" s="283" t="str">
        <f ca="1">IF(M64=" "," ",INDIRECT($H$3 &amp; "!R" &amp; $H$4+2+C66))</f>
        <v xml:space="preserve"> </v>
      </c>
      <c r="N70" s="275"/>
    </row>
    <row r="71" spans="1:14" s="279" customFormat="1" ht="21" customHeight="1" x14ac:dyDescent="0.15">
      <c r="A71" s="278"/>
      <c r="B71" s="448" t="s">
        <v>116</v>
      </c>
      <c r="C71" s="448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75"/>
    </row>
    <row r="72" spans="1:14" s="279" customFormat="1" ht="21" customHeight="1" x14ac:dyDescent="0.15">
      <c r="A72" s="278"/>
      <c r="B72" s="282"/>
      <c r="C72" s="282"/>
      <c r="D72" s="281"/>
      <c r="E72" s="453" t="s">
        <v>115</v>
      </c>
      <c r="F72" s="454"/>
      <c r="G72" s="280" t="str">
        <f ca="1">IF(M64=" "," ",INDIRECT($H$3 &amp; "!V" &amp; $H$4+2+C66))</f>
        <v xml:space="preserve"> </v>
      </c>
      <c r="H72" s="280" t="str">
        <f ca="1">IF(M64=" "," ",INDIRECT($H$3 &amp; "!W" &amp; $H$4+2+C66))</f>
        <v xml:space="preserve"> </v>
      </c>
      <c r="I72" s="280" t="str">
        <f ca="1">IF(M64=" "," ",INDIRECT($H$3 &amp; "!X" &amp; $H$4+2+C66))</f>
        <v xml:space="preserve"> </v>
      </c>
      <c r="J72" s="447" t="str">
        <f ca="1">IF(M64=" "," ",INDIRECT($H$3 &amp; "!Y" &amp; $H$4+2+C66))</f>
        <v xml:space="preserve"> </v>
      </c>
      <c r="K72" s="447"/>
      <c r="L72" s="280" t="str">
        <f ca="1">IF(M64=" "," ",INDIRECT($H$3 &amp; "!Z" &amp; $H$4+2+C66))</f>
        <v xml:space="preserve"> </v>
      </c>
      <c r="M72" s="280" t="str">
        <f ca="1">IF(M64=" "," ",INDIRECT($H$3 &amp; "!AA" &amp; $H$4+2+C66))</f>
        <v xml:space="preserve"> </v>
      </c>
      <c r="N72" s="275"/>
    </row>
    <row r="73" spans="1:14" ht="6" customHeight="1" x14ac:dyDescent="0.15">
      <c r="A73" s="278"/>
      <c r="B73" s="277"/>
      <c r="C73" s="277"/>
      <c r="D73" s="277"/>
      <c r="E73" s="277"/>
      <c r="F73" s="277"/>
      <c r="G73" s="277"/>
      <c r="H73" s="277"/>
      <c r="I73" s="277"/>
      <c r="J73" s="439"/>
      <c r="K73" s="439"/>
      <c r="L73" s="277"/>
      <c r="M73" s="277"/>
      <c r="N73" s="275"/>
    </row>
    <row r="74" spans="1:14" ht="21" customHeight="1" x14ac:dyDescent="0.15">
      <c r="A74" s="278"/>
      <c r="B74" s="277"/>
      <c r="C74" s="277"/>
      <c r="D74" s="277"/>
      <c r="E74" s="277"/>
      <c r="F74" s="277"/>
      <c r="G74" s="277"/>
      <c r="H74" s="277"/>
      <c r="I74" s="277"/>
      <c r="J74" s="435" t="s">
        <v>114</v>
      </c>
      <c r="K74" s="436"/>
      <c r="L74" s="436"/>
      <c r="M74" s="276" t="str">
        <f ca="1">M60</f>
        <v xml:space="preserve"> </v>
      </c>
      <c r="N74" s="275"/>
    </row>
    <row r="75" spans="1:14" ht="12" customHeight="1" x14ac:dyDescent="0.15">
      <c r="A75" s="274"/>
      <c r="B75" s="273" t="s">
        <v>74</v>
      </c>
      <c r="C75" s="273"/>
      <c r="D75" s="272"/>
      <c r="E75" s="271"/>
      <c r="F75" s="271"/>
      <c r="G75" s="271"/>
      <c r="H75" s="271"/>
      <c r="I75" s="271"/>
      <c r="J75" s="271"/>
      <c r="K75" s="271"/>
      <c r="L75" s="271"/>
      <c r="M75" s="271"/>
      <c r="N75" s="270"/>
    </row>
    <row r="76" spans="1:14" ht="21" customHeight="1" x14ac:dyDescent="0.2">
      <c r="A76" s="445"/>
      <c r="B76" s="446"/>
      <c r="C76" s="446"/>
      <c r="D76" s="446"/>
      <c r="E76" s="446"/>
      <c r="F76" s="446"/>
      <c r="G76" s="446"/>
      <c r="H76" s="446"/>
      <c r="I76" s="446"/>
      <c r="J76" s="446"/>
      <c r="K76" s="446"/>
      <c r="L76" s="446"/>
      <c r="M76" s="446"/>
      <c r="N76" s="446"/>
    </row>
    <row r="77" spans="1:14" ht="24.95" customHeight="1" x14ac:dyDescent="0.2">
      <c r="A77" s="301"/>
      <c r="B77" s="456" t="str">
        <f ca="1">IF(M84=" "," ",Employee!$D$5)</f>
        <v xml:space="preserve"> </v>
      </c>
      <c r="C77" s="456"/>
      <c r="D77" s="456"/>
      <c r="E77" s="456"/>
      <c r="F77" s="456"/>
      <c r="G77" s="457" t="str">
        <f ca="1">IF(G84=" "," ",INDIRECT("Employee!D" &amp; D80+3))</f>
        <v xml:space="preserve"> </v>
      </c>
      <c r="H77" s="458"/>
      <c r="I77" s="459" t="str">
        <f ca="1">IF(G84=" "," ",INDIRECT("Employee!D" &amp; D80+4))</f>
        <v xml:space="preserve"> </v>
      </c>
      <c r="J77" s="460"/>
      <c r="K77" s="460"/>
      <c r="L77" s="449" t="s">
        <v>23</v>
      </c>
      <c r="M77" s="449"/>
      <c r="N77" s="300"/>
    </row>
    <row r="78" spans="1:14" ht="18" customHeight="1" x14ac:dyDescent="0.15">
      <c r="A78" s="278"/>
      <c r="B78" s="437" t="str">
        <f ca="1">IF(M84=" "," ",Employee!$D$6)</f>
        <v xml:space="preserve"> </v>
      </c>
      <c r="C78" s="437"/>
      <c r="D78" s="450"/>
      <c r="E78" s="451"/>
      <c r="F78" s="452"/>
      <c r="G78" s="299"/>
      <c r="H78" s="298"/>
      <c r="I78" s="277"/>
      <c r="J78" s="277"/>
      <c r="K78" s="277"/>
      <c r="L78" s="277"/>
      <c r="M78" s="277" t="str">
        <f ca="1">INDIRECT($H$3 &amp; "!E" &amp; $H$4+2+C80)</f>
        <v xml:space="preserve"> </v>
      </c>
      <c r="N78" s="275"/>
    </row>
    <row r="79" spans="1:14" ht="21" customHeight="1" x14ac:dyDescent="0.15">
      <c r="A79" s="278"/>
      <c r="B79" s="437" t="str">
        <f ca="1">IF(M84=" "," ",Employee!$D$7)</f>
        <v xml:space="preserve"> </v>
      </c>
      <c r="C79" s="437"/>
      <c r="D79" s="437"/>
      <c r="E79" s="297" t="str">
        <f ca="1">IF(M84=" "," ",Employee!$D$9)</f>
        <v xml:space="preserve"> </v>
      </c>
      <c r="F79" s="296"/>
      <c r="G79" s="295"/>
      <c r="H79" s="290" t="s">
        <v>133</v>
      </c>
      <c r="I79" s="294">
        <f ca="1">I65</f>
        <v>43563</v>
      </c>
      <c r="J79" s="438" t="s">
        <v>6</v>
      </c>
      <c r="K79" s="438"/>
      <c r="L79" s="290" t="s">
        <v>132</v>
      </c>
      <c r="M79" s="277" t="str">
        <f ca="1">IF(M78=" "," ",INDIRECT("Employee!M" &amp; D80+3))</f>
        <v xml:space="preserve"> </v>
      </c>
      <c r="N79" s="275"/>
    </row>
    <row r="80" spans="1:14" ht="21" customHeight="1" x14ac:dyDescent="0.15">
      <c r="A80" s="278"/>
      <c r="B80" s="290" t="s">
        <v>131</v>
      </c>
      <c r="C80" s="293">
        <f ca="1">INDIRECT("Employee!D" &amp; ((((ROW()-10)/14)+1)*26+3))</f>
        <v>6</v>
      </c>
      <c r="D80" s="321">
        <f ca="1">(C80-1)*26+12</f>
        <v>142</v>
      </c>
      <c r="E80" s="297"/>
      <c r="F80" s="439"/>
      <c r="G80" s="439"/>
      <c r="H80" s="292" t="s">
        <v>130</v>
      </c>
      <c r="I80" s="291">
        <f ca="1">I66</f>
        <v>1</v>
      </c>
      <c r="J80" s="440" t="str">
        <f ca="1">IF(M78=" "," ",INDIRECT($H$3 &amp; "!D" &amp; $H$4+2+C80))</f>
        <v xml:space="preserve"> </v>
      </c>
      <c r="K80" s="440"/>
      <c r="L80" s="290" t="s">
        <v>129</v>
      </c>
      <c r="M80" s="277" t="str">
        <f ca="1">IF(M78=" "," ",INDIRECT($H$3 &amp; "!C" &amp; $H$4+2+C80))</f>
        <v xml:space="preserve"> </v>
      </c>
      <c r="N80" s="275"/>
    </row>
    <row r="81" spans="1:14" ht="6" customHeight="1" x14ac:dyDescent="0.15">
      <c r="A81" s="278"/>
      <c r="B81" s="439"/>
      <c r="C81" s="439"/>
      <c r="D81" s="439"/>
      <c r="E81" s="439"/>
      <c r="F81" s="439"/>
      <c r="G81" s="439"/>
      <c r="H81" s="439"/>
      <c r="I81" s="439"/>
      <c r="J81" s="439"/>
      <c r="K81" s="439"/>
      <c r="L81" s="439"/>
      <c r="M81" s="439"/>
      <c r="N81" s="275"/>
    </row>
    <row r="82" spans="1:14" ht="21" customHeight="1" x14ac:dyDescent="0.15">
      <c r="A82" s="278"/>
      <c r="B82" s="441" t="s">
        <v>128</v>
      </c>
      <c r="C82" s="442"/>
      <c r="D82" s="442"/>
      <c r="E82" s="442"/>
      <c r="F82" s="442"/>
      <c r="G82" s="461" t="s">
        <v>127</v>
      </c>
      <c r="H82" s="441" t="s">
        <v>126</v>
      </c>
      <c r="I82" s="463"/>
      <c r="J82" s="463"/>
      <c r="K82" s="463"/>
      <c r="L82" s="463"/>
      <c r="M82" s="443" t="s">
        <v>125</v>
      </c>
      <c r="N82" s="275"/>
    </row>
    <row r="83" spans="1:14" s="287" customFormat="1" ht="21" customHeight="1" x14ac:dyDescent="0.15">
      <c r="A83" s="278"/>
      <c r="B83" s="289" t="s">
        <v>124</v>
      </c>
      <c r="C83" s="289" t="s">
        <v>123</v>
      </c>
      <c r="D83" s="289" t="s">
        <v>122</v>
      </c>
      <c r="E83" s="289" t="s">
        <v>121</v>
      </c>
      <c r="F83" s="288" t="s">
        <v>120</v>
      </c>
      <c r="G83" s="462"/>
      <c r="H83" s="289" t="s">
        <v>119</v>
      </c>
      <c r="I83" s="289" t="s">
        <v>118</v>
      </c>
      <c r="J83" s="455" t="s">
        <v>117</v>
      </c>
      <c r="K83" s="455"/>
      <c r="L83" s="288" t="s">
        <v>2</v>
      </c>
      <c r="M83" s="444"/>
      <c r="N83" s="275"/>
    </row>
    <row r="84" spans="1:14" s="279" customFormat="1" ht="21" customHeight="1" x14ac:dyDescent="0.15">
      <c r="A84" s="278"/>
      <c r="B84" s="280" t="str">
        <f ca="1">IF(M78=" "," ",INDIRECT($H$3 &amp; "!H" &amp; $H$4+2+C80))</f>
        <v xml:space="preserve"> </v>
      </c>
      <c r="C84" s="280" t="str">
        <f ca="1">IF(M78=" "," ",INDIRECT($H$3 &amp; "!I" &amp; $H$4+2+C80))</f>
        <v xml:space="preserve"> </v>
      </c>
      <c r="D84" s="280" t="str">
        <f ca="1">IF(M78=" "," ",INDIRECT($H$3 &amp; "!J" &amp; $H$4+2+C80))</f>
        <v xml:space="preserve"> </v>
      </c>
      <c r="E84" s="280" t="str">
        <f ca="1">IF(M78=" "," ",INDIRECT($H$3 &amp; "!K" &amp; $H$4+2+C80))</f>
        <v xml:space="preserve"> </v>
      </c>
      <c r="F84" s="284" t="str">
        <f ca="1">IF(M78=" "," ",INDIRECT($H$3 &amp; "!L" &amp; $H$4+2+C80))</f>
        <v xml:space="preserve"> </v>
      </c>
      <c r="G84" s="286" t="str">
        <f ca="1">IF(M78=" "," ",INDIRECT($H$3 &amp; "!M" &amp; $H$4+2+C80))</f>
        <v xml:space="preserve"> </v>
      </c>
      <c r="H84" s="285" t="str">
        <f ca="1">IF(M78=" "," ",INDIRECT($H$3 &amp; "!N" &amp; $H$4+2+C80))</f>
        <v xml:space="preserve"> </v>
      </c>
      <c r="I84" s="280" t="str">
        <f ca="1">IF(M78=" "," ",INDIRECT($H$3 &amp; "!O" &amp; $H$4+2+C80))</f>
        <v xml:space="preserve"> </v>
      </c>
      <c r="J84" s="447" t="str">
        <f ca="1">IF(M78=" "," ",INDIRECT($H$3 &amp; "!P" &amp; $H$4+2+C80))</f>
        <v xml:space="preserve"> </v>
      </c>
      <c r="K84" s="447"/>
      <c r="L84" s="284" t="str">
        <f ca="1">IF(M78=" "," ",INDIRECT($H$3 &amp; "!Q" &amp; $H$4+2+C80))</f>
        <v xml:space="preserve"> </v>
      </c>
      <c r="M84" s="283" t="str">
        <f ca="1">IF(M78=" "," ",INDIRECT($H$3 &amp; "!R" &amp; $H$4+2+C80))</f>
        <v xml:space="preserve"> </v>
      </c>
      <c r="N84" s="275"/>
    </row>
    <row r="85" spans="1:14" s="279" customFormat="1" ht="21" customHeight="1" x14ac:dyDescent="0.15">
      <c r="A85" s="278"/>
      <c r="B85" s="448" t="s">
        <v>116</v>
      </c>
      <c r="C85" s="448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75"/>
    </row>
    <row r="86" spans="1:14" s="279" customFormat="1" ht="21" customHeight="1" x14ac:dyDescent="0.15">
      <c r="A86" s="278"/>
      <c r="B86" s="282"/>
      <c r="C86" s="282"/>
      <c r="D86" s="281"/>
      <c r="E86" s="453" t="s">
        <v>115</v>
      </c>
      <c r="F86" s="454"/>
      <c r="G86" s="280" t="str">
        <f ca="1">IF(M78=" "," ",INDIRECT($H$3 &amp; "!V" &amp; $H$4+2+C80))</f>
        <v xml:space="preserve"> </v>
      </c>
      <c r="H86" s="280" t="str">
        <f ca="1">IF(M78=" "," ",INDIRECT($H$3 &amp; "!W" &amp; $H$4+2+C80))</f>
        <v xml:space="preserve"> </v>
      </c>
      <c r="I86" s="280" t="str">
        <f ca="1">IF(M78=" "," ",INDIRECT($H$3 &amp; "!X" &amp; $H$4+2+C80))</f>
        <v xml:space="preserve"> </v>
      </c>
      <c r="J86" s="447" t="str">
        <f ca="1">IF(M78=" "," ",INDIRECT($H$3 &amp; "!Y" &amp; $H$4+2+C80))</f>
        <v xml:space="preserve"> </v>
      </c>
      <c r="K86" s="447"/>
      <c r="L86" s="280" t="str">
        <f ca="1">IF(M78=" "," ",INDIRECT($H$3 &amp; "!Z" &amp; $H$4+2+C80))</f>
        <v xml:space="preserve"> </v>
      </c>
      <c r="M86" s="280" t="str">
        <f ca="1">IF(M78=" "," ",INDIRECT($H$3 &amp; "!AA" &amp; $H$4+2+C80))</f>
        <v xml:space="preserve"> </v>
      </c>
      <c r="N86" s="275"/>
    </row>
    <row r="87" spans="1:14" ht="6" customHeight="1" x14ac:dyDescent="0.15">
      <c r="A87" s="278"/>
      <c r="B87" s="277"/>
      <c r="C87" s="277"/>
      <c r="D87" s="277"/>
      <c r="E87" s="277"/>
      <c r="F87" s="277"/>
      <c r="G87" s="277"/>
      <c r="H87" s="277"/>
      <c r="I87" s="277"/>
      <c r="J87" s="439"/>
      <c r="K87" s="439"/>
      <c r="L87" s="277"/>
      <c r="M87" s="277"/>
      <c r="N87" s="275"/>
    </row>
    <row r="88" spans="1:14" ht="21" customHeight="1" x14ac:dyDescent="0.15">
      <c r="A88" s="278"/>
      <c r="B88" s="277"/>
      <c r="C88" s="277"/>
      <c r="D88" s="277"/>
      <c r="E88" s="277"/>
      <c r="F88" s="277"/>
      <c r="G88" s="277"/>
      <c r="H88" s="277"/>
      <c r="I88" s="277"/>
      <c r="J88" s="435" t="s">
        <v>114</v>
      </c>
      <c r="K88" s="436"/>
      <c r="L88" s="436"/>
      <c r="M88" s="276" t="str">
        <f ca="1">M74</f>
        <v xml:space="preserve"> </v>
      </c>
      <c r="N88" s="275"/>
    </row>
    <row r="89" spans="1:14" ht="12" customHeight="1" x14ac:dyDescent="0.15">
      <c r="A89" s="274"/>
      <c r="B89" s="273" t="s">
        <v>74</v>
      </c>
      <c r="C89" s="273"/>
      <c r="D89" s="272"/>
      <c r="E89" s="271"/>
      <c r="F89" s="271"/>
      <c r="G89" s="271"/>
      <c r="H89" s="271"/>
      <c r="I89" s="271"/>
      <c r="J89" s="271"/>
      <c r="K89" s="271"/>
      <c r="L89" s="271"/>
      <c r="M89" s="271"/>
      <c r="N89" s="270"/>
    </row>
    <row r="90" spans="1:14" ht="21" customHeight="1" x14ac:dyDescent="0.2">
      <c r="A90" s="445"/>
      <c r="B90" s="446"/>
      <c r="C90" s="446"/>
      <c r="D90" s="446"/>
      <c r="E90" s="446"/>
      <c r="F90" s="446"/>
      <c r="G90" s="446"/>
      <c r="H90" s="446"/>
      <c r="I90" s="446"/>
      <c r="J90" s="446"/>
      <c r="K90" s="446"/>
      <c r="L90" s="446"/>
      <c r="M90" s="446"/>
      <c r="N90" s="446"/>
    </row>
    <row r="91" spans="1:14" ht="24.95" customHeight="1" x14ac:dyDescent="0.2">
      <c r="A91" s="301"/>
      <c r="B91" s="456" t="str">
        <f ca="1">IF(M98=" "," ",Employee!$D$5)</f>
        <v xml:space="preserve"> </v>
      </c>
      <c r="C91" s="456"/>
      <c r="D91" s="456"/>
      <c r="E91" s="456"/>
      <c r="F91" s="456"/>
      <c r="G91" s="457" t="str">
        <f ca="1">IF(G98=" "," ",INDIRECT("Employee!D" &amp; D94+3))</f>
        <v xml:space="preserve"> </v>
      </c>
      <c r="H91" s="458"/>
      <c r="I91" s="459" t="str">
        <f ca="1">IF(G98=" "," ",INDIRECT("Employee!D" &amp; D94+4))</f>
        <v xml:space="preserve"> </v>
      </c>
      <c r="J91" s="460"/>
      <c r="K91" s="460"/>
      <c r="L91" s="449" t="s">
        <v>23</v>
      </c>
      <c r="M91" s="449"/>
      <c r="N91" s="300"/>
    </row>
    <row r="92" spans="1:14" ht="18" customHeight="1" x14ac:dyDescent="0.15">
      <c r="A92" s="278"/>
      <c r="B92" s="437" t="str">
        <f ca="1">IF(M98=" "," ",Employee!$D$6)</f>
        <v xml:space="preserve"> </v>
      </c>
      <c r="C92" s="437"/>
      <c r="D92" s="450"/>
      <c r="E92" s="451"/>
      <c r="F92" s="452"/>
      <c r="G92" s="299"/>
      <c r="H92" s="298"/>
      <c r="I92" s="277"/>
      <c r="J92" s="277"/>
      <c r="K92" s="277"/>
      <c r="L92" s="277"/>
      <c r="M92" s="277" t="str">
        <f ca="1">INDIRECT($H$3 &amp; "!E" &amp; $H$4+2+C94)</f>
        <v xml:space="preserve"> </v>
      </c>
      <c r="N92" s="275"/>
    </row>
    <row r="93" spans="1:14" ht="21" customHeight="1" x14ac:dyDescent="0.15">
      <c r="A93" s="278"/>
      <c r="B93" s="437" t="str">
        <f ca="1">IF(M98=" "," ",Employee!$D$7)</f>
        <v xml:space="preserve"> </v>
      </c>
      <c r="C93" s="437"/>
      <c r="D93" s="437"/>
      <c r="E93" s="297" t="str">
        <f ca="1">IF(M98=" "," ",Employee!$D$9)</f>
        <v xml:space="preserve"> </v>
      </c>
      <c r="F93" s="296"/>
      <c r="G93" s="295"/>
      <c r="H93" s="290" t="s">
        <v>133</v>
      </c>
      <c r="I93" s="294">
        <f ca="1">I79</f>
        <v>43563</v>
      </c>
      <c r="J93" s="438" t="s">
        <v>6</v>
      </c>
      <c r="K93" s="438"/>
      <c r="L93" s="290" t="s">
        <v>132</v>
      </c>
      <c r="M93" s="277" t="str">
        <f ca="1">IF(M92=" "," ",INDIRECT("Employee!M" &amp; D94+3))</f>
        <v xml:space="preserve"> </v>
      </c>
      <c r="N93" s="275"/>
    </row>
    <row r="94" spans="1:14" ht="21" customHeight="1" x14ac:dyDescent="0.15">
      <c r="A94" s="278"/>
      <c r="B94" s="290" t="s">
        <v>131</v>
      </c>
      <c r="C94" s="293">
        <f ca="1">INDIRECT("Employee!D" &amp; ((((ROW()-10)/14)+1)*26+3))</f>
        <v>7</v>
      </c>
      <c r="D94" s="321">
        <f ca="1">(C94-1)*26+12</f>
        <v>168</v>
      </c>
      <c r="E94" s="297"/>
      <c r="F94" s="439"/>
      <c r="G94" s="439"/>
      <c r="H94" s="292" t="s">
        <v>130</v>
      </c>
      <c r="I94" s="291">
        <f ca="1">I80</f>
        <v>1</v>
      </c>
      <c r="J94" s="440" t="str">
        <f ca="1">IF(M92=" "," ",INDIRECT($H$3 &amp; "!D" &amp; $H$4+2+C94))</f>
        <v xml:space="preserve"> </v>
      </c>
      <c r="K94" s="440"/>
      <c r="L94" s="290" t="s">
        <v>129</v>
      </c>
      <c r="M94" s="277" t="str">
        <f ca="1">IF(M92=" "," ",INDIRECT($H$3 &amp; "!C" &amp; $H$4+2+C94))</f>
        <v xml:space="preserve"> </v>
      </c>
      <c r="N94" s="275"/>
    </row>
    <row r="95" spans="1:14" ht="6" customHeight="1" x14ac:dyDescent="0.15">
      <c r="A95" s="278"/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275"/>
    </row>
    <row r="96" spans="1:14" ht="21" customHeight="1" x14ac:dyDescent="0.15">
      <c r="A96" s="278"/>
      <c r="B96" s="441" t="s">
        <v>128</v>
      </c>
      <c r="C96" s="442"/>
      <c r="D96" s="442"/>
      <c r="E96" s="442"/>
      <c r="F96" s="442"/>
      <c r="G96" s="461" t="s">
        <v>127</v>
      </c>
      <c r="H96" s="441" t="s">
        <v>126</v>
      </c>
      <c r="I96" s="463"/>
      <c r="J96" s="463"/>
      <c r="K96" s="463"/>
      <c r="L96" s="463"/>
      <c r="M96" s="443" t="s">
        <v>125</v>
      </c>
      <c r="N96" s="275"/>
    </row>
    <row r="97" spans="1:14" s="287" customFormat="1" ht="21" customHeight="1" x14ac:dyDescent="0.15">
      <c r="A97" s="278"/>
      <c r="B97" s="289" t="s">
        <v>124</v>
      </c>
      <c r="C97" s="289" t="s">
        <v>123</v>
      </c>
      <c r="D97" s="289" t="s">
        <v>122</v>
      </c>
      <c r="E97" s="289" t="s">
        <v>121</v>
      </c>
      <c r="F97" s="288" t="s">
        <v>120</v>
      </c>
      <c r="G97" s="462"/>
      <c r="H97" s="289" t="s">
        <v>119</v>
      </c>
      <c r="I97" s="289" t="s">
        <v>118</v>
      </c>
      <c r="J97" s="455" t="s">
        <v>117</v>
      </c>
      <c r="K97" s="455"/>
      <c r="L97" s="288" t="s">
        <v>2</v>
      </c>
      <c r="M97" s="444"/>
      <c r="N97" s="275"/>
    </row>
    <row r="98" spans="1:14" s="279" customFormat="1" ht="21" customHeight="1" x14ac:dyDescent="0.15">
      <c r="A98" s="278"/>
      <c r="B98" s="280" t="str">
        <f ca="1">IF(M92=" "," ",INDIRECT($H$3 &amp; "!H" &amp; $H$4+2+C94))</f>
        <v xml:space="preserve"> </v>
      </c>
      <c r="C98" s="280" t="str">
        <f ca="1">IF(M92=" "," ",INDIRECT($H$3 &amp; "!I" &amp; $H$4+2+C94))</f>
        <v xml:space="preserve"> </v>
      </c>
      <c r="D98" s="280" t="str">
        <f ca="1">IF(M92=" "," ",INDIRECT($H$3 &amp; "!J" &amp; $H$4+2+C94))</f>
        <v xml:space="preserve"> </v>
      </c>
      <c r="E98" s="280" t="str">
        <f ca="1">IF(M92=" "," ",INDIRECT($H$3 &amp; "!K" &amp; $H$4+2+C94))</f>
        <v xml:space="preserve"> </v>
      </c>
      <c r="F98" s="284" t="str">
        <f ca="1">IF(M92=" "," ",INDIRECT($H$3 &amp; "!L" &amp; $H$4+2+C94))</f>
        <v xml:space="preserve"> </v>
      </c>
      <c r="G98" s="286" t="str">
        <f ca="1">IF(M92=" "," ",INDIRECT($H$3 &amp; "!M" &amp; $H$4+2+C94))</f>
        <v xml:space="preserve"> </v>
      </c>
      <c r="H98" s="285" t="str">
        <f ca="1">IF(M92=" "," ",INDIRECT($H$3 &amp; "!N" &amp; $H$4+2+C94))</f>
        <v xml:space="preserve"> </v>
      </c>
      <c r="I98" s="280" t="str">
        <f ca="1">IF(M92=" "," ",INDIRECT($H$3 &amp; "!O" &amp; $H$4+2+C94))</f>
        <v xml:space="preserve"> </v>
      </c>
      <c r="J98" s="447" t="str">
        <f ca="1">IF(M92=" "," ",INDIRECT($H$3 &amp; "!P" &amp; $H$4+2+C94))</f>
        <v xml:space="preserve"> </v>
      </c>
      <c r="K98" s="447"/>
      <c r="L98" s="284" t="str">
        <f ca="1">IF(M92=" "," ",INDIRECT($H$3 &amp; "!Q" &amp; $H$4+2+C94))</f>
        <v xml:space="preserve"> </v>
      </c>
      <c r="M98" s="283" t="str">
        <f ca="1">IF(M92=" "," ",INDIRECT($H$3 &amp; "!R" &amp; $H$4+2+C94))</f>
        <v xml:space="preserve"> </v>
      </c>
      <c r="N98" s="275"/>
    </row>
    <row r="99" spans="1:14" s="279" customFormat="1" ht="21" customHeight="1" x14ac:dyDescent="0.15">
      <c r="A99" s="278"/>
      <c r="B99" s="448" t="s">
        <v>116</v>
      </c>
      <c r="C99" s="448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75"/>
    </row>
    <row r="100" spans="1:14" s="279" customFormat="1" ht="21" customHeight="1" x14ac:dyDescent="0.15">
      <c r="A100" s="278"/>
      <c r="B100" s="282"/>
      <c r="C100" s="282"/>
      <c r="D100" s="281"/>
      <c r="E100" s="453" t="s">
        <v>115</v>
      </c>
      <c r="F100" s="454"/>
      <c r="G100" s="280" t="str">
        <f ca="1">IF(M92=" "," ",INDIRECT($H$3 &amp; "!V" &amp; $H$4+2+C94))</f>
        <v xml:space="preserve"> </v>
      </c>
      <c r="H100" s="280" t="str">
        <f ca="1">IF(M92=" "," ",INDIRECT($H$3 &amp; "!W" &amp; $H$4+2+C94))</f>
        <v xml:space="preserve"> </v>
      </c>
      <c r="I100" s="280" t="str">
        <f ca="1">IF(M92=" "," ",INDIRECT($H$3 &amp; "!X" &amp; $H$4+2+C94))</f>
        <v xml:space="preserve"> </v>
      </c>
      <c r="J100" s="447" t="str">
        <f ca="1">IF(M92=" "," ",INDIRECT($H$3 &amp; "!Y" &amp; $H$4+2+C94))</f>
        <v xml:space="preserve"> </v>
      </c>
      <c r="K100" s="447"/>
      <c r="L100" s="280" t="str">
        <f ca="1">IF(M92=" "," ",INDIRECT($H$3 &amp; "!Z" &amp; $H$4+2+C94))</f>
        <v xml:space="preserve"> </v>
      </c>
      <c r="M100" s="280" t="str">
        <f ca="1">IF(M92=" "," ",INDIRECT($H$3 &amp; "!AA" &amp; $H$4+2+C94))</f>
        <v xml:space="preserve"> </v>
      </c>
      <c r="N100" s="275"/>
    </row>
    <row r="101" spans="1:14" ht="6" customHeight="1" x14ac:dyDescent="0.15">
      <c r="A101" s="278"/>
      <c r="B101" s="277"/>
      <c r="C101" s="277"/>
      <c r="D101" s="277"/>
      <c r="E101" s="277"/>
      <c r="F101" s="277"/>
      <c r="G101" s="277"/>
      <c r="H101" s="277"/>
      <c r="I101" s="277"/>
      <c r="J101" s="439"/>
      <c r="K101" s="439"/>
      <c r="L101" s="277"/>
      <c r="M101" s="277"/>
      <c r="N101" s="275"/>
    </row>
    <row r="102" spans="1:14" ht="21" customHeight="1" x14ac:dyDescent="0.15">
      <c r="A102" s="278"/>
      <c r="B102" s="277"/>
      <c r="C102" s="277"/>
      <c r="D102" s="277"/>
      <c r="E102" s="277"/>
      <c r="F102" s="277"/>
      <c r="G102" s="277"/>
      <c r="H102" s="277"/>
      <c r="I102" s="277"/>
      <c r="J102" s="435" t="s">
        <v>114</v>
      </c>
      <c r="K102" s="436"/>
      <c r="L102" s="436"/>
      <c r="M102" s="276" t="str">
        <f ca="1">M88</f>
        <v xml:space="preserve"> </v>
      </c>
      <c r="N102" s="275"/>
    </row>
    <row r="103" spans="1:14" ht="12" customHeight="1" x14ac:dyDescent="0.15">
      <c r="A103" s="274"/>
      <c r="B103" s="273" t="s">
        <v>74</v>
      </c>
      <c r="C103" s="273"/>
      <c r="D103" s="272"/>
      <c r="E103" s="271"/>
      <c r="F103" s="271"/>
      <c r="G103" s="271"/>
      <c r="H103" s="271"/>
      <c r="I103" s="271"/>
      <c r="J103" s="271"/>
      <c r="K103" s="271"/>
      <c r="L103" s="271"/>
      <c r="M103" s="271"/>
      <c r="N103" s="270"/>
    </row>
    <row r="104" spans="1:14" ht="21" customHeight="1" x14ac:dyDescent="0.2">
      <c r="A104" s="445"/>
      <c r="B104" s="446"/>
      <c r="C104" s="446"/>
      <c r="D104" s="446"/>
      <c r="E104" s="446"/>
      <c r="F104" s="446"/>
      <c r="G104" s="446"/>
      <c r="H104" s="446"/>
      <c r="I104" s="446"/>
      <c r="J104" s="446"/>
      <c r="K104" s="446"/>
      <c r="L104" s="446"/>
      <c r="M104" s="446"/>
      <c r="N104" s="446"/>
    </row>
    <row r="105" spans="1:14" ht="24.95" customHeight="1" x14ac:dyDescent="0.2">
      <c r="A105" s="301"/>
      <c r="B105" s="456" t="str">
        <f ca="1">IF(M112=" "," ",Employee!$D$5)</f>
        <v xml:space="preserve"> </v>
      </c>
      <c r="C105" s="456"/>
      <c r="D105" s="456"/>
      <c r="E105" s="456"/>
      <c r="F105" s="456"/>
      <c r="G105" s="457" t="str">
        <f ca="1">IF(G112=" "," ",INDIRECT("Employee!D" &amp; D108+3))</f>
        <v xml:space="preserve"> </v>
      </c>
      <c r="H105" s="458"/>
      <c r="I105" s="459" t="str">
        <f ca="1">IF(G112=" "," ",INDIRECT("Employee!D" &amp; D108+4))</f>
        <v xml:space="preserve"> </v>
      </c>
      <c r="J105" s="460"/>
      <c r="K105" s="460"/>
      <c r="L105" s="449" t="s">
        <v>23</v>
      </c>
      <c r="M105" s="449"/>
      <c r="N105" s="300"/>
    </row>
    <row r="106" spans="1:14" ht="18" customHeight="1" x14ac:dyDescent="0.15">
      <c r="A106" s="278"/>
      <c r="B106" s="437" t="str">
        <f ca="1">IF(M112=" "," ",Employee!$D$6)</f>
        <v xml:space="preserve"> </v>
      </c>
      <c r="C106" s="437"/>
      <c r="D106" s="450"/>
      <c r="E106" s="451"/>
      <c r="F106" s="452"/>
      <c r="G106" s="299"/>
      <c r="H106" s="298"/>
      <c r="I106" s="277"/>
      <c r="J106" s="277"/>
      <c r="K106" s="277"/>
      <c r="L106" s="277"/>
      <c r="M106" s="277" t="str">
        <f ca="1">INDIRECT($H$3 &amp; "!E" &amp; $H$4+2+C108)</f>
        <v xml:space="preserve"> </v>
      </c>
      <c r="N106" s="275"/>
    </row>
    <row r="107" spans="1:14" ht="21" customHeight="1" x14ac:dyDescent="0.15">
      <c r="A107" s="278"/>
      <c r="B107" s="437" t="str">
        <f ca="1">IF(M112=" "," ",Employee!$D$7)</f>
        <v xml:space="preserve"> </v>
      </c>
      <c r="C107" s="437"/>
      <c r="D107" s="437"/>
      <c r="E107" s="297" t="str">
        <f ca="1">IF(M112=" "," ",Employee!$D$9)</f>
        <v xml:space="preserve"> </v>
      </c>
      <c r="F107" s="296"/>
      <c r="G107" s="295"/>
      <c r="H107" s="290" t="s">
        <v>133</v>
      </c>
      <c r="I107" s="294">
        <f ca="1">I93</f>
        <v>43563</v>
      </c>
      <c r="J107" s="438" t="s">
        <v>6</v>
      </c>
      <c r="K107" s="438"/>
      <c r="L107" s="290" t="s">
        <v>132</v>
      </c>
      <c r="M107" s="277" t="str">
        <f ca="1">IF(M106=" "," ",INDIRECT("Employee!M" &amp; D108+3))</f>
        <v xml:space="preserve"> </v>
      </c>
      <c r="N107" s="275"/>
    </row>
    <row r="108" spans="1:14" ht="21" customHeight="1" x14ac:dyDescent="0.15">
      <c r="A108" s="278"/>
      <c r="B108" s="290" t="s">
        <v>131</v>
      </c>
      <c r="C108" s="293">
        <f ca="1">INDIRECT("Employee!D" &amp; ((((ROW()-10)/14)+1)*26+3))</f>
        <v>8</v>
      </c>
      <c r="D108" s="320">
        <f ca="1">(C108-1)*26+12</f>
        <v>194</v>
      </c>
      <c r="E108" s="297"/>
      <c r="F108" s="439"/>
      <c r="G108" s="439"/>
      <c r="H108" s="292" t="s">
        <v>130</v>
      </c>
      <c r="I108" s="291">
        <f ca="1">I94</f>
        <v>1</v>
      </c>
      <c r="J108" s="440" t="str">
        <f ca="1">IF(M106=" "," ",INDIRECT($H$3 &amp; "!D" &amp; $H$4+2+C108))</f>
        <v xml:space="preserve"> </v>
      </c>
      <c r="K108" s="440"/>
      <c r="L108" s="290" t="s">
        <v>129</v>
      </c>
      <c r="M108" s="277" t="str">
        <f ca="1">IF(M106=" "," ",INDIRECT($H$3 &amp; "!C" &amp; $H$4+2+C108))</f>
        <v xml:space="preserve"> </v>
      </c>
      <c r="N108" s="275"/>
    </row>
    <row r="109" spans="1:14" ht="6" customHeight="1" x14ac:dyDescent="0.15">
      <c r="A109" s="278"/>
      <c r="B109" s="439"/>
      <c r="C109" s="439"/>
      <c r="D109" s="439"/>
      <c r="E109" s="439"/>
      <c r="F109" s="439"/>
      <c r="G109" s="439"/>
      <c r="H109" s="439"/>
      <c r="I109" s="439"/>
      <c r="J109" s="439"/>
      <c r="K109" s="439"/>
      <c r="L109" s="439"/>
      <c r="M109" s="439"/>
      <c r="N109" s="275"/>
    </row>
    <row r="110" spans="1:14" ht="21" customHeight="1" x14ac:dyDescent="0.15">
      <c r="A110" s="278"/>
      <c r="B110" s="441" t="s">
        <v>128</v>
      </c>
      <c r="C110" s="442"/>
      <c r="D110" s="442"/>
      <c r="E110" s="442"/>
      <c r="F110" s="442"/>
      <c r="G110" s="461" t="s">
        <v>127</v>
      </c>
      <c r="H110" s="441" t="s">
        <v>126</v>
      </c>
      <c r="I110" s="463"/>
      <c r="J110" s="463"/>
      <c r="K110" s="463"/>
      <c r="L110" s="463"/>
      <c r="M110" s="443" t="s">
        <v>125</v>
      </c>
      <c r="N110" s="275"/>
    </row>
    <row r="111" spans="1:14" s="287" customFormat="1" ht="21" customHeight="1" x14ac:dyDescent="0.15">
      <c r="A111" s="278"/>
      <c r="B111" s="289" t="s">
        <v>124</v>
      </c>
      <c r="C111" s="289" t="s">
        <v>123</v>
      </c>
      <c r="D111" s="289" t="s">
        <v>122</v>
      </c>
      <c r="E111" s="289" t="s">
        <v>121</v>
      </c>
      <c r="F111" s="288" t="s">
        <v>120</v>
      </c>
      <c r="G111" s="462"/>
      <c r="H111" s="289" t="s">
        <v>119</v>
      </c>
      <c r="I111" s="289" t="s">
        <v>118</v>
      </c>
      <c r="J111" s="455" t="s">
        <v>117</v>
      </c>
      <c r="K111" s="455"/>
      <c r="L111" s="288" t="s">
        <v>2</v>
      </c>
      <c r="M111" s="444"/>
      <c r="N111" s="275"/>
    </row>
    <row r="112" spans="1:14" s="279" customFormat="1" ht="21" customHeight="1" x14ac:dyDescent="0.15">
      <c r="A112" s="278"/>
      <c r="B112" s="280" t="str">
        <f ca="1">IF(M106=" "," ",INDIRECT($H$3 &amp; "!H" &amp; $H$4+2+C108))</f>
        <v xml:space="preserve"> </v>
      </c>
      <c r="C112" s="280" t="str">
        <f ca="1">IF(M106=" "," ",INDIRECT($H$3 &amp; "!I" &amp; $H$4+2+C108))</f>
        <v xml:space="preserve"> </v>
      </c>
      <c r="D112" s="280" t="str">
        <f ca="1">IF(M106=" "," ",INDIRECT($H$3 &amp; "!J" &amp; $H$4+2+C108))</f>
        <v xml:space="preserve"> </v>
      </c>
      <c r="E112" s="280" t="str">
        <f ca="1">IF(M106=" "," ",INDIRECT($H$3 &amp; "!K" &amp; $H$4+2+C108))</f>
        <v xml:space="preserve"> </v>
      </c>
      <c r="F112" s="284" t="str">
        <f ca="1">IF(M106=" "," ",INDIRECT($H$3 &amp; "!L" &amp; $H$4+2+C108))</f>
        <v xml:space="preserve"> </v>
      </c>
      <c r="G112" s="286" t="str">
        <f ca="1">IF(M106=" "," ",INDIRECT($H$3 &amp; "!M" &amp; $H$4+2+C108))</f>
        <v xml:space="preserve"> </v>
      </c>
      <c r="H112" s="285" t="str">
        <f ca="1">IF(M106=" "," ",INDIRECT($H$3 &amp; "!N" &amp; $H$4+2+C108))</f>
        <v xml:space="preserve"> </v>
      </c>
      <c r="I112" s="280" t="str">
        <f ca="1">IF(M106=" "," ",INDIRECT($H$3 &amp; "!O" &amp; $H$4+2+C108))</f>
        <v xml:space="preserve"> </v>
      </c>
      <c r="J112" s="447" t="str">
        <f ca="1">IF(M106=" "," ",INDIRECT($H$3 &amp; "!P" &amp; $H$4+2+C108))</f>
        <v xml:space="preserve"> </v>
      </c>
      <c r="K112" s="447"/>
      <c r="L112" s="284" t="str">
        <f ca="1">IF(M106=" "," ",INDIRECT($H$3 &amp; "!Q" &amp; $H$4+2+C108))</f>
        <v xml:space="preserve"> </v>
      </c>
      <c r="M112" s="283" t="str">
        <f ca="1">IF(M106=" "," ",INDIRECT($H$3 &amp; "!R" &amp; $H$4+2+C108))</f>
        <v xml:space="preserve"> </v>
      </c>
      <c r="N112" s="275"/>
    </row>
    <row r="113" spans="1:14" s="279" customFormat="1" ht="21" customHeight="1" x14ac:dyDescent="0.15">
      <c r="A113" s="278"/>
      <c r="B113" s="448" t="s">
        <v>116</v>
      </c>
      <c r="C113" s="448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75"/>
    </row>
    <row r="114" spans="1:14" s="279" customFormat="1" ht="21" customHeight="1" x14ac:dyDescent="0.15">
      <c r="A114" s="278"/>
      <c r="B114" s="282"/>
      <c r="C114" s="282"/>
      <c r="D114" s="281"/>
      <c r="E114" s="453" t="s">
        <v>115</v>
      </c>
      <c r="F114" s="454"/>
      <c r="G114" s="280" t="str">
        <f ca="1">IF(M106=" "," ",INDIRECT($H$3 &amp; "!V" &amp; $H$4+2+C108))</f>
        <v xml:space="preserve"> </v>
      </c>
      <c r="H114" s="280" t="str">
        <f ca="1">IF(M106=" "," ",INDIRECT($H$3 &amp; "!W" &amp; $H$4+2+C108))</f>
        <v xml:space="preserve"> </v>
      </c>
      <c r="I114" s="280" t="str">
        <f ca="1">IF(M106=" "," ",INDIRECT($H$3 &amp; "!X" &amp; $H$4+2+C108))</f>
        <v xml:space="preserve"> </v>
      </c>
      <c r="J114" s="447" t="str">
        <f ca="1">IF(M106=" "," ",INDIRECT($H$3 &amp; "!Y" &amp; $H$4+2+C108))</f>
        <v xml:space="preserve"> </v>
      </c>
      <c r="K114" s="447"/>
      <c r="L114" s="280" t="str">
        <f ca="1">IF(M106=" "," ",INDIRECT($H$3 &amp; "!Z" &amp; $H$4+2+C108))</f>
        <v xml:space="preserve"> </v>
      </c>
      <c r="M114" s="280" t="str">
        <f ca="1">IF(M106=" "," ",INDIRECT($H$3 &amp; "!AA" &amp; $H$4+2+C108))</f>
        <v xml:space="preserve"> </v>
      </c>
      <c r="N114" s="275"/>
    </row>
    <row r="115" spans="1:14" ht="6" customHeight="1" x14ac:dyDescent="0.15">
      <c r="A115" s="278"/>
      <c r="B115" s="277"/>
      <c r="C115" s="277"/>
      <c r="D115" s="277"/>
      <c r="E115" s="277"/>
      <c r="F115" s="277"/>
      <c r="G115" s="277"/>
      <c r="H115" s="277"/>
      <c r="I115" s="277"/>
      <c r="J115" s="439"/>
      <c r="K115" s="439"/>
      <c r="L115" s="277"/>
      <c r="M115" s="277"/>
      <c r="N115" s="275"/>
    </row>
    <row r="116" spans="1:14" ht="21" customHeight="1" x14ac:dyDescent="0.15">
      <c r="A116" s="278"/>
      <c r="B116" s="277"/>
      <c r="C116" s="277"/>
      <c r="D116" s="277"/>
      <c r="E116" s="277"/>
      <c r="F116" s="277"/>
      <c r="G116" s="277"/>
      <c r="H116" s="277"/>
      <c r="I116" s="277"/>
      <c r="J116" s="435" t="s">
        <v>114</v>
      </c>
      <c r="K116" s="436"/>
      <c r="L116" s="436"/>
      <c r="M116" s="276" t="str">
        <f ca="1">M102</f>
        <v xml:space="preserve"> </v>
      </c>
      <c r="N116" s="275"/>
    </row>
    <row r="117" spans="1:14" ht="12" customHeight="1" x14ac:dyDescent="0.15">
      <c r="A117" s="274"/>
      <c r="B117" s="273" t="s">
        <v>74</v>
      </c>
      <c r="C117" s="273"/>
      <c r="D117" s="272"/>
      <c r="E117" s="271"/>
      <c r="F117" s="271"/>
      <c r="G117" s="271"/>
      <c r="H117" s="271"/>
      <c r="I117" s="271"/>
      <c r="J117" s="271"/>
      <c r="K117" s="271"/>
      <c r="L117" s="271"/>
      <c r="M117" s="271"/>
      <c r="N117" s="270"/>
    </row>
    <row r="118" spans="1:14" ht="21" customHeight="1" x14ac:dyDescent="0.2">
      <c r="A118" s="445"/>
      <c r="B118" s="446"/>
      <c r="C118" s="446"/>
      <c r="D118" s="446"/>
      <c r="E118" s="446"/>
      <c r="F118" s="446"/>
      <c r="G118" s="446"/>
      <c r="H118" s="446"/>
      <c r="I118" s="446"/>
      <c r="J118" s="446"/>
      <c r="K118" s="446"/>
      <c r="L118" s="446"/>
      <c r="M118" s="446"/>
      <c r="N118" s="446"/>
    </row>
    <row r="119" spans="1:14" ht="24.95" customHeight="1" x14ac:dyDescent="0.2">
      <c r="A119" s="301"/>
      <c r="B119" s="456" t="str">
        <f ca="1">IF(M126=" "," ",Employee!$D$5)</f>
        <v xml:space="preserve"> </v>
      </c>
      <c r="C119" s="456"/>
      <c r="D119" s="456"/>
      <c r="E119" s="456"/>
      <c r="F119" s="456"/>
      <c r="G119" s="457" t="str">
        <f ca="1">IF(G126=" "," ",INDIRECT("Employee!D" &amp; D122+3))</f>
        <v xml:space="preserve"> </v>
      </c>
      <c r="H119" s="458"/>
      <c r="I119" s="459" t="str">
        <f ca="1">IF(G126=" "," ",INDIRECT("Employee!D" &amp; D122+4))</f>
        <v xml:space="preserve"> </v>
      </c>
      <c r="J119" s="460"/>
      <c r="K119" s="460"/>
      <c r="L119" s="449" t="s">
        <v>23</v>
      </c>
      <c r="M119" s="449"/>
      <c r="N119" s="300"/>
    </row>
    <row r="120" spans="1:14" ht="18" customHeight="1" x14ac:dyDescent="0.15">
      <c r="A120" s="278"/>
      <c r="B120" s="437" t="str">
        <f ca="1">IF(M126=" "," ",Employee!$D$6)</f>
        <v xml:space="preserve"> </v>
      </c>
      <c r="C120" s="437"/>
      <c r="D120" s="450"/>
      <c r="E120" s="451"/>
      <c r="F120" s="452"/>
      <c r="G120" s="299"/>
      <c r="H120" s="298"/>
      <c r="I120" s="277"/>
      <c r="J120" s="277"/>
      <c r="K120" s="277"/>
      <c r="L120" s="277"/>
      <c r="M120" s="277" t="str">
        <f ca="1">INDIRECT($H$3 &amp; "!E" &amp; $H$4+2+C122)</f>
        <v xml:space="preserve"> </v>
      </c>
      <c r="N120" s="275"/>
    </row>
    <row r="121" spans="1:14" ht="21" customHeight="1" x14ac:dyDescent="0.15">
      <c r="A121" s="278"/>
      <c r="B121" s="437" t="str">
        <f ca="1">IF(M126=" "," ",Employee!$D$7)</f>
        <v xml:space="preserve"> </v>
      </c>
      <c r="C121" s="437"/>
      <c r="D121" s="437"/>
      <c r="E121" s="297" t="str">
        <f ca="1">IF(M126=" "," ",Employee!$D$9)</f>
        <v xml:space="preserve"> </v>
      </c>
      <c r="F121" s="296"/>
      <c r="G121" s="295"/>
      <c r="H121" s="290" t="s">
        <v>133</v>
      </c>
      <c r="I121" s="294">
        <f ca="1">I107</f>
        <v>43563</v>
      </c>
      <c r="J121" s="438" t="s">
        <v>6</v>
      </c>
      <c r="K121" s="438"/>
      <c r="L121" s="290" t="s">
        <v>132</v>
      </c>
      <c r="M121" s="277" t="str">
        <f ca="1">IF(M120=" "," ",INDIRECT("Employee!M" &amp; D122+3))</f>
        <v xml:space="preserve"> </v>
      </c>
      <c r="N121" s="275"/>
    </row>
    <row r="122" spans="1:14" ht="21" customHeight="1" x14ac:dyDescent="0.15">
      <c r="A122" s="278"/>
      <c r="B122" s="290" t="s">
        <v>131</v>
      </c>
      <c r="C122" s="293">
        <f ca="1">INDIRECT("Employee!D" &amp; ((((ROW()-10)/14)+1)*26+3))</f>
        <v>9</v>
      </c>
      <c r="D122" s="321">
        <f ca="1">(C122-1)*26+12</f>
        <v>220</v>
      </c>
      <c r="E122" s="297"/>
      <c r="F122" s="439"/>
      <c r="G122" s="439"/>
      <c r="H122" s="292" t="s">
        <v>130</v>
      </c>
      <c r="I122" s="291">
        <f ca="1">I108</f>
        <v>1</v>
      </c>
      <c r="J122" s="440" t="str">
        <f ca="1">IF(M120=" "," ",INDIRECT($H$3 &amp; "!D" &amp; $H$4+2+C122))</f>
        <v xml:space="preserve"> </v>
      </c>
      <c r="K122" s="440"/>
      <c r="L122" s="290" t="s">
        <v>129</v>
      </c>
      <c r="M122" s="277" t="str">
        <f ca="1">IF(M120=" "," ",INDIRECT($H$3 &amp; "!C" &amp; $H$4+2+C122))</f>
        <v xml:space="preserve"> </v>
      </c>
      <c r="N122" s="275"/>
    </row>
    <row r="123" spans="1:14" ht="6" customHeight="1" x14ac:dyDescent="0.15">
      <c r="A123" s="278"/>
      <c r="B123" s="439"/>
      <c r="C123" s="439"/>
      <c r="D123" s="439"/>
      <c r="E123" s="439"/>
      <c r="F123" s="439"/>
      <c r="G123" s="439"/>
      <c r="H123" s="439"/>
      <c r="I123" s="439"/>
      <c r="J123" s="439"/>
      <c r="K123" s="439"/>
      <c r="L123" s="439"/>
      <c r="M123" s="439"/>
      <c r="N123" s="275"/>
    </row>
    <row r="124" spans="1:14" ht="21" customHeight="1" x14ac:dyDescent="0.15">
      <c r="A124" s="278"/>
      <c r="B124" s="441" t="s">
        <v>128</v>
      </c>
      <c r="C124" s="442"/>
      <c r="D124" s="442"/>
      <c r="E124" s="442"/>
      <c r="F124" s="442"/>
      <c r="G124" s="461" t="s">
        <v>127</v>
      </c>
      <c r="H124" s="441" t="s">
        <v>126</v>
      </c>
      <c r="I124" s="463"/>
      <c r="J124" s="463"/>
      <c r="K124" s="463"/>
      <c r="L124" s="463"/>
      <c r="M124" s="443" t="s">
        <v>125</v>
      </c>
      <c r="N124" s="275"/>
    </row>
    <row r="125" spans="1:14" s="287" customFormat="1" ht="21" customHeight="1" x14ac:dyDescent="0.15">
      <c r="A125" s="278"/>
      <c r="B125" s="289" t="s">
        <v>124</v>
      </c>
      <c r="C125" s="289" t="s">
        <v>123</v>
      </c>
      <c r="D125" s="289" t="s">
        <v>122</v>
      </c>
      <c r="E125" s="289" t="s">
        <v>121</v>
      </c>
      <c r="F125" s="288" t="s">
        <v>120</v>
      </c>
      <c r="G125" s="462"/>
      <c r="H125" s="289" t="s">
        <v>119</v>
      </c>
      <c r="I125" s="289" t="s">
        <v>118</v>
      </c>
      <c r="J125" s="455" t="s">
        <v>117</v>
      </c>
      <c r="K125" s="455"/>
      <c r="L125" s="288" t="s">
        <v>2</v>
      </c>
      <c r="M125" s="444"/>
      <c r="N125" s="275"/>
    </row>
    <row r="126" spans="1:14" s="279" customFormat="1" ht="21" customHeight="1" x14ac:dyDescent="0.15">
      <c r="A126" s="278"/>
      <c r="B126" s="280" t="str">
        <f ca="1">IF(M120=" "," ",INDIRECT($H$3 &amp; "!H" &amp; $H$4+2+C122))</f>
        <v xml:space="preserve"> </v>
      </c>
      <c r="C126" s="280" t="str">
        <f ca="1">IF(M120=" "," ",INDIRECT($H$3 &amp; "!I" &amp; $H$4+2+C122))</f>
        <v xml:space="preserve"> </v>
      </c>
      <c r="D126" s="280" t="str">
        <f ca="1">IF(M120=" "," ",INDIRECT($H$3 &amp; "!J" &amp; $H$4+2+C122))</f>
        <v xml:space="preserve"> </v>
      </c>
      <c r="E126" s="280" t="str">
        <f ca="1">IF(M120=" "," ",INDIRECT($H$3 &amp; "!K" &amp; $H$4+2+C122))</f>
        <v xml:space="preserve"> </v>
      </c>
      <c r="F126" s="284" t="str">
        <f ca="1">IF(M120=" "," ",INDIRECT($H$3 &amp; "!L" &amp; $H$4+2+C122))</f>
        <v xml:space="preserve"> </v>
      </c>
      <c r="G126" s="286" t="str">
        <f ca="1">IF(M120=" "," ",INDIRECT($H$3 &amp; "!M" &amp; $H$4+2+C122))</f>
        <v xml:space="preserve"> </v>
      </c>
      <c r="H126" s="285" t="str">
        <f ca="1">IF(M120=" "," ",INDIRECT($H$3 &amp; "!N" &amp; $H$4+2+C122))</f>
        <v xml:space="preserve"> </v>
      </c>
      <c r="I126" s="280" t="str">
        <f ca="1">IF(M120=" "," ",INDIRECT($H$3 &amp; "!O" &amp; $H$4+2+C122))</f>
        <v xml:space="preserve"> </v>
      </c>
      <c r="J126" s="447" t="str">
        <f ca="1">IF(M120=" "," ",INDIRECT($H$3 &amp; "!P" &amp; $H$4+2+C122))</f>
        <v xml:space="preserve"> </v>
      </c>
      <c r="K126" s="447"/>
      <c r="L126" s="284" t="str">
        <f ca="1">IF(M120=" "," ",INDIRECT($H$3 &amp; "!Q" &amp; $H$4+2+C122))</f>
        <v xml:space="preserve"> </v>
      </c>
      <c r="M126" s="283" t="str">
        <f ca="1">IF(M120=" "," ",INDIRECT($H$3 &amp; "!R" &amp; $H$4+2+C122))</f>
        <v xml:space="preserve"> </v>
      </c>
      <c r="N126" s="275"/>
    </row>
    <row r="127" spans="1:14" s="279" customFormat="1" ht="21" customHeight="1" x14ac:dyDescent="0.15">
      <c r="A127" s="278"/>
      <c r="B127" s="448" t="s">
        <v>116</v>
      </c>
      <c r="C127" s="448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75"/>
    </row>
    <row r="128" spans="1:14" s="279" customFormat="1" ht="21" customHeight="1" x14ac:dyDescent="0.15">
      <c r="A128" s="278"/>
      <c r="B128" s="282"/>
      <c r="C128" s="282"/>
      <c r="D128" s="281"/>
      <c r="E128" s="453" t="s">
        <v>115</v>
      </c>
      <c r="F128" s="454"/>
      <c r="G128" s="280" t="str">
        <f ca="1">IF(M120=" "," ",INDIRECT($H$3 &amp; "!V" &amp; $H$4+2+C122))</f>
        <v xml:space="preserve"> </v>
      </c>
      <c r="H128" s="280" t="str">
        <f ca="1">IF(M120=" "," ",INDIRECT($H$3 &amp; "!W" &amp; $H$4+2+C122))</f>
        <v xml:space="preserve"> </v>
      </c>
      <c r="I128" s="280" t="str">
        <f ca="1">IF(M120=" "," ",INDIRECT($H$3 &amp; "!X" &amp; $H$4+2+C122))</f>
        <v xml:space="preserve"> </v>
      </c>
      <c r="J128" s="447" t="str">
        <f ca="1">IF(M120=" "," ",INDIRECT($H$3 &amp; "!Y" &amp; $H$4+2+C122))</f>
        <v xml:space="preserve"> </v>
      </c>
      <c r="K128" s="447"/>
      <c r="L128" s="280" t="str">
        <f ca="1">IF(M120=" "," ",INDIRECT($H$3 &amp; "!Z" &amp; $H$4+2+C122))</f>
        <v xml:space="preserve"> </v>
      </c>
      <c r="M128" s="280" t="str">
        <f ca="1">IF(M120=" "," ",INDIRECT($H$3 &amp; "!AA" &amp; $H$4+2+C122))</f>
        <v xml:space="preserve"> </v>
      </c>
      <c r="N128" s="275"/>
    </row>
    <row r="129" spans="1:14" ht="6" customHeight="1" x14ac:dyDescent="0.15">
      <c r="A129" s="278"/>
      <c r="B129" s="277"/>
      <c r="C129" s="277"/>
      <c r="D129" s="277"/>
      <c r="E129" s="277"/>
      <c r="F129" s="277"/>
      <c r="G129" s="277"/>
      <c r="H129" s="277"/>
      <c r="I129" s="277"/>
      <c r="J129" s="439"/>
      <c r="K129" s="439"/>
      <c r="L129" s="277"/>
      <c r="M129" s="277"/>
      <c r="N129" s="275"/>
    </row>
    <row r="130" spans="1:14" ht="21" customHeight="1" x14ac:dyDescent="0.15">
      <c r="A130" s="278"/>
      <c r="B130" s="277"/>
      <c r="C130" s="277"/>
      <c r="D130" s="277"/>
      <c r="E130" s="277"/>
      <c r="F130" s="277"/>
      <c r="G130" s="277"/>
      <c r="H130" s="277"/>
      <c r="I130" s="277"/>
      <c r="J130" s="435" t="s">
        <v>114</v>
      </c>
      <c r="K130" s="436"/>
      <c r="L130" s="436"/>
      <c r="M130" s="276" t="str">
        <f ca="1">M116</f>
        <v xml:space="preserve"> </v>
      </c>
      <c r="N130" s="275"/>
    </row>
    <row r="131" spans="1:14" ht="12" customHeight="1" x14ac:dyDescent="0.15">
      <c r="A131" s="274"/>
      <c r="B131" s="273" t="s">
        <v>74</v>
      </c>
      <c r="C131" s="273"/>
      <c r="D131" s="272"/>
      <c r="E131" s="271"/>
      <c r="F131" s="271"/>
      <c r="G131" s="271"/>
      <c r="H131" s="271"/>
      <c r="I131" s="271"/>
      <c r="J131" s="271"/>
      <c r="K131" s="271"/>
      <c r="L131" s="271"/>
      <c r="M131" s="271"/>
      <c r="N131" s="270"/>
    </row>
    <row r="132" spans="1:14" ht="21" customHeight="1" x14ac:dyDescent="0.2">
      <c r="A132" s="445"/>
      <c r="B132" s="446"/>
      <c r="C132" s="446"/>
      <c r="D132" s="446"/>
      <c r="E132" s="446"/>
      <c r="F132" s="446"/>
      <c r="G132" s="446"/>
      <c r="H132" s="446"/>
      <c r="I132" s="446"/>
      <c r="J132" s="446"/>
      <c r="K132" s="446"/>
      <c r="L132" s="446"/>
      <c r="M132" s="446"/>
      <c r="N132" s="446"/>
    </row>
    <row r="133" spans="1:14" ht="24.95" customHeight="1" x14ac:dyDescent="0.2">
      <c r="A133" s="301"/>
      <c r="B133" s="456" t="str">
        <f ca="1">IF(M140=" "," ",Employee!$D$5)</f>
        <v xml:space="preserve"> </v>
      </c>
      <c r="C133" s="456"/>
      <c r="D133" s="456"/>
      <c r="E133" s="456"/>
      <c r="F133" s="456"/>
      <c r="G133" s="457" t="str">
        <f ca="1">IF(G140=" "," ",INDIRECT("Employee!D" &amp; D136+3))</f>
        <v xml:space="preserve"> </v>
      </c>
      <c r="H133" s="458"/>
      <c r="I133" s="459" t="str">
        <f ca="1">IF(G140=" "," ",INDIRECT("Employee!D" &amp; D136+4))</f>
        <v xml:space="preserve"> </v>
      </c>
      <c r="J133" s="460"/>
      <c r="K133" s="460"/>
      <c r="L133" s="449" t="s">
        <v>23</v>
      </c>
      <c r="M133" s="449"/>
      <c r="N133" s="300"/>
    </row>
    <row r="134" spans="1:14" ht="18" customHeight="1" x14ac:dyDescent="0.15">
      <c r="A134" s="278"/>
      <c r="B134" s="437" t="str">
        <f ca="1">IF(M140=" "," ",Employee!$D$6)</f>
        <v xml:space="preserve"> </v>
      </c>
      <c r="C134" s="437"/>
      <c r="D134" s="450"/>
      <c r="E134" s="451"/>
      <c r="F134" s="452"/>
      <c r="G134" s="299"/>
      <c r="H134" s="298"/>
      <c r="I134" s="277"/>
      <c r="J134" s="277"/>
      <c r="K134" s="277"/>
      <c r="L134" s="277"/>
      <c r="M134" s="277" t="str">
        <f ca="1">INDIRECT($H$3 &amp; "!E" &amp; $H$4+2+C136)</f>
        <v xml:space="preserve"> </v>
      </c>
      <c r="N134" s="275"/>
    </row>
    <row r="135" spans="1:14" ht="21" customHeight="1" x14ac:dyDescent="0.15">
      <c r="A135" s="278"/>
      <c r="B135" s="437" t="str">
        <f ca="1">IF(M140=" "," ",Employee!$D$7)</f>
        <v xml:space="preserve"> </v>
      </c>
      <c r="C135" s="437"/>
      <c r="D135" s="437"/>
      <c r="E135" s="297" t="str">
        <f ca="1">IF(M140=" "," ",Employee!$D$9)</f>
        <v xml:space="preserve"> </v>
      </c>
      <c r="F135" s="296"/>
      <c r="G135" s="295"/>
      <c r="H135" s="290" t="s">
        <v>133</v>
      </c>
      <c r="I135" s="294">
        <f ca="1">I121</f>
        <v>43563</v>
      </c>
      <c r="J135" s="438" t="s">
        <v>6</v>
      </c>
      <c r="K135" s="438"/>
      <c r="L135" s="290" t="s">
        <v>132</v>
      </c>
      <c r="M135" s="277" t="str">
        <f ca="1">IF(M134=" "," ",INDIRECT("Employee!M" &amp; D136+3))</f>
        <v xml:space="preserve"> </v>
      </c>
      <c r="N135" s="275"/>
    </row>
    <row r="136" spans="1:14" ht="21" customHeight="1" x14ac:dyDescent="0.15">
      <c r="A136" s="278"/>
      <c r="B136" s="290" t="s">
        <v>131</v>
      </c>
      <c r="C136" s="293">
        <f ca="1">INDIRECT("Employee!D" &amp; ((((ROW()-10)/14)+1)*26+3))</f>
        <v>10</v>
      </c>
      <c r="D136" s="321">
        <f ca="1">(C136-1)*26+12</f>
        <v>246</v>
      </c>
      <c r="E136" s="297"/>
      <c r="F136" s="439"/>
      <c r="G136" s="439"/>
      <c r="H136" s="292" t="s">
        <v>130</v>
      </c>
      <c r="I136" s="291">
        <f ca="1">I122</f>
        <v>1</v>
      </c>
      <c r="J136" s="440" t="str">
        <f ca="1">IF(M134=" "," ",INDIRECT($H$3 &amp; "!D" &amp; $H$4+2+C136))</f>
        <v xml:space="preserve"> </v>
      </c>
      <c r="K136" s="440"/>
      <c r="L136" s="290" t="s">
        <v>129</v>
      </c>
      <c r="M136" s="277" t="str">
        <f ca="1">IF(M134=" "," ",INDIRECT($H$3 &amp; "!C" &amp; $H$4+2+C136))</f>
        <v xml:space="preserve"> </v>
      </c>
      <c r="N136" s="275"/>
    </row>
    <row r="137" spans="1:14" ht="6" customHeight="1" x14ac:dyDescent="0.15">
      <c r="A137" s="278"/>
      <c r="B137" s="439"/>
      <c r="C137" s="439"/>
      <c r="D137" s="439"/>
      <c r="E137" s="439"/>
      <c r="F137" s="439"/>
      <c r="G137" s="439"/>
      <c r="H137" s="439"/>
      <c r="I137" s="439"/>
      <c r="J137" s="439"/>
      <c r="K137" s="439"/>
      <c r="L137" s="439"/>
      <c r="M137" s="439"/>
      <c r="N137" s="275"/>
    </row>
    <row r="138" spans="1:14" ht="21" customHeight="1" x14ac:dyDescent="0.15">
      <c r="A138" s="278"/>
      <c r="B138" s="441" t="s">
        <v>128</v>
      </c>
      <c r="C138" s="442"/>
      <c r="D138" s="442"/>
      <c r="E138" s="442"/>
      <c r="F138" s="442"/>
      <c r="G138" s="461" t="s">
        <v>127</v>
      </c>
      <c r="H138" s="441" t="s">
        <v>126</v>
      </c>
      <c r="I138" s="463"/>
      <c r="J138" s="463"/>
      <c r="K138" s="463"/>
      <c r="L138" s="463"/>
      <c r="M138" s="443" t="s">
        <v>125</v>
      </c>
      <c r="N138" s="275"/>
    </row>
    <row r="139" spans="1:14" s="287" customFormat="1" ht="21" customHeight="1" x14ac:dyDescent="0.15">
      <c r="A139" s="278"/>
      <c r="B139" s="289" t="s">
        <v>124</v>
      </c>
      <c r="C139" s="289" t="s">
        <v>123</v>
      </c>
      <c r="D139" s="289" t="s">
        <v>122</v>
      </c>
      <c r="E139" s="289" t="s">
        <v>121</v>
      </c>
      <c r="F139" s="288" t="s">
        <v>120</v>
      </c>
      <c r="G139" s="462"/>
      <c r="H139" s="289" t="s">
        <v>119</v>
      </c>
      <c r="I139" s="289" t="s">
        <v>118</v>
      </c>
      <c r="J139" s="455" t="s">
        <v>117</v>
      </c>
      <c r="K139" s="455"/>
      <c r="L139" s="288" t="s">
        <v>2</v>
      </c>
      <c r="M139" s="444"/>
      <c r="N139" s="275"/>
    </row>
    <row r="140" spans="1:14" s="279" customFormat="1" ht="21" customHeight="1" x14ac:dyDescent="0.15">
      <c r="A140" s="278"/>
      <c r="B140" s="280" t="str">
        <f ca="1">IF(M134=" "," ",INDIRECT($H$3 &amp; "!H" &amp; $H$4+2+C136))</f>
        <v xml:space="preserve"> </v>
      </c>
      <c r="C140" s="280" t="str">
        <f ca="1">IF(M134=" "," ",INDIRECT($H$3 &amp; "!I" &amp; $H$4+2+C136))</f>
        <v xml:space="preserve"> </v>
      </c>
      <c r="D140" s="280" t="str">
        <f ca="1">IF(M134=" "," ",INDIRECT($H$3 &amp; "!J" &amp; $H$4+2+C136))</f>
        <v xml:space="preserve"> </v>
      </c>
      <c r="E140" s="280" t="str">
        <f ca="1">IF(M134=" "," ",INDIRECT($H$3 &amp; "!K" &amp; $H$4+2+C136))</f>
        <v xml:space="preserve"> </v>
      </c>
      <c r="F140" s="284" t="str">
        <f ca="1">IF(M134=" "," ",INDIRECT($H$3 &amp; "!L" &amp; $H$4+2+C136))</f>
        <v xml:space="preserve"> </v>
      </c>
      <c r="G140" s="286" t="str">
        <f ca="1">IF(M134=" "," ",INDIRECT($H$3 &amp; "!M" &amp; $H$4+2+C136))</f>
        <v xml:space="preserve"> </v>
      </c>
      <c r="H140" s="285" t="str">
        <f ca="1">IF(M134=" "," ",INDIRECT($H$3 &amp; "!N" &amp; $H$4+2+C136))</f>
        <v xml:space="preserve"> </v>
      </c>
      <c r="I140" s="280" t="str">
        <f ca="1">IF(M134=" "," ",INDIRECT($H$3 &amp; "!O" &amp; $H$4+2+C136))</f>
        <v xml:space="preserve"> </v>
      </c>
      <c r="J140" s="447" t="str">
        <f ca="1">IF(M134=" "," ",INDIRECT($H$3 &amp; "!P" &amp; $H$4+2+C136))</f>
        <v xml:space="preserve"> </v>
      </c>
      <c r="K140" s="447"/>
      <c r="L140" s="284" t="str">
        <f ca="1">IF(M134=" "," ",INDIRECT($H$3 &amp; "!Q" &amp; $H$4+2+C136))</f>
        <v xml:space="preserve"> </v>
      </c>
      <c r="M140" s="283" t="str">
        <f ca="1">IF(M134=" "," ",INDIRECT($H$3 &amp; "!R" &amp; $H$4+2+C136))</f>
        <v xml:space="preserve"> </v>
      </c>
      <c r="N140" s="275"/>
    </row>
    <row r="141" spans="1:14" s="279" customFormat="1" ht="21" customHeight="1" x14ac:dyDescent="0.15">
      <c r="A141" s="278"/>
      <c r="B141" s="448" t="s">
        <v>116</v>
      </c>
      <c r="C141" s="448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75"/>
    </row>
    <row r="142" spans="1:14" s="279" customFormat="1" ht="21" customHeight="1" x14ac:dyDescent="0.15">
      <c r="A142" s="278"/>
      <c r="B142" s="282"/>
      <c r="C142" s="282"/>
      <c r="D142" s="281"/>
      <c r="E142" s="453" t="s">
        <v>115</v>
      </c>
      <c r="F142" s="454"/>
      <c r="G142" s="280" t="str">
        <f ca="1">IF(M134=" "," ",INDIRECT($H$3 &amp; "!V" &amp; $H$4+2+C136))</f>
        <v xml:space="preserve"> </v>
      </c>
      <c r="H142" s="280" t="str">
        <f ca="1">IF(M134=" "," ",INDIRECT($H$3 &amp; "!W" &amp; $H$4+2+C136))</f>
        <v xml:space="preserve"> </v>
      </c>
      <c r="I142" s="280" t="str">
        <f ca="1">IF(M134=" "," ",INDIRECT($H$3 &amp; "!X" &amp; $H$4+2+C136))</f>
        <v xml:space="preserve"> </v>
      </c>
      <c r="J142" s="447" t="str">
        <f ca="1">IF(M134=" "," ",INDIRECT($H$3 &amp; "!Y" &amp; $H$4+2+C136))</f>
        <v xml:space="preserve"> </v>
      </c>
      <c r="K142" s="447"/>
      <c r="L142" s="280" t="str">
        <f ca="1">IF(M134=" "," ",INDIRECT($H$3 &amp; "!Z" &amp; $H$4+2+C136))</f>
        <v xml:space="preserve"> </v>
      </c>
      <c r="M142" s="280" t="str">
        <f ca="1">IF(M134=" "," ",INDIRECT($H$3 &amp; "!AA" &amp; $H$4+2+C136))</f>
        <v xml:space="preserve"> </v>
      </c>
      <c r="N142" s="275"/>
    </row>
    <row r="143" spans="1:14" ht="6" customHeight="1" x14ac:dyDescent="0.15">
      <c r="A143" s="278"/>
      <c r="B143" s="277"/>
      <c r="C143" s="277"/>
      <c r="D143" s="277"/>
      <c r="E143" s="277"/>
      <c r="F143" s="277"/>
      <c r="G143" s="277"/>
      <c r="H143" s="277"/>
      <c r="I143" s="277"/>
      <c r="J143" s="439"/>
      <c r="K143" s="439"/>
      <c r="L143" s="277"/>
      <c r="M143" s="277"/>
      <c r="N143" s="275"/>
    </row>
    <row r="144" spans="1:14" ht="21" customHeight="1" x14ac:dyDescent="0.15">
      <c r="A144" s="278"/>
      <c r="B144" s="277"/>
      <c r="C144" s="277"/>
      <c r="D144" s="277"/>
      <c r="E144" s="277"/>
      <c r="F144" s="277"/>
      <c r="G144" s="277"/>
      <c r="H144" s="277"/>
      <c r="I144" s="277"/>
      <c r="J144" s="435" t="s">
        <v>114</v>
      </c>
      <c r="K144" s="436"/>
      <c r="L144" s="436"/>
      <c r="M144" s="276" t="str">
        <f ca="1">M130</f>
        <v xml:space="preserve"> </v>
      </c>
      <c r="N144" s="275"/>
    </row>
    <row r="145" spans="1:14" ht="12" customHeight="1" x14ac:dyDescent="0.15">
      <c r="A145" s="274"/>
      <c r="B145" s="273" t="s">
        <v>74</v>
      </c>
      <c r="C145" s="273"/>
      <c r="D145" s="272"/>
      <c r="E145" s="271"/>
      <c r="F145" s="271"/>
      <c r="G145" s="271"/>
      <c r="H145" s="271"/>
      <c r="I145" s="271"/>
      <c r="J145" s="271"/>
      <c r="K145" s="271"/>
      <c r="L145" s="271"/>
      <c r="M145" s="271"/>
      <c r="N145" s="270"/>
    </row>
    <row r="146" spans="1:14" ht="21" customHeight="1" x14ac:dyDescent="0.15">
      <c r="A146" s="445"/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J87:K87"/>
    <mergeCell ref="J88:L88"/>
    <mergeCell ref="B81:M81"/>
    <mergeCell ref="B82:F82"/>
    <mergeCell ref="G82:G83"/>
    <mergeCell ref="H82:L82"/>
    <mergeCell ref="M82:M83"/>
    <mergeCell ref="J83:K83"/>
    <mergeCell ref="F80:G80"/>
    <mergeCell ref="J80:K80"/>
    <mergeCell ref="J84:K84"/>
    <mergeCell ref="B85:C85"/>
    <mergeCell ref="E86:F86"/>
    <mergeCell ref="J86:K86"/>
    <mergeCell ref="J74:L74"/>
    <mergeCell ref="B71:C71"/>
    <mergeCell ref="J66:K66"/>
    <mergeCell ref="B68:F68"/>
    <mergeCell ref="G68:G69"/>
    <mergeCell ref="B65:D65"/>
    <mergeCell ref="J51:K51"/>
    <mergeCell ref="B51:D51"/>
    <mergeCell ref="B43:C43"/>
    <mergeCell ref="J69:K69"/>
    <mergeCell ref="B64:D64"/>
    <mergeCell ref="E64:F64"/>
    <mergeCell ref="G63:H63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J55:K55"/>
    <mergeCell ref="F66:G66"/>
    <mergeCell ref="M68:M69"/>
    <mergeCell ref="B54:F54"/>
    <mergeCell ref="G54:G55"/>
    <mergeCell ref="J52:K52"/>
    <mergeCell ref="J10:K10"/>
    <mergeCell ref="J17:K17"/>
    <mergeCell ref="I3:L3"/>
    <mergeCell ref="I4:L4"/>
    <mergeCell ref="J32:L32"/>
    <mergeCell ref="E36:F36"/>
    <mergeCell ref="J31:K31"/>
    <mergeCell ref="J27:K27"/>
    <mergeCell ref="E8:F8"/>
    <mergeCell ref="J28:K28"/>
    <mergeCell ref="J24:K24"/>
    <mergeCell ref="I35:K35"/>
    <mergeCell ref="L35:M35"/>
    <mergeCell ref="J37:K37"/>
    <mergeCell ref="J18:L18"/>
    <mergeCell ref="A6:N6"/>
    <mergeCell ref="A20:N20"/>
    <mergeCell ref="A34:N34"/>
    <mergeCell ref="B8:D8"/>
    <mergeCell ref="H12:L12"/>
    <mergeCell ref="B22:D22"/>
    <mergeCell ref="J46:L46"/>
    <mergeCell ref="B39:M39"/>
    <mergeCell ref="B35:F35"/>
    <mergeCell ref="G35:H35"/>
    <mergeCell ref="E22:F22"/>
    <mergeCell ref="B9:D9"/>
    <mergeCell ref="E16:F16"/>
    <mergeCell ref="F10:G10"/>
    <mergeCell ref="L21:M21"/>
    <mergeCell ref="J13:K13"/>
    <mergeCell ref="B26:F26"/>
    <mergeCell ref="G26:G27"/>
    <mergeCell ref="J44:K44"/>
    <mergeCell ref="F24:G24"/>
    <mergeCell ref="B25:M25"/>
    <mergeCell ref="M26:M27"/>
    <mergeCell ref="B29:C29"/>
    <mergeCell ref="F38:G38"/>
    <mergeCell ref="A48:N48"/>
    <mergeCell ref="B79:D79"/>
    <mergeCell ref="J79:K79"/>
    <mergeCell ref="A76:N76"/>
    <mergeCell ref="B77:F77"/>
    <mergeCell ref="G77:H77"/>
    <mergeCell ref="I77:K77"/>
    <mergeCell ref="L77:M77"/>
    <mergeCell ref="J45:K45"/>
    <mergeCell ref="J38:K38"/>
    <mergeCell ref="M40:M41"/>
    <mergeCell ref="J41:K41"/>
    <mergeCell ref="B49:F49"/>
    <mergeCell ref="G49:H49"/>
    <mergeCell ref="G40:G41"/>
    <mergeCell ref="J42:K42"/>
    <mergeCell ref="E44:F44"/>
    <mergeCell ref="B40:F40"/>
    <mergeCell ref="H40:L40"/>
    <mergeCell ref="E50:F50"/>
    <mergeCell ref="L49:M49"/>
    <mergeCell ref="I49:K49"/>
    <mergeCell ref="B50:D50"/>
    <mergeCell ref="B63:F63"/>
    <mergeCell ref="A62:N62"/>
    <mergeCell ref="J16:K16"/>
    <mergeCell ref="I7:K7"/>
    <mergeCell ref="B21:F21"/>
    <mergeCell ref="G21:H21"/>
    <mergeCell ref="I21:K21"/>
    <mergeCell ref="B12:F12"/>
    <mergeCell ref="G12:G13"/>
    <mergeCell ref="B7:F7"/>
    <mergeCell ref="B78:D78"/>
    <mergeCell ref="E78:F78"/>
    <mergeCell ref="J23:K23"/>
    <mergeCell ref="H26:L26"/>
    <mergeCell ref="G7:H7"/>
    <mergeCell ref="L7:M7"/>
    <mergeCell ref="B11:M11"/>
    <mergeCell ref="J9:K9"/>
    <mergeCell ref="M12:M13"/>
    <mergeCell ref="B37:D37"/>
    <mergeCell ref="B36:D36"/>
    <mergeCell ref="J30:K30"/>
    <mergeCell ref="J14:K14"/>
    <mergeCell ref="B15:C15"/>
    <mergeCell ref="E30:F30"/>
    <mergeCell ref="B23:D23"/>
    <mergeCell ref="A90:N90"/>
    <mergeCell ref="B91:F91"/>
    <mergeCell ref="G91:H91"/>
    <mergeCell ref="I91:K91"/>
    <mergeCell ref="L91:M91"/>
    <mergeCell ref="J98:K98"/>
    <mergeCell ref="J97:K97"/>
    <mergeCell ref="B92:D92"/>
    <mergeCell ref="E92:F92"/>
    <mergeCell ref="B93:D93"/>
    <mergeCell ref="J93:K93"/>
    <mergeCell ref="F94:G94"/>
    <mergeCell ref="J94:K94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A104:N104"/>
    <mergeCell ref="B105:F105"/>
    <mergeCell ref="G105:H105"/>
    <mergeCell ref="I105:K105"/>
    <mergeCell ref="L105:M105"/>
    <mergeCell ref="J112:K112"/>
    <mergeCell ref="J111:K111"/>
    <mergeCell ref="B106:D106"/>
    <mergeCell ref="E106:F106"/>
    <mergeCell ref="B107:D107"/>
    <mergeCell ref="J107:K107"/>
    <mergeCell ref="F108:G108"/>
    <mergeCell ref="J108:K108"/>
    <mergeCell ref="B109:M109"/>
    <mergeCell ref="B110:F110"/>
    <mergeCell ref="B113:C113"/>
    <mergeCell ref="E114:F114"/>
    <mergeCell ref="J114:K114"/>
    <mergeCell ref="J115:K115"/>
    <mergeCell ref="J116:L116"/>
    <mergeCell ref="A118:N118"/>
    <mergeCell ref="B119:F119"/>
    <mergeCell ref="G110:G111"/>
    <mergeCell ref="H110:L110"/>
    <mergeCell ref="M110:M111"/>
    <mergeCell ref="G119:H119"/>
    <mergeCell ref="I119:K119"/>
    <mergeCell ref="L119:M119"/>
    <mergeCell ref="J126:K126"/>
    <mergeCell ref="J125:K125"/>
    <mergeCell ref="B120:D120"/>
    <mergeCell ref="E120:F120"/>
    <mergeCell ref="B121:D121"/>
    <mergeCell ref="J121:K121"/>
    <mergeCell ref="F122:G122"/>
    <mergeCell ref="J122:K122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44:L144"/>
    <mergeCell ref="B135:D135"/>
    <mergeCell ref="J135:K135"/>
    <mergeCell ref="F136:G136"/>
    <mergeCell ref="J136:K136"/>
    <mergeCell ref="B137:M137"/>
    <mergeCell ref="B138:F138"/>
    <mergeCell ref="M138:M139"/>
    <mergeCell ref="A132:N132"/>
    <mergeCell ref="J140:K140"/>
    <mergeCell ref="B141:C141"/>
    <mergeCell ref="L133:M133"/>
    <mergeCell ref="B134:D134"/>
    <mergeCell ref="E134:F134"/>
    <mergeCell ref="E142:F142"/>
    <mergeCell ref="J142:K142"/>
    <mergeCell ref="J143:K143"/>
    <mergeCell ref="J139:K139"/>
    <mergeCell ref="B133:F133"/>
    <mergeCell ref="G133:H133"/>
    <mergeCell ref="I133:K133"/>
    <mergeCell ref="G138:G139"/>
    <mergeCell ref="H138:L138"/>
  </mergeCells>
  <hyperlinks>
    <hyperlink ref="B19" r:id="rId1" xr:uid="{00000000-0004-0000-0D00-000000000000}"/>
    <hyperlink ref="B33" r:id="rId2" xr:uid="{00000000-0004-0000-0D00-000001000000}"/>
    <hyperlink ref="B47" r:id="rId3" xr:uid="{00000000-0004-0000-0D00-000002000000}"/>
    <hyperlink ref="B61" r:id="rId4" xr:uid="{00000000-0004-0000-0D00-000003000000}"/>
    <hyperlink ref="B75" r:id="rId5" xr:uid="{00000000-0004-0000-0D00-000004000000}"/>
    <hyperlink ref="B89" r:id="rId6" xr:uid="{00000000-0004-0000-0D00-000005000000}"/>
    <hyperlink ref="B103" r:id="rId7" xr:uid="{00000000-0004-0000-0D00-000006000000}"/>
    <hyperlink ref="B117" r:id="rId8" xr:uid="{00000000-0004-0000-0D00-000007000000}"/>
    <hyperlink ref="B131" r:id="rId9" xr:uid="{00000000-0004-0000-0D00-000008000000}"/>
    <hyperlink ref="B145" r:id="rId10" xr:uid="{00000000-0004-0000-0D00-000009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D12" sqref="D12"/>
    </sheetView>
  </sheetViews>
  <sheetFormatPr defaultRowHeight="12" x14ac:dyDescent="0.2"/>
  <cols>
    <col min="1" max="1" width="1.7109375" style="237" customWidth="1"/>
    <col min="2" max="2" width="9.7109375" style="238" customWidth="1"/>
    <col min="3" max="9" width="11.7109375" style="237" customWidth="1"/>
    <col min="10" max="10" width="9.7109375" style="237" customWidth="1"/>
    <col min="11" max="14" width="11.7109375" style="237" customWidth="1"/>
    <col min="15" max="15" width="1.7109375" style="237" customWidth="1"/>
    <col min="16" max="16384" width="9.140625" style="237"/>
  </cols>
  <sheetData>
    <row r="1" spans="1:15" ht="9" customHeight="1" thickBot="1" x14ac:dyDescent="0.25">
      <c r="A1" s="268"/>
      <c r="B1" s="26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5"/>
    </row>
    <row r="2" spans="1:15" s="260" customFormat="1" ht="37.5" thickTop="1" thickBot="1" x14ac:dyDescent="0.25">
      <c r="A2" s="264"/>
      <c r="B2" s="262" t="s">
        <v>113</v>
      </c>
      <c r="C2" s="263" t="s">
        <v>112</v>
      </c>
      <c r="D2" s="262" t="s">
        <v>111</v>
      </c>
      <c r="E2" s="262" t="s">
        <v>110</v>
      </c>
      <c r="F2" s="262" t="s">
        <v>109</v>
      </c>
      <c r="G2" s="262" t="s">
        <v>108</v>
      </c>
      <c r="H2" s="262" t="s">
        <v>107</v>
      </c>
      <c r="I2" s="262" t="s">
        <v>106</v>
      </c>
      <c r="J2" s="262" t="s">
        <v>105</v>
      </c>
      <c r="K2" s="262" t="s">
        <v>104</v>
      </c>
      <c r="L2" s="263" t="s">
        <v>103</v>
      </c>
      <c r="M2" s="263" t="s">
        <v>102</v>
      </c>
      <c r="N2" s="262" t="s">
        <v>101</v>
      </c>
      <c r="O2" s="261"/>
    </row>
    <row r="3" spans="1:15" ht="15" customHeight="1" thickTop="1" x14ac:dyDescent="0.2">
      <c r="A3" s="256"/>
      <c r="B3" s="259"/>
      <c r="C3" s="258"/>
      <c r="D3" s="258"/>
      <c r="E3" s="258"/>
      <c r="F3" s="258"/>
      <c r="G3" s="258"/>
      <c r="H3" s="258"/>
      <c r="I3" s="258"/>
      <c r="N3" s="257"/>
      <c r="O3" s="250"/>
    </row>
    <row r="4" spans="1:15" ht="15" customHeight="1" x14ac:dyDescent="0.2">
      <c r="A4" s="256"/>
      <c r="B4" s="255">
        <f>Admin!$B$26</f>
        <v>43585</v>
      </c>
      <c r="C4" s="254">
        <f>Admin!$B$45</f>
        <v>43604</v>
      </c>
      <c r="D4" s="252">
        <f>'Apr19'!T1+'Apr19'!O1</f>
        <v>0</v>
      </c>
      <c r="E4" s="253">
        <f>'Apr19'!N1</f>
        <v>0</v>
      </c>
      <c r="F4" s="253">
        <f>'Apr19'!AD60+'Apr19'!AE60+'Apr19'!AF60+'Apr19'!AG60</f>
        <v>0</v>
      </c>
      <c r="G4" s="253">
        <f>'Apr19'!AE62+'Apr19'!AF62+'Apr19'!AG62</f>
        <v>0</v>
      </c>
      <c r="H4" s="253">
        <f>'Apr19'!P1</f>
        <v>0</v>
      </c>
      <c r="I4" s="252">
        <f t="shared" ref="I4:I15" si="0">D4+E4-F4-G4+H4</f>
        <v>0</v>
      </c>
      <c r="M4" s="322">
        <f>(YEAR(Admin!B2)-1999)*100+1</f>
        <v>2001</v>
      </c>
      <c r="N4" s="251">
        <f t="shared" ref="N4:N15" si="1">N3+I4-L4</f>
        <v>0</v>
      </c>
      <c r="O4" s="250"/>
    </row>
    <row r="5" spans="1:15" ht="15" customHeight="1" x14ac:dyDescent="0.2">
      <c r="A5" s="256"/>
      <c r="B5" s="255">
        <f>Admin!$B$57</f>
        <v>43616</v>
      </c>
      <c r="C5" s="254">
        <f>Admin!$B$76</f>
        <v>43635</v>
      </c>
      <c r="D5" s="252">
        <f>'May19'!T1+'May19'!O1</f>
        <v>0</v>
      </c>
      <c r="E5" s="253">
        <f>'May19'!N1</f>
        <v>0</v>
      </c>
      <c r="F5" s="253">
        <f>'May19'!AD60+'May19'!AE60+'May19'!AF60+'May19'!AG60</f>
        <v>0</v>
      </c>
      <c r="G5" s="253">
        <f>'May19'!AE62+'May19'!AF62+'May19'!AG62</f>
        <v>0</v>
      </c>
      <c r="H5" s="253">
        <f>'May19'!P1</f>
        <v>0</v>
      </c>
      <c r="I5" s="252">
        <f t="shared" si="0"/>
        <v>0</v>
      </c>
      <c r="M5" s="322">
        <f>M4+1</f>
        <v>2002</v>
      </c>
      <c r="N5" s="251">
        <f t="shared" si="1"/>
        <v>0</v>
      </c>
      <c r="O5" s="250"/>
    </row>
    <row r="6" spans="1:15" ht="15" customHeight="1" x14ac:dyDescent="0.2">
      <c r="A6" s="256"/>
      <c r="B6" s="255">
        <f>Admin!$B$87</f>
        <v>43646</v>
      </c>
      <c r="C6" s="254">
        <f>Admin!$B$106</f>
        <v>43665</v>
      </c>
      <c r="D6" s="252">
        <f>'Jun19'!T1+'Jun19'!O1</f>
        <v>0</v>
      </c>
      <c r="E6" s="253">
        <f>'Jun19'!N1</f>
        <v>0</v>
      </c>
      <c r="F6" s="253">
        <f>'Jun19'!AD70+'Jun19'!AE70+'Jun19'!AF70+'Jun19'!AG70</f>
        <v>0</v>
      </c>
      <c r="G6" s="253">
        <f>'Jun19'!AE72+'Jun19'!AF72+'Jun19'!AG72</f>
        <v>0</v>
      </c>
      <c r="H6" s="253">
        <f>'Jun19'!P1</f>
        <v>0</v>
      </c>
      <c r="I6" s="252">
        <f t="shared" si="0"/>
        <v>0</v>
      </c>
      <c r="M6" s="322">
        <f t="shared" ref="M6:M15" si="2">M5+1</f>
        <v>2003</v>
      </c>
      <c r="N6" s="251">
        <f t="shared" si="1"/>
        <v>0</v>
      </c>
      <c r="O6" s="250"/>
    </row>
    <row r="7" spans="1:15" ht="15" customHeight="1" x14ac:dyDescent="0.2">
      <c r="A7" s="256"/>
      <c r="B7" s="255">
        <f>Admin!$B$118</f>
        <v>43677</v>
      </c>
      <c r="C7" s="254">
        <f>Admin!$B$137</f>
        <v>43696</v>
      </c>
      <c r="D7" s="252">
        <f>'Jul19'!T1+'Jul19'!O1</f>
        <v>0</v>
      </c>
      <c r="E7" s="253">
        <f>'Jul19'!N1</f>
        <v>0</v>
      </c>
      <c r="F7" s="253">
        <f>'Jul19'!AD60+'Jul19'!AE60+'Jul19'!AF60+'Jul19'!AG60</f>
        <v>0</v>
      </c>
      <c r="G7" s="253">
        <f>'Jul19'!AE62+'Jul19'!AF62+'Jul19'!AG62</f>
        <v>0</v>
      </c>
      <c r="H7" s="253">
        <f>'Jul19'!P1</f>
        <v>0</v>
      </c>
      <c r="I7" s="252">
        <f t="shared" si="0"/>
        <v>0</v>
      </c>
      <c r="M7" s="322">
        <f t="shared" si="2"/>
        <v>2004</v>
      </c>
      <c r="N7" s="251">
        <f t="shared" si="1"/>
        <v>0</v>
      </c>
      <c r="O7" s="250"/>
    </row>
    <row r="8" spans="1:15" ht="15" customHeight="1" x14ac:dyDescent="0.2">
      <c r="A8" s="256"/>
      <c r="B8" s="255">
        <f>Admin!$B$149</f>
        <v>43708</v>
      </c>
      <c r="C8" s="254">
        <f>Admin!$B$168</f>
        <v>43727</v>
      </c>
      <c r="D8" s="252">
        <f>'Aug19'!T1+'Aug19'!O1</f>
        <v>0</v>
      </c>
      <c r="E8" s="253">
        <f>'Aug19'!N1</f>
        <v>0</v>
      </c>
      <c r="F8" s="253">
        <f>'Aug19'!AD60+'Aug19'!AE60+'Aug19'!AF60+'Aug19'!AG60</f>
        <v>0</v>
      </c>
      <c r="G8" s="253">
        <f>'Aug19'!AE62+'Aug19'!AF62+'Aug19'!AG62</f>
        <v>0</v>
      </c>
      <c r="H8" s="253">
        <f>'Aug19'!P1</f>
        <v>0</v>
      </c>
      <c r="I8" s="252">
        <f t="shared" si="0"/>
        <v>0</v>
      </c>
      <c r="M8" s="322">
        <f t="shared" si="2"/>
        <v>2005</v>
      </c>
      <c r="N8" s="251">
        <f t="shared" si="1"/>
        <v>0</v>
      </c>
      <c r="O8" s="250"/>
    </row>
    <row r="9" spans="1:15" ht="15" customHeight="1" x14ac:dyDescent="0.2">
      <c r="A9" s="256"/>
      <c r="B9" s="255">
        <f>Admin!$B$179</f>
        <v>43738</v>
      </c>
      <c r="C9" s="254">
        <f>Admin!$B$198</f>
        <v>43757</v>
      </c>
      <c r="D9" s="252">
        <f>'Sep19'!T1+'Sep19'!O1</f>
        <v>0</v>
      </c>
      <c r="E9" s="253">
        <f>'Sep19'!N1</f>
        <v>0</v>
      </c>
      <c r="F9" s="253">
        <f>'Sep19'!AD70+'Sep19'!AE70+'Sep19'!AF70+'Sep19'!AG70</f>
        <v>0</v>
      </c>
      <c r="G9" s="253">
        <f>'Sep19'!AE72+'Sep19'!AF72+'Sep19'!AG72</f>
        <v>0</v>
      </c>
      <c r="H9" s="253">
        <f>'Sep19'!P1</f>
        <v>0</v>
      </c>
      <c r="I9" s="252">
        <f t="shared" si="0"/>
        <v>0</v>
      </c>
      <c r="M9" s="322">
        <f t="shared" si="2"/>
        <v>2006</v>
      </c>
      <c r="N9" s="251">
        <f t="shared" si="1"/>
        <v>0</v>
      </c>
      <c r="O9" s="250"/>
    </row>
    <row r="10" spans="1:15" ht="15" customHeight="1" x14ac:dyDescent="0.2">
      <c r="A10" s="256"/>
      <c r="B10" s="255">
        <f>Admin!$B$210</f>
        <v>43769</v>
      </c>
      <c r="C10" s="254">
        <f>Admin!$B$229</f>
        <v>43788</v>
      </c>
      <c r="D10" s="252">
        <f>'Oct19'!T1+'Oct19'!O1</f>
        <v>0</v>
      </c>
      <c r="E10" s="253">
        <f>'Oct19'!N1</f>
        <v>0</v>
      </c>
      <c r="F10" s="253">
        <f>'Oct19'!AD60+'Oct19'!AE60+'Oct19'!AF60+'Oct19'!AG60</f>
        <v>0</v>
      </c>
      <c r="G10" s="253">
        <f>'Oct19'!AE62+'Oct19'!AF62+'Oct19'!AG62</f>
        <v>0</v>
      </c>
      <c r="H10" s="253">
        <f>'Oct19'!P1</f>
        <v>0</v>
      </c>
      <c r="I10" s="252">
        <f t="shared" si="0"/>
        <v>0</v>
      </c>
      <c r="M10" s="322">
        <f t="shared" si="2"/>
        <v>2007</v>
      </c>
      <c r="N10" s="251">
        <f t="shared" si="1"/>
        <v>0</v>
      </c>
      <c r="O10" s="250"/>
    </row>
    <row r="11" spans="1:15" ht="15" customHeight="1" x14ac:dyDescent="0.2">
      <c r="A11" s="256"/>
      <c r="B11" s="255">
        <f>Admin!$B$240</f>
        <v>43799</v>
      </c>
      <c r="C11" s="254">
        <f>Admin!$B$259</f>
        <v>43818</v>
      </c>
      <c r="D11" s="252">
        <f>'Nov19'!T1+'Nov19'!O1</f>
        <v>0</v>
      </c>
      <c r="E11" s="253">
        <f>'Nov19'!N1</f>
        <v>0</v>
      </c>
      <c r="F11" s="253">
        <f>'Nov19'!AD60+'Nov19'!AE60+'Nov19'!AF60+'Nov19'!AG60</f>
        <v>0</v>
      </c>
      <c r="G11" s="253">
        <f>'Nov19'!AE62+'Nov19'!AF62+'Nov19'!AG62</f>
        <v>0</v>
      </c>
      <c r="H11" s="253">
        <f>'Nov19'!P1</f>
        <v>0</v>
      </c>
      <c r="I11" s="252">
        <f t="shared" si="0"/>
        <v>0</v>
      </c>
      <c r="M11" s="322">
        <f t="shared" si="2"/>
        <v>2008</v>
      </c>
      <c r="N11" s="251">
        <f t="shared" si="1"/>
        <v>0</v>
      </c>
      <c r="O11" s="250"/>
    </row>
    <row r="12" spans="1:15" ht="15" customHeight="1" x14ac:dyDescent="0.2">
      <c r="A12" s="256"/>
      <c r="B12" s="255">
        <f>Admin!$B$271</f>
        <v>43830</v>
      </c>
      <c r="C12" s="254">
        <f>Admin!$B$290</f>
        <v>43849</v>
      </c>
      <c r="D12" s="252">
        <f>'Dec19'!T1+'Dec19'!O1</f>
        <v>0</v>
      </c>
      <c r="E12" s="253">
        <f>'Dec19'!N1</f>
        <v>0</v>
      </c>
      <c r="F12" s="253">
        <f>'Dec19'!AD70+'Dec19'!AE70+'Dec19'!AF70+'Dec19'!AG70</f>
        <v>0</v>
      </c>
      <c r="G12" s="253">
        <f>'Dec19'!AE72+'Dec19'!AF72+'Dec19'!AG72</f>
        <v>0</v>
      </c>
      <c r="H12" s="253">
        <f>'Dec19'!P1</f>
        <v>0</v>
      </c>
      <c r="I12" s="252">
        <f t="shared" si="0"/>
        <v>0</v>
      </c>
      <c r="M12" s="322">
        <f t="shared" si="2"/>
        <v>2009</v>
      </c>
      <c r="N12" s="251">
        <f t="shared" si="1"/>
        <v>0</v>
      </c>
      <c r="O12" s="250"/>
    </row>
    <row r="13" spans="1:15" ht="15" customHeight="1" x14ac:dyDescent="0.2">
      <c r="A13" s="256"/>
      <c r="B13" s="255">
        <f>Admin!$B$302</f>
        <v>43861</v>
      </c>
      <c r="C13" s="254">
        <f>Admin!$B$321</f>
        <v>43880</v>
      </c>
      <c r="D13" s="252">
        <f>'Jan20'!T1+'Jan20'!O1</f>
        <v>0</v>
      </c>
      <c r="E13" s="253">
        <f>'Jan20'!N1</f>
        <v>0</v>
      </c>
      <c r="F13" s="253">
        <f>'Jan20'!AD60+'Jan20'!AE60+'Jan20'!AF60+'Jan20'!AG60</f>
        <v>0</v>
      </c>
      <c r="G13" s="253">
        <f>'Jan20'!AE62+'Jan20'!AF62+'Jan20'!AG62</f>
        <v>0</v>
      </c>
      <c r="H13" s="253">
        <f>'Jan20'!P1</f>
        <v>0</v>
      </c>
      <c r="I13" s="252">
        <f t="shared" si="0"/>
        <v>0</v>
      </c>
      <c r="M13" s="322">
        <f t="shared" si="2"/>
        <v>2010</v>
      </c>
      <c r="N13" s="251">
        <f t="shared" si="1"/>
        <v>0</v>
      </c>
      <c r="O13" s="250"/>
    </row>
    <row r="14" spans="1:15" ht="15" customHeight="1" x14ac:dyDescent="0.2">
      <c r="A14" s="256"/>
      <c r="B14" s="255">
        <f>Admin!$B$330</f>
        <v>43889</v>
      </c>
      <c r="C14" s="254">
        <f>Admin!$B$350</f>
        <v>43909</v>
      </c>
      <c r="D14" s="252">
        <f>'Feb20'!T1+'Feb20'!O1</f>
        <v>0</v>
      </c>
      <c r="E14" s="253">
        <f>'Feb20'!N1</f>
        <v>0</v>
      </c>
      <c r="F14" s="253">
        <f>'Feb20'!AD60+'Feb20'!AE60+'Feb20'!AF60+'Feb20'!AG60</f>
        <v>0</v>
      </c>
      <c r="G14" s="253">
        <f>'Feb20'!AE62+'Feb20'!AF62+'Feb20'!AG62</f>
        <v>0</v>
      </c>
      <c r="H14" s="253">
        <f>'Feb20'!P1</f>
        <v>0</v>
      </c>
      <c r="I14" s="252">
        <f t="shared" si="0"/>
        <v>0</v>
      </c>
      <c r="M14" s="322">
        <f t="shared" si="2"/>
        <v>2011</v>
      </c>
      <c r="N14" s="251">
        <f t="shared" si="1"/>
        <v>0</v>
      </c>
      <c r="O14" s="250"/>
    </row>
    <row r="15" spans="1:15" ht="15" customHeight="1" thickBot="1" x14ac:dyDescent="0.25">
      <c r="A15" s="256"/>
      <c r="B15" s="255">
        <f>Admin!$B$361</f>
        <v>43920</v>
      </c>
      <c r="C15" s="254">
        <f>Admin!$B$381</f>
        <v>43940</v>
      </c>
      <c r="D15" s="252">
        <f>'Mar20'!T1+'Mar20'!O1</f>
        <v>0</v>
      </c>
      <c r="E15" s="253">
        <f>'Mar20'!N1</f>
        <v>0</v>
      </c>
      <c r="F15" s="253">
        <f>'Mar20'!AD80+'Mar20'!AE80+'Mar20'!AF80+'Mar20'!AG80</f>
        <v>0</v>
      </c>
      <c r="G15" s="253">
        <f>'Mar20'!AE82+'Mar20'!AF82+'Mar20'!AG82</f>
        <v>0</v>
      </c>
      <c r="H15" s="253">
        <f>'Mar20'!P1</f>
        <v>0</v>
      </c>
      <c r="I15" s="252">
        <f t="shared" si="0"/>
        <v>0</v>
      </c>
      <c r="M15" s="322">
        <f t="shared" si="2"/>
        <v>2012</v>
      </c>
      <c r="N15" s="251">
        <f t="shared" si="1"/>
        <v>0</v>
      </c>
      <c r="O15" s="250"/>
    </row>
    <row r="16" spans="1:15" s="238" customFormat="1" ht="15" customHeight="1" thickTop="1" thickBot="1" x14ac:dyDescent="0.25">
      <c r="A16" s="249"/>
      <c r="B16" s="248"/>
      <c r="C16" s="244"/>
      <c r="D16" s="247">
        <f t="shared" ref="D16:I16" si="3">SUM(D4:D15)</f>
        <v>0</v>
      </c>
      <c r="E16" s="247">
        <f t="shared" si="3"/>
        <v>0</v>
      </c>
      <c r="F16" s="247">
        <f t="shared" si="3"/>
        <v>0</v>
      </c>
      <c r="G16" s="247">
        <f t="shared" si="3"/>
        <v>0</v>
      </c>
      <c r="H16" s="247">
        <f t="shared" si="3"/>
        <v>0</v>
      </c>
      <c r="I16" s="247">
        <f t="shared" si="3"/>
        <v>0</v>
      </c>
      <c r="J16" s="246"/>
      <c r="K16" s="246"/>
      <c r="L16" s="245">
        <f>SUM(L4:L15)</f>
        <v>0</v>
      </c>
      <c r="M16" s="244"/>
      <c r="N16" s="243"/>
      <c r="O16" s="242"/>
    </row>
    <row r="17" spans="1:15" ht="9" customHeight="1" thickTop="1" x14ac:dyDescent="0.2">
      <c r="A17" s="241"/>
      <c r="B17" s="468"/>
      <c r="C17" s="468"/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240"/>
    </row>
    <row r="18" spans="1:15" x14ac:dyDescent="0.2">
      <c r="B18" s="23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82"/>
  <sheetViews>
    <sheetView workbookViewId="0">
      <pane ySplit="1" topLeftCell="A2" activePane="bottomLeft" state="frozen"/>
      <selection pane="bottomLeft" activeCell="I21" sqref="I21"/>
    </sheetView>
  </sheetViews>
  <sheetFormatPr defaultRowHeight="11.25" x14ac:dyDescent="0.2"/>
  <cols>
    <col min="1" max="1" width="6" style="217" customWidth="1"/>
    <col min="2" max="2" width="9.140625" style="220"/>
    <col min="3" max="4" width="9.140625" style="219"/>
    <col min="5" max="5" width="5.7109375" style="217" customWidth="1"/>
    <col min="6" max="6" width="9.140625" style="218"/>
    <col min="7" max="7" width="6.28515625" style="217" customWidth="1"/>
    <col min="8" max="9" width="9.140625" style="217"/>
    <col min="10" max="10" width="12.5703125" style="217" customWidth="1"/>
    <col min="11" max="11" width="9.42578125" style="217" customWidth="1"/>
    <col min="12" max="12" width="9.140625" style="217"/>
    <col min="13" max="13" width="8.28515625" style="218" customWidth="1"/>
    <col min="14" max="14" width="10.5703125" style="218" customWidth="1"/>
    <col min="15" max="15" width="4.28515625" style="218" customWidth="1"/>
    <col min="16" max="16" width="9.85546875" style="218" bestFit="1" customWidth="1"/>
    <col min="17" max="17" width="4.28515625" style="218" customWidth="1"/>
    <col min="18" max="18" width="9.85546875" style="218" bestFit="1" customWidth="1"/>
    <col min="19" max="19" width="2" style="217" customWidth="1"/>
    <col min="20" max="16384" width="9.140625" style="217"/>
  </cols>
  <sheetData>
    <row r="1" spans="1:19" ht="24.75" thickBot="1" x14ac:dyDescent="0.25">
      <c r="A1" s="235" t="s">
        <v>99</v>
      </c>
      <c r="B1" s="236" t="s">
        <v>8</v>
      </c>
      <c r="C1" s="235" t="s">
        <v>9</v>
      </c>
      <c r="D1" s="235" t="s">
        <v>10</v>
      </c>
      <c r="E1" s="234" t="s">
        <v>98</v>
      </c>
      <c r="F1" s="234" t="s">
        <v>97</v>
      </c>
      <c r="G1" s="469" t="s">
        <v>83</v>
      </c>
      <c r="H1" s="470"/>
      <c r="I1" s="471">
        <f>B366</f>
        <v>43925</v>
      </c>
      <c r="J1" s="472"/>
      <c r="K1" s="231"/>
      <c r="L1" s="231"/>
      <c r="M1" s="232"/>
      <c r="N1" s="233" t="str">
        <f>YEAR(B2) &amp; "-" &amp; YEAR(B2)-1999</f>
        <v>2019-20</v>
      </c>
      <c r="O1" s="232"/>
      <c r="P1" s="232"/>
      <c r="Q1" s="232"/>
      <c r="R1" s="232"/>
      <c r="S1" s="231"/>
    </row>
    <row r="2" spans="1:19" ht="12" x14ac:dyDescent="0.2">
      <c r="A2" s="227" t="str">
        <f t="shared" ref="A2:A65" si="0">TEXT(DATE(YEAR(B$2),MONTH(B$2)+(D2-1),1),"MmmYY")</f>
        <v>Apr19</v>
      </c>
      <c r="B2" s="226">
        <v>43561</v>
      </c>
      <c r="C2" s="225">
        <v>1</v>
      </c>
      <c r="D2" s="225">
        <v>1</v>
      </c>
      <c r="E2" s="221">
        <f>B2</f>
        <v>43561</v>
      </c>
      <c r="F2" s="225">
        <v>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</row>
    <row r="3" spans="1:19" ht="12" x14ac:dyDescent="0.2">
      <c r="A3" s="227" t="str">
        <f t="shared" si="0"/>
        <v>Apr19</v>
      </c>
      <c r="B3" s="226">
        <f t="shared" ref="B3:B66" si="1">B2+1</f>
        <v>43562</v>
      </c>
      <c r="C3" s="225">
        <v>1</v>
      </c>
      <c r="D3" s="225">
        <v>1</v>
      </c>
      <c r="E3" s="224"/>
      <c r="F3" s="223">
        <v>1</v>
      </c>
      <c r="G3" s="231"/>
      <c r="H3" s="473" t="s">
        <v>96</v>
      </c>
      <c r="I3" s="474"/>
      <c r="J3" s="474"/>
      <c r="K3" s="474"/>
      <c r="L3" s="474"/>
      <c r="M3" s="475"/>
      <c r="N3" s="231"/>
      <c r="O3" s="231"/>
      <c r="P3" s="231"/>
      <c r="Q3" s="231"/>
      <c r="R3" s="231"/>
      <c r="S3" s="231"/>
    </row>
    <row r="4" spans="1:19" ht="12" x14ac:dyDescent="0.2">
      <c r="A4" s="227" t="str">
        <f t="shared" si="0"/>
        <v>Apr19</v>
      </c>
      <c r="B4" s="226">
        <f t="shared" si="1"/>
        <v>43563</v>
      </c>
      <c r="C4" s="225">
        <v>1</v>
      </c>
      <c r="D4" s="225">
        <v>1</v>
      </c>
      <c r="E4" s="224"/>
      <c r="F4" s="223">
        <v>1</v>
      </c>
      <c r="G4" s="231"/>
      <c r="H4" s="222"/>
      <c r="I4" s="222"/>
      <c r="J4" s="222"/>
      <c r="K4" s="222"/>
      <c r="L4" s="222"/>
      <c r="M4" s="222"/>
      <c r="N4" s="231"/>
      <c r="O4" s="231"/>
      <c r="P4" s="231"/>
      <c r="Q4" s="231"/>
      <c r="R4" s="231"/>
      <c r="S4" s="231"/>
    </row>
    <row r="5" spans="1:19" ht="12" x14ac:dyDescent="0.2">
      <c r="A5" s="227" t="str">
        <f t="shared" si="0"/>
        <v>Apr19</v>
      </c>
      <c r="B5" s="226">
        <f t="shared" si="1"/>
        <v>43564</v>
      </c>
      <c r="C5" s="225">
        <v>1</v>
      </c>
      <c r="D5" s="225">
        <v>1</v>
      </c>
      <c r="E5" s="224"/>
      <c r="F5" s="223">
        <v>1</v>
      </c>
      <c r="G5" s="231"/>
      <c r="H5" s="222"/>
      <c r="I5" s="222"/>
      <c r="J5" s="222"/>
      <c r="K5" s="222"/>
      <c r="L5" s="222"/>
      <c r="M5" s="222"/>
      <c r="N5" s="231"/>
      <c r="O5" s="231"/>
      <c r="P5" s="231"/>
      <c r="Q5" s="231"/>
      <c r="R5" s="231"/>
      <c r="S5" s="231"/>
    </row>
    <row r="6" spans="1:19" ht="12" x14ac:dyDescent="0.2">
      <c r="A6" s="227" t="str">
        <f t="shared" si="0"/>
        <v>Apr19</v>
      </c>
      <c r="B6" s="226">
        <f t="shared" si="1"/>
        <v>43565</v>
      </c>
      <c r="C6" s="225">
        <v>1</v>
      </c>
      <c r="D6" s="225">
        <v>1</v>
      </c>
      <c r="E6" s="224"/>
      <c r="F6" s="223">
        <v>1</v>
      </c>
      <c r="G6" s="231"/>
      <c r="H6" s="222" t="s">
        <v>95</v>
      </c>
      <c r="I6" s="222" t="s">
        <v>94</v>
      </c>
      <c r="J6" s="222"/>
      <c r="K6" s="222" t="s">
        <v>93</v>
      </c>
      <c r="L6" s="222"/>
      <c r="M6" s="222"/>
      <c r="N6" s="231"/>
      <c r="O6" s="231"/>
      <c r="P6" s="231"/>
      <c r="Q6" s="231"/>
      <c r="R6" s="231"/>
      <c r="S6" s="231"/>
    </row>
    <row r="7" spans="1:19" ht="12" x14ac:dyDescent="0.2">
      <c r="A7" s="227" t="str">
        <f t="shared" si="0"/>
        <v>Apr19</v>
      </c>
      <c r="B7" s="226">
        <f t="shared" si="1"/>
        <v>43566</v>
      </c>
      <c r="C7" s="225">
        <v>1</v>
      </c>
      <c r="D7" s="225">
        <v>1</v>
      </c>
      <c r="E7" s="224"/>
      <c r="F7" s="223">
        <v>1</v>
      </c>
      <c r="G7" s="231"/>
      <c r="H7" s="222"/>
      <c r="I7" s="222"/>
      <c r="J7" s="222"/>
      <c r="K7" s="222"/>
      <c r="L7" s="222"/>
      <c r="M7" s="222"/>
      <c r="N7" s="231"/>
      <c r="O7" s="231"/>
      <c r="P7" s="231"/>
      <c r="Q7" s="231"/>
      <c r="R7" s="231"/>
      <c r="S7" s="231"/>
    </row>
    <row r="8" spans="1:19" ht="12" x14ac:dyDescent="0.2">
      <c r="A8" s="227" t="str">
        <f t="shared" si="0"/>
        <v>Apr19</v>
      </c>
      <c r="B8" s="226">
        <f t="shared" si="1"/>
        <v>43567</v>
      </c>
      <c r="C8" s="225">
        <v>1</v>
      </c>
      <c r="D8" s="225">
        <v>1</v>
      </c>
      <c r="E8" s="224"/>
      <c r="F8" s="223">
        <v>1</v>
      </c>
      <c r="G8" s="231"/>
      <c r="H8" s="225">
        <v>1</v>
      </c>
      <c r="I8" s="225">
        <v>4</v>
      </c>
      <c r="J8" s="222"/>
      <c r="K8" s="225">
        <v>10</v>
      </c>
      <c r="L8" s="222"/>
      <c r="M8" s="222"/>
      <c r="N8" s="231"/>
      <c r="O8" s="231"/>
      <c r="P8" s="231"/>
      <c r="Q8" s="231"/>
      <c r="R8" s="231"/>
      <c r="S8" s="231"/>
    </row>
    <row r="9" spans="1:19" ht="12" x14ac:dyDescent="0.2">
      <c r="A9" s="227" t="str">
        <f t="shared" si="0"/>
        <v>Apr19</v>
      </c>
      <c r="B9" s="226">
        <f t="shared" si="1"/>
        <v>43568</v>
      </c>
      <c r="C9" s="225">
        <v>2</v>
      </c>
      <c r="D9" s="225">
        <v>1</v>
      </c>
      <c r="E9" s="224"/>
      <c r="F9" s="223">
        <v>2</v>
      </c>
      <c r="G9" s="231"/>
      <c r="H9" s="225">
        <v>2</v>
      </c>
      <c r="I9" s="225">
        <v>5</v>
      </c>
      <c r="J9" s="222"/>
      <c r="K9" s="222"/>
      <c r="L9" s="222"/>
      <c r="M9" s="222"/>
      <c r="N9" s="231"/>
      <c r="O9" s="231"/>
      <c r="P9" s="231"/>
      <c r="Q9" s="231"/>
      <c r="R9" s="231"/>
      <c r="S9" s="231"/>
    </row>
    <row r="10" spans="1:19" ht="12" x14ac:dyDescent="0.2">
      <c r="A10" s="227" t="str">
        <f t="shared" si="0"/>
        <v>Apr19</v>
      </c>
      <c r="B10" s="226">
        <f t="shared" si="1"/>
        <v>43569</v>
      </c>
      <c r="C10" s="225">
        <v>2</v>
      </c>
      <c r="D10" s="225">
        <v>1</v>
      </c>
      <c r="E10" s="224"/>
      <c r="F10" s="223">
        <v>2</v>
      </c>
      <c r="G10" s="231"/>
      <c r="H10" s="225">
        <v>3</v>
      </c>
      <c r="I10" s="225">
        <v>4</v>
      </c>
      <c r="J10" s="222"/>
      <c r="K10" s="222"/>
      <c r="L10" s="222"/>
      <c r="M10" s="222"/>
      <c r="N10" s="231"/>
      <c r="O10" s="231"/>
      <c r="P10" s="231"/>
      <c r="Q10" s="231"/>
      <c r="R10" s="231"/>
      <c r="S10" s="231"/>
    </row>
    <row r="11" spans="1:19" ht="12" x14ac:dyDescent="0.2">
      <c r="A11" s="227" t="str">
        <f t="shared" si="0"/>
        <v>Apr19</v>
      </c>
      <c r="B11" s="226">
        <f t="shared" si="1"/>
        <v>43570</v>
      </c>
      <c r="C11" s="225">
        <v>2</v>
      </c>
      <c r="D11" s="225">
        <v>1</v>
      </c>
      <c r="E11" s="224"/>
      <c r="F11" s="223">
        <v>2</v>
      </c>
      <c r="G11" s="231"/>
      <c r="H11" s="225">
        <v>4</v>
      </c>
      <c r="I11" s="225">
        <v>4</v>
      </c>
      <c r="J11" s="222"/>
      <c r="K11" s="222" t="s">
        <v>92</v>
      </c>
      <c r="L11" s="225" t="s">
        <v>87</v>
      </c>
      <c r="M11" s="222"/>
      <c r="N11" s="231"/>
      <c r="O11" s="231"/>
      <c r="P11" s="231"/>
      <c r="Q11" s="231"/>
      <c r="R11" s="231"/>
      <c r="S11" s="231"/>
    </row>
    <row r="12" spans="1:19" ht="12" x14ac:dyDescent="0.2">
      <c r="A12" s="227" t="str">
        <f t="shared" si="0"/>
        <v>Apr19</v>
      </c>
      <c r="B12" s="226">
        <f t="shared" si="1"/>
        <v>43571</v>
      </c>
      <c r="C12" s="225">
        <v>2</v>
      </c>
      <c r="D12" s="225">
        <v>1</v>
      </c>
      <c r="E12" s="224"/>
      <c r="F12" s="223">
        <v>2</v>
      </c>
      <c r="G12" s="231"/>
      <c r="H12" s="225">
        <v>5</v>
      </c>
      <c r="I12" s="225">
        <v>5</v>
      </c>
      <c r="J12" s="222"/>
      <c r="K12" s="222" t="s">
        <v>91</v>
      </c>
      <c r="L12" s="225" t="s">
        <v>85</v>
      </c>
      <c r="M12" s="222"/>
      <c r="N12" s="231"/>
      <c r="O12" s="231"/>
      <c r="P12" s="231"/>
      <c r="Q12" s="231"/>
      <c r="R12" s="231"/>
      <c r="S12" s="231"/>
    </row>
    <row r="13" spans="1:19" ht="12" x14ac:dyDescent="0.2">
      <c r="A13" s="227" t="str">
        <f t="shared" si="0"/>
        <v>Apr19</v>
      </c>
      <c r="B13" s="226">
        <f t="shared" si="1"/>
        <v>43572</v>
      </c>
      <c r="C13" s="225">
        <v>2</v>
      </c>
      <c r="D13" s="225">
        <v>1</v>
      </c>
      <c r="E13" s="224"/>
      <c r="F13" s="223">
        <v>2</v>
      </c>
      <c r="G13" s="231"/>
      <c r="H13" s="225">
        <v>6</v>
      </c>
      <c r="I13" s="225">
        <v>4</v>
      </c>
      <c r="J13" s="222"/>
      <c r="K13" s="222"/>
      <c r="L13" s="222"/>
      <c r="M13" s="222"/>
      <c r="N13" s="231"/>
      <c r="O13" s="231"/>
      <c r="P13" s="231"/>
      <c r="Q13" s="231"/>
      <c r="R13" s="231"/>
      <c r="S13" s="231"/>
    </row>
    <row r="14" spans="1:19" ht="12" x14ac:dyDescent="0.2">
      <c r="A14" s="227" t="str">
        <f t="shared" si="0"/>
        <v>Apr19</v>
      </c>
      <c r="B14" s="226">
        <f t="shared" si="1"/>
        <v>43573</v>
      </c>
      <c r="C14" s="225">
        <v>2</v>
      </c>
      <c r="D14" s="225">
        <v>1</v>
      </c>
      <c r="E14" s="224"/>
      <c r="F14" s="223">
        <v>2</v>
      </c>
      <c r="G14" s="231"/>
      <c r="H14" s="225">
        <v>7</v>
      </c>
      <c r="I14" s="225">
        <v>5</v>
      </c>
      <c r="J14" s="222"/>
      <c r="K14" s="222"/>
      <c r="L14" s="222"/>
      <c r="M14" s="222"/>
      <c r="N14" s="231"/>
      <c r="O14" s="231"/>
      <c r="P14" s="231"/>
      <c r="Q14" s="231"/>
      <c r="R14" s="231"/>
      <c r="S14" s="231"/>
    </row>
    <row r="15" spans="1:19" ht="12" x14ac:dyDescent="0.2">
      <c r="A15" s="227" t="str">
        <f t="shared" si="0"/>
        <v>Apr19</v>
      </c>
      <c r="B15" s="226">
        <f t="shared" si="1"/>
        <v>43574</v>
      </c>
      <c r="C15" s="225">
        <v>2</v>
      </c>
      <c r="D15" s="225">
        <v>1</v>
      </c>
      <c r="E15" s="224"/>
      <c r="F15" s="223">
        <v>2</v>
      </c>
      <c r="G15" s="231"/>
      <c r="H15" s="225">
        <v>8</v>
      </c>
      <c r="I15" s="225">
        <v>4</v>
      </c>
      <c r="J15" s="222"/>
      <c r="K15" s="222"/>
      <c r="L15" s="222"/>
      <c r="M15" s="222"/>
      <c r="N15" s="231"/>
      <c r="O15" s="231"/>
      <c r="P15" s="231"/>
      <c r="Q15" s="231"/>
      <c r="R15" s="231"/>
      <c r="S15" s="231"/>
    </row>
    <row r="16" spans="1:19" ht="12" x14ac:dyDescent="0.2">
      <c r="A16" s="227" t="str">
        <f t="shared" si="0"/>
        <v>Apr19</v>
      </c>
      <c r="B16" s="226">
        <f t="shared" si="1"/>
        <v>43575</v>
      </c>
      <c r="C16" s="225">
        <v>3</v>
      </c>
      <c r="D16" s="225">
        <v>1</v>
      </c>
      <c r="E16" s="224"/>
      <c r="F16" s="223">
        <v>3</v>
      </c>
      <c r="G16" s="231"/>
      <c r="H16" s="225">
        <v>9</v>
      </c>
      <c r="I16" s="225">
        <v>4</v>
      </c>
      <c r="J16" s="222"/>
      <c r="K16" s="222"/>
      <c r="L16" s="222"/>
      <c r="M16" s="222"/>
      <c r="N16" s="231"/>
      <c r="O16" s="231"/>
      <c r="P16" s="231"/>
      <c r="Q16" s="231"/>
      <c r="R16" s="231"/>
      <c r="S16" s="231"/>
    </row>
    <row r="17" spans="1:19" ht="12" customHeight="1" x14ac:dyDescent="0.2">
      <c r="A17" s="227" t="str">
        <f t="shared" si="0"/>
        <v>Apr19</v>
      </c>
      <c r="B17" s="226">
        <f t="shared" si="1"/>
        <v>43576</v>
      </c>
      <c r="C17" s="225">
        <v>3</v>
      </c>
      <c r="D17" s="225">
        <v>1</v>
      </c>
      <c r="E17" s="224"/>
      <c r="F17" s="223">
        <v>3</v>
      </c>
      <c r="G17" s="231"/>
      <c r="H17" s="225">
        <v>10</v>
      </c>
      <c r="I17" s="225">
        <v>5</v>
      </c>
      <c r="J17" s="222"/>
      <c r="K17" s="222"/>
      <c r="L17" s="222"/>
      <c r="M17" s="222"/>
      <c r="N17" s="231"/>
      <c r="O17" s="231"/>
      <c r="P17" s="231"/>
      <c r="Q17" s="231"/>
      <c r="R17" s="231"/>
      <c r="S17" s="231"/>
    </row>
    <row r="18" spans="1:19" ht="12" x14ac:dyDescent="0.2">
      <c r="A18" s="227" t="str">
        <f t="shared" si="0"/>
        <v>Apr19</v>
      </c>
      <c r="B18" s="226">
        <f t="shared" si="1"/>
        <v>43577</v>
      </c>
      <c r="C18" s="225">
        <v>3</v>
      </c>
      <c r="D18" s="225">
        <v>1</v>
      </c>
      <c r="E18" s="224"/>
      <c r="F18" s="223">
        <v>3</v>
      </c>
      <c r="G18" s="231"/>
      <c r="H18" s="225">
        <v>11</v>
      </c>
      <c r="I18" s="225">
        <v>4</v>
      </c>
      <c r="J18" s="222"/>
      <c r="K18" s="222"/>
      <c r="L18" s="222"/>
      <c r="M18" s="222"/>
      <c r="N18" s="231"/>
      <c r="O18" s="231"/>
      <c r="P18" s="231"/>
      <c r="Q18" s="231"/>
      <c r="R18" s="231"/>
      <c r="S18" s="231"/>
    </row>
    <row r="19" spans="1:19" ht="12" x14ac:dyDescent="0.2">
      <c r="A19" s="227" t="str">
        <f t="shared" si="0"/>
        <v>Apr19</v>
      </c>
      <c r="B19" s="226">
        <f t="shared" si="1"/>
        <v>43578</v>
      </c>
      <c r="C19" s="225">
        <v>3</v>
      </c>
      <c r="D19" s="225">
        <v>1</v>
      </c>
      <c r="E19" s="224"/>
      <c r="F19" s="223">
        <v>3</v>
      </c>
      <c r="G19" s="231"/>
      <c r="H19" s="225">
        <v>12</v>
      </c>
      <c r="I19" s="225">
        <v>5</v>
      </c>
      <c r="J19" s="222"/>
      <c r="K19" s="222"/>
      <c r="L19" s="222"/>
      <c r="M19" s="222"/>
      <c r="N19" s="231"/>
      <c r="O19" s="231"/>
      <c r="P19" s="231"/>
      <c r="Q19" s="231"/>
      <c r="R19" s="231"/>
      <c r="S19" s="231"/>
    </row>
    <row r="20" spans="1:19" ht="12" x14ac:dyDescent="0.2">
      <c r="A20" s="227" t="str">
        <f t="shared" si="0"/>
        <v>Apr19</v>
      </c>
      <c r="B20" s="226">
        <f t="shared" si="1"/>
        <v>43579</v>
      </c>
      <c r="C20" s="225">
        <v>3</v>
      </c>
      <c r="D20" s="225">
        <v>1</v>
      </c>
      <c r="E20" s="224"/>
      <c r="F20" s="223">
        <v>3</v>
      </c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</row>
    <row r="21" spans="1:19" ht="12" x14ac:dyDescent="0.2">
      <c r="A21" s="227" t="str">
        <f t="shared" si="0"/>
        <v>Apr19</v>
      </c>
      <c r="B21" s="226">
        <f t="shared" si="1"/>
        <v>43580</v>
      </c>
      <c r="C21" s="225">
        <v>3</v>
      </c>
      <c r="D21" s="225">
        <v>1</v>
      </c>
      <c r="E21" s="224"/>
      <c r="F21" s="223">
        <v>3</v>
      </c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</row>
    <row r="22" spans="1:19" ht="12" x14ac:dyDescent="0.2">
      <c r="A22" s="227" t="str">
        <f t="shared" si="0"/>
        <v>Apr19</v>
      </c>
      <c r="B22" s="226">
        <f t="shared" si="1"/>
        <v>43581</v>
      </c>
      <c r="C22" s="225">
        <v>3</v>
      </c>
      <c r="D22" s="225">
        <v>1</v>
      </c>
      <c r="E22" s="224"/>
      <c r="F22" s="223">
        <v>3</v>
      </c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</row>
    <row r="23" spans="1:19" ht="12" x14ac:dyDescent="0.2">
      <c r="A23" s="227" t="str">
        <f t="shared" si="0"/>
        <v>Apr19</v>
      </c>
      <c r="B23" s="226">
        <f t="shared" si="1"/>
        <v>43582</v>
      </c>
      <c r="C23" s="225">
        <v>4</v>
      </c>
      <c r="D23" s="225">
        <v>1</v>
      </c>
      <c r="E23" s="224"/>
      <c r="F23" s="223">
        <v>4</v>
      </c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</row>
    <row r="24" spans="1:19" ht="12" x14ac:dyDescent="0.2">
      <c r="A24" s="227" t="str">
        <f t="shared" si="0"/>
        <v>Apr19</v>
      </c>
      <c r="B24" s="226">
        <f t="shared" si="1"/>
        <v>43583</v>
      </c>
      <c r="C24" s="225">
        <v>4</v>
      </c>
      <c r="D24" s="225">
        <v>1</v>
      </c>
      <c r="E24" s="224"/>
      <c r="F24" s="223">
        <v>4</v>
      </c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</row>
    <row r="25" spans="1:19" ht="12" x14ac:dyDescent="0.2">
      <c r="A25" s="227" t="str">
        <f t="shared" si="0"/>
        <v>Apr19</v>
      </c>
      <c r="B25" s="226">
        <f t="shared" si="1"/>
        <v>43584</v>
      </c>
      <c r="C25" s="225">
        <v>4</v>
      </c>
      <c r="D25" s="225">
        <v>1</v>
      </c>
      <c r="E25" s="224"/>
      <c r="F25" s="223">
        <v>4</v>
      </c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</row>
    <row r="26" spans="1:19" ht="12" customHeight="1" x14ac:dyDescent="0.2">
      <c r="A26" s="227" t="str">
        <f t="shared" si="0"/>
        <v>Apr19</v>
      </c>
      <c r="B26" s="226">
        <f t="shared" si="1"/>
        <v>43585</v>
      </c>
      <c r="C26" s="225">
        <v>4</v>
      </c>
      <c r="D26" s="225">
        <v>1</v>
      </c>
      <c r="E26" s="224"/>
      <c r="F26" s="223">
        <v>4</v>
      </c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</row>
    <row r="27" spans="1:19" ht="12" customHeight="1" x14ac:dyDescent="0.2">
      <c r="A27" s="227" t="str">
        <f t="shared" si="0"/>
        <v>Apr19</v>
      </c>
      <c r="B27" s="226">
        <f t="shared" si="1"/>
        <v>43586</v>
      </c>
      <c r="C27" s="225">
        <v>4</v>
      </c>
      <c r="D27" s="225">
        <v>1</v>
      </c>
      <c r="E27" s="231"/>
      <c r="F27" s="223">
        <v>4</v>
      </c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</row>
    <row r="28" spans="1:19" ht="12" x14ac:dyDescent="0.2">
      <c r="A28" s="227" t="str">
        <f t="shared" si="0"/>
        <v>Apr19</v>
      </c>
      <c r="B28" s="226">
        <f t="shared" si="1"/>
        <v>43587</v>
      </c>
      <c r="C28" s="225">
        <v>4</v>
      </c>
      <c r="D28" s="225">
        <v>1</v>
      </c>
      <c r="E28" s="224"/>
      <c r="F28" s="223">
        <v>4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</row>
    <row r="29" spans="1:19" ht="12" x14ac:dyDescent="0.2">
      <c r="A29" s="227" t="str">
        <f t="shared" si="0"/>
        <v>Apr19</v>
      </c>
      <c r="B29" s="226">
        <f t="shared" si="1"/>
        <v>43588</v>
      </c>
      <c r="C29" s="225">
        <v>4</v>
      </c>
      <c r="D29" s="225">
        <v>1</v>
      </c>
      <c r="E29" s="224"/>
      <c r="F29" s="223">
        <v>4</v>
      </c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</row>
    <row r="30" spans="1:19" ht="12" x14ac:dyDescent="0.2">
      <c r="A30" s="227" t="str">
        <f t="shared" si="0"/>
        <v>May19</v>
      </c>
      <c r="B30" s="226">
        <f t="shared" si="1"/>
        <v>43589</v>
      </c>
      <c r="C30" s="225">
        <v>5</v>
      </c>
      <c r="D30" s="225">
        <v>2</v>
      </c>
      <c r="E30" s="224"/>
      <c r="F30" s="225">
        <v>1</v>
      </c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</row>
    <row r="31" spans="1:19" ht="12" x14ac:dyDescent="0.2">
      <c r="A31" s="227" t="str">
        <f t="shared" si="0"/>
        <v>May19</v>
      </c>
      <c r="B31" s="226">
        <f t="shared" si="1"/>
        <v>43590</v>
      </c>
      <c r="C31" s="225">
        <v>5</v>
      </c>
      <c r="D31" s="225">
        <v>2</v>
      </c>
      <c r="E31" s="224"/>
      <c r="F31" s="223">
        <v>1</v>
      </c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</row>
    <row r="32" spans="1:19" ht="12" x14ac:dyDescent="0.2">
      <c r="A32" s="230" t="str">
        <f t="shared" si="0"/>
        <v>May19</v>
      </c>
      <c r="B32" s="226">
        <f t="shared" si="1"/>
        <v>43591</v>
      </c>
      <c r="C32" s="229">
        <v>5</v>
      </c>
      <c r="D32" s="229">
        <v>2</v>
      </c>
      <c r="E32" s="228"/>
      <c r="F32" s="223">
        <v>1</v>
      </c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</row>
    <row r="33" spans="1:19" ht="12" x14ac:dyDescent="0.2">
      <c r="A33" s="227" t="str">
        <f t="shared" si="0"/>
        <v>May19</v>
      </c>
      <c r="B33" s="226">
        <f t="shared" si="1"/>
        <v>43592</v>
      </c>
      <c r="C33" s="225">
        <v>5</v>
      </c>
      <c r="D33" s="225">
        <v>2</v>
      </c>
      <c r="E33" s="224"/>
      <c r="F33" s="223">
        <v>1</v>
      </c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</row>
    <row r="34" spans="1:19" ht="12" x14ac:dyDescent="0.2">
      <c r="A34" s="227" t="str">
        <f t="shared" si="0"/>
        <v>May19</v>
      </c>
      <c r="B34" s="226">
        <f t="shared" si="1"/>
        <v>43593</v>
      </c>
      <c r="C34" s="225">
        <v>5</v>
      </c>
      <c r="D34" s="225">
        <v>2</v>
      </c>
      <c r="E34" s="224"/>
      <c r="F34" s="223">
        <v>1</v>
      </c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</row>
    <row r="35" spans="1:19" ht="12" x14ac:dyDescent="0.2">
      <c r="A35" s="227" t="str">
        <f t="shared" si="0"/>
        <v>May19</v>
      </c>
      <c r="B35" s="226">
        <f t="shared" si="1"/>
        <v>43594</v>
      </c>
      <c r="C35" s="225">
        <v>5</v>
      </c>
      <c r="D35" s="225">
        <v>2</v>
      </c>
      <c r="E35" s="224"/>
      <c r="F35" s="223">
        <v>1</v>
      </c>
      <c r="G35" s="231"/>
      <c r="H35" s="231"/>
      <c r="I35" s="231"/>
      <c r="J35" s="231"/>
      <c r="K35" s="231"/>
      <c r="L35" s="231"/>
      <c r="M35" s="222"/>
      <c r="N35" s="222"/>
      <c r="O35" s="222"/>
      <c r="P35" s="222"/>
      <c r="Q35" s="222"/>
      <c r="R35" s="222"/>
      <c r="S35" s="222"/>
    </row>
    <row r="36" spans="1:19" ht="12" x14ac:dyDescent="0.2">
      <c r="A36" s="227" t="str">
        <f t="shared" si="0"/>
        <v>May19</v>
      </c>
      <c r="B36" s="226">
        <f t="shared" si="1"/>
        <v>43595</v>
      </c>
      <c r="C36" s="225">
        <v>5</v>
      </c>
      <c r="D36" s="225">
        <v>2</v>
      </c>
      <c r="E36" s="224"/>
      <c r="F36" s="223">
        <v>1</v>
      </c>
      <c r="G36" s="231"/>
      <c r="H36" s="231"/>
      <c r="I36" s="231"/>
      <c r="J36" s="231"/>
      <c r="K36" s="231"/>
      <c r="L36" s="231"/>
      <c r="M36" s="222"/>
      <c r="N36" s="222"/>
      <c r="O36" s="222"/>
      <c r="P36" s="222"/>
      <c r="Q36" s="222"/>
      <c r="R36" s="222"/>
      <c r="S36" s="222"/>
    </row>
    <row r="37" spans="1:19" ht="12" x14ac:dyDescent="0.2">
      <c r="A37" s="227" t="str">
        <f t="shared" si="0"/>
        <v>May19</v>
      </c>
      <c r="B37" s="226">
        <f t="shared" si="1"/>
        <v>43596</v>
      </c>
      <c r="C37" s="225">
        <v>6</v>
      </c>
      <c r="D37" s="225">
        <v>2</v>
      </c>
      <c r="E37" s="224"/>
      <c r="F37" s="223">
        <v>2</v>
      </c>
      <c r="G37" s="231"/>
      <c r="H37" s="231"/>
      <c r="I37" s="231"/>
      <c r="J37" s="231"/>
      <c r="K37" s="231"/>
      <c r="L37" s="231"/>
      <c r="M37" s="222"/>
      <c r="N37" s="222"/>
      <c r="O37" s="222"/>
      <c r="P37" s="222"/>
      <c r="Q37" s="222"/>
      <c r="R37" s="222"/>
      <c r="S37" s="222"/>
    </row>
    <row r="38" spans="1:19" ht="12" x14ac:dyDescent="0.2">
      <c r="A38" s="227" t="str">
        <f t="shared" si="0"/>
        <v>May19</v>
      </c>
      <c r="B38" s="226">
        <f t="shared" si="1"/>
        <v>43597</v>
      </c>
      <c r="C38" s="225">
        <v>6</v>
      </c>
      <c r="D38" s="225">
        <v>2</v>
      </c>
      <c r="E38" s="224"/>
      <c r="F38" s="223">
        <v>2</v>
      </c>
      <c r="G38" s="231"/>
      <c r="H38" s="231"/>
      <c r="I38" s="231"/>
      <c r="J38" s="231"/>
      <c r="K38" s="231"/>
      <c r="L38" s="231"/>
      <c r="M38" s="222"/>
      <c r="N38" s="222"/>
      <c r="O38" s="222"/>
      <c r="P38" s="222"/>
      <c r="Q38" s="222"/>
      <c r="R38" s="222"/>
      <c r="S38" s="222"/>
    </row>
    <row r="39" spans="1:19" ht="12" x14ac:dyDescent="0.2">
      <c r="A39" s="227" t="str">
        <f t="shared" si="0"/>
        <v>May19</v>
      </c>
      <c r="B39" s="226">
        <f t="shared" si="1"/>
        <v>43598</v>
      </c>
      <c r="C39" s="225">
        <v>6</v>
      </c>
      <c r="D39" s="225">
        <v>2</v>
      </c>
      <c r="E39" s="224"/>
      <c r="F39" s="223">
        <v>2</v>
      </c>
      <c r="G39" s="231"/>
      <c r="H39" s="231"/>
      <c r="I39" s="231"/>
      <c r="J39" s="231"/>
      <c r="K39" s="231"/>
      <c r="L39" s="231"/>
      <c r="M39" s="222"/>
      <c r="N39" s="222"/>
      <c r="O39" s="222"/>
      <c r="P39" s="222"/>
      <c r="Q39" s="222"/>
      <c r="R39" s="222"/>
      <c r="S39" s="222"/>
    </row>
    <row r="40" spans="1:19" ht="12" x14ac:dyDescent="0.2">
      <c r="A40" s="227" t="str">
        <f t="shared" si="0"/>
        <v>May19</v>
      </c>
      <c r="B40" s="226">
        <f t="shared" si="1"/>
        <v>43599</v>
      </c>
      <c r="C40" s="225">
        <v>6</v>
      </c>
      <c r="D40" s="225">
        <v>2</v>
      </c>
      <c r="E40" s="224"/>
      <c r="F40" s="223">
        <v>2</v>
      </c>
      <c r="G40" s="231"/>
      <c r="H40" s="231"/>
      <c r="I40" s="231"/>
      <c r="J40" s="231"/>
      <c r="K40" s="231"/>
      <c r="L40" s="231"/>
      <c r="M40" s="222"/>
      <c r="N40" s="222"/>
      <c r="O40" s="222"/>
      <c r="P40" s="222"/>
      <c r="Q40" s="222"/>
      <c r="R40" s="222"/>
      <c r="S40" s="222"/>
    </row>
    <row r="41" spans="1:19" ht="12" x14ac:dyDescent="0.2">
      <c r="A41" s="227" t="str">
        <f t="shared" si="0"/>
        <v>May19</v>
      </c>
      <c r="B41" s="226">
        <f t="shared" si="1"/>
        <v>43600</v>
      </c>
      <c r="C41" s="225">
        <v>6</v>
      </c>
      <c r="D41" s="225">
        <v>2</v>
      </c>
      <c r="E41" s="224"/>
      <c r="F41" s="223">
        <v>2</v>
      </c>
      <c r="G41" s="231"/>
      <c r="H41" s="231"/>
      <c r="I41" s="231"/>
      <c r="J41" s="231"/>
      <c r="K41" s="231"/>
      <c r="L41" s="231"/>
      <c r="M41" s="222"/>
      <c r="N41" s="222"/>
      <c r="O41" s="222"/>
      <c r="P41" s="222"/>
      <c r="Q41" s="222"/>
      <c r="R41" s="222"/>
      <c r="S41" s="222"/>
    </row>
    <row r="42" spans="1:19" ht="12" x14ac:dyDescent="0.2">
      <c r="A42" s="227" t="str">
        <f t="shared" si="0"/>
        <v>May19</v>
      </c>
      <c r="B42" s="226">
        <f t="shared" si="1"/>
        <v>43601</v>
      </c>
      <c r="C42" s="225">
        <v>6</v>
      </c>
      <c r="D42" s="225">
        <v>2</v>
      </c>
      <c r="E42" s="224"/>
      <c r="F42" s="223">
        <v>2</v>
      </c>
      <c r="G42" s="231"/>
      <c r="H42" s="231"/>
      <c r="I42" s="231"/>
      <c r="J42" s="231"/>
      <c r="K42" s="231"/>
      <c r="L42" s="231"/>
      <c r="M42" s="222"/>
      <c r="N42" s="222"/>
      <c r="O42" s="222"/>
      <c r="P42" s="222"/>
      <c r="Q42" s="222"/>
      <c r="R42" s="222"/>
      <c r="S42" s="222"/>
    </row>
    <row r="43" spans="1:19" ht="12" x14ac:dyDescent="0.2">
      <c r="A43" s="227" t="str">
        <f t="shared" si="0"/>
        <v>May19</v>
      </c>
      <c r="B43" s="226">
        <f t="shared" si="1"/>
        <v>43602</v>
      </c>
      <c r="C43" s="225">
        <v>6</v>
      </c>
      <c r="D43" s="225">
        <v>2</v>
      </c>
      <c r="E43" s="224"/>
      <c r="F43" s="223">
        <v>2</v>
      </c>
      <c r="G43" s="231"/>
      <c r="H43" s="231"/>
      <c r="I43" s="231"/>
      <c r="J43" s="231"/>
      <c r="K43" s="231"/>
      <c r="L43" s="231"/>
      <c r="M43" s="222"/>
      <c r="N43" s="222"/>
      <c r="O43" s="222"/>
      <c r="P43" s="222"/>
      <c r="Q43" s="222"/>
      <c r="R43" s="222"/>
      <c r="S43" s="222"/>
    </row>
    <row r="44" spans="1:19" ht="12" x14ac:dyDescent="0.2">
      <c r="A44" s="227" t="str">
        <f t="shared" si="0"/>
        <v>May19</v>
      </c>
      <c r="B44" s="226">
        <f t="shared" si="1"/>
        <v>43603</v>
      </c>
      <c r="C44" s="225">
        <v>7</v>
      </c>
      <c r="D44" s="225">
        <v>2</v>
      </c>
      <c r="E44" s="224"/>
      <c r="F44" s="223">
        <v>3</v>
      </c>
      <c r="G44" s="231"/>
      <c r="H44" s="231"/>
      <c r="I44" s="231"/>
      <c r="J44" s="231"/>
      <c r="K44" s="231"/>
      <c r="L44" s="231"/>
      <c r="M44" s="222"/>
      <c r="N44" s="222"/>
      <c r="O44" s="222"/>
      <c r="P44" s="222"/>
      <c r="Q44" s="222"/>
      <c r="R44" s="222"/>
      <c r="S44" s="222"/>
    </row>
    <row r="45" spans="1:19" ht="12" x14ac:dyDescent="0.2">
      <c r="A45" s="227" t="str">
        <f t="shared" si="0"/>
        <v>May19</v>
      </c>
      <c r="B45" s="226">
        <f t="shared" si="1"/>
        <v>43604</v>
      </c>
      <c r="C45" s="225">
        <v>7</v>
      </c>
      <c r="D45" s="225">
        <v>2</v>
      </c>
      <c r="E45" s="224"/>
      <c r="F45" s="223">
        <v>3</v>
      </c>
      <c r="G45" s="231"/>
      <c r="H45" s="231"/>
      <c r="I45" s="231"/>
      <c r="J45" s="231"/>
      <c r="K45" s="231"/>
      <c r="L45" s="231"/>
      <c r="M45" s="222"/>
      <c r="N45" s="222"/>
      <c r="O45" s="222"/>
      <c r="P45" s="222"/>
      <c r="Q45" s="222"/>
      <c r="R45" s="222"/>
      <c r="S45" s="222"/>
    </row>
    <row r="46" spans="1:19" ht="12" x14ac:dyDescent="0.2">
      <c r="A46" s="227" t="str">
        <f t="shared" si="0"/>
        <v>May19</v>
      </c>
      <c r="B46" s="226">
        <f t="shared" si="1"/>
        <v>43605</v>
      </c>
      <c r="C46" s="225">
        <v>7</v>
      </c>
      <c r="D46" s="225">
        <v>2</v>
      </c>
      <c r="E46" s="224"/>
      <c r="F46" s="223">
        <v>3</v>
      </c>
      <c r="G46" s="231"/>
      <c r="H46" s="231"/>
      <c r="I46" s="231"/>
      <c r="J46" s="231"/>
      <c r="K46" s="231"/>
      <c r="L46" s="231"/>
      <c r="M46" s="222"/>
      <c r="N46" s="222"/>
      <c r="O46" s="222"/>
      <c r="P46" s="222"/>
      <c r="Q46" s="222"/>
      <c r="R46" s="222"/>
      <c r="S46" s="222"/>
    </row>
    <row r="47" spans="1:19" ht="12" x14ac:dyDescent="0.2">
      <c r="A47" s="227" t="str">
        <f t="shared" si="0"/>
        <v>May19</v>
      </c>
      <c r="B47" s="226">
        <f t="shared" si="1"/>
        <v>43606</v>
      </c>
      <c r="C47" s="225">
        <v>7</v>
      </c>
      <c r="D47" s="225">
        <v>2</v>
      </c>
      <c r="E47" s="224"/>
      <c r="F47" s="223">
        <v>3</v>
      </c>
      <c r="G47" s="231"/>
      <c r="H47" s="231"/>
      <c r="I47" s="231"/>
      <c r="J47" s="231"/>
      <c r="K47" s="231"/>
      <c r="L47" s="231"/>
      <c r="M47" s="222"/>
      <c r="N47" s="222"/>
      <c r="O47" s="222"/>
      <c r="P47" s="222"/>
      <c r="Q47" s="222"/>
      <c r="R47" s="222"/>
      <c r="S47" s="222"/>
    </row>
    <row r="48" spans="1:19" ht="12" x14ac:dyDescent="0.2">
      <c r="A48" s="227" t="str">
        <f t="shared" si="0"/>
        <v>May19</v>
      </c>
      <c r="B48" s="226">
        <f t="shared" si="1"/>
        <v>43607</v>
      </c>
      <c r="C48" s="225">
        <v>7</v>
      </c>
      <c r="D48" s="225">
        <v>2</v>
      </c>
      <c r="E48" s="224"/>
      <c r="F48" s="223">
        <v>3</v>
      </c>
      <c r="G48" s="231"/>
      <c r="H48" s="231"/>
      <c r="I48" s="231"/>
      <c r="J48" s="231"/>
      <c r="K48" s="231"/>
      <c r="L48" s="231"/>
      <c r="M48" s="222"/>
      <c r="N48" s="222"/>
      <c r="O48" s="222"/>
      <c r="P48" s="222"/>
      <c r="Q48" s="222"/>
      <c r="R48" s="222"/>
      <c r="S48" s="222"/>
    </row>
    <row r="49" spans="1:19" ht="12" x14ac:dyDescent="0.2">
      <c r="A49" s="227" t="str">
        <f t="shared" si="0"/>
        <v>May19</v>
      </c>
      <c r="B49" s="226">
        <f t="shared" si="1"/>
        <v>43608</v>
      </c>
      <c r="C49" s="225">
        <v>7</v>
      </c>
      <c r="D49" s="225">
        <v>2</v>
      </c>
      <c r="E49" s="224"/>
      <c r="F49" s="223">
        <v>3</v>
      </c>
      <c r="G49" s="231"/>
      <c r="H49" s="231"/>
      <c r="I49" s="231"/>
      <c r="J49" s="231"/>
      <c r="K49" s="231"/>
      <c r="L49" s="231"/>
      <c r="M49" s="222"/>
      <c r="N49" s="222"/>
      <c r="O49" s="222"/>
      <c r="P49" s="222"/>
      <c r="Q49" s="222"/>
      <c r="R49" s="222"/>
      <c r="S49" s="222"/>
    </row>
    <row r="50" spans="1:19" ht="12" x14ac:dyDescent="0.2">
      <c r="A50" s="227" t="str">
        <f t="shared" si="0"/>
        <v>May19</v>
      </c>
      <c r="B50" s="226">
        <f t="shared" si="1"/>
        <v>43609</v>
      </c>
      <c r="C50" s="225">
        <v>7</v>
      </c>
      <c r="D50" s="225">
        <v>2</v>
      </c>
      <c r="E50" s="224"/>
      <c r="F50" s="223">
        <v>3</v>
      </c>
      <c r="G50" s="231"/>
      <c r="H50" s="231"/>
      <c r="I50" s="231"/>
      <c r="J50" s="231"/>
      <c r="K50" s="231"/>
      <c r="L50" s="231"/>
      <c r="M50" s="222"/>
      <c r="N50" s="222"/>
      <c r="O50" s="222"/>
      <c r="P50" s="222"/>
      <c r="Q50" s="222"/>
      <c r="R50" s="222"/>
      <c r="S50" s="222"/>
    </row>
    <row r="51" spans="1:19" ht="12" x14ac:dyDescent="0.2">
      <c r="A51" s="227" t="str">
        <f t="shared" si="0"/>
        <v>May19</v>
      </c>
      <c r="B51" s="226">
        <f t="shared" si="1"/>
        <v>43610</v>
      </c>
      <c r="C51" s="225">
        <v>8</v>
      </c>
      <c r="D51" s="225">
        <v>2</v>
      </c>
      <c r="E51" s="224"/>
      <c r="F51" s="223">
        <v>4</v>
      </c>
      <c r="G51" s="231"/>
      <c r="H51" s="231"/>
      <c r="I51" s="231"/>
      <c r="J51" s="231"/>
      <c r="K51" s="231"/>
      <c r="L51" s="231"/>
      <c r="M51" s="222"/>
      <c r="N51" s="222"/>
      <c r="O51" s="222"/>
      <c r="P51" s="222"/>
      <c r="Q51" s="222"/>
      <c r="R51" s="222"/>
      <c r="S51" s="222"/>
    </row>
    <row r="52" spans="1:19" ht="12" x14ac:dyDescent="0.2">
      <c r="A52" s="227" t="str">
        <f t="shared" si="0"/>
        <v>May19</v>
      </c>
      <c r="B52" s="226">
        <f t="shared" si="1"/>
        <v>43611</v>
      </c>
      <c r="C52" s="225">
        <v>8</v>
      </c>
      <c r="D52" s="225">
        <v>2</v>
      </c>
      <c r="E52" s="224"/>
      <c r="F52" s="223">
        <v>4</v>
      </c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</row>
    <row r="53" spans="1:19" ht="12" x14ac:dyDescent="0.2">
      <c r="A53" s="227" t="str">
        <f t="shared" si="0"/>
        <v>May19</v>
      </c>
      <c r="B53" s="226">
        <f t="shared" si="1"/>
        <v>43612</v>
      </c>
      <c r="C53" s="225">
        <v>8</v>
      </c>
      <c r="D53" s="225">
        <v>2</v>
      </c>
      <c r="E53" s="224"/>
      <c r="F53" s="223">
        <v>4</v>
      </c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</row>
    <row r="54" spans="1:19" ht="12" x14ac:dyDescent="0.2">
      <c r="A54" s="227" t="str">
        <f t="shared" si="0"/>
        <v>May19</v>
      </c>
      <c r="B54" s="226">
        <f t="shared" si="1"/>
        <v>43613</v>
      </c>
      <c r="C54" s="225">
        <v>8</v>
      </c>
      <c r="D54" s="225">
        <v>2</v>
      </c>
      <c r="E54" s="224"/>
      <c r="F54" s="223">
        <v>4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</row>
    <row r="55" spans="1:19" ht="12" x14ac:dyDescent="0.2">
      <c r="A55" s="227" t="str">
        <f t="shared" si="0"/>
        <v>May19</v>
      </c>
      <c r="B55" s="226">
        <f t="shared" si="1"/>
        <v>43614</v>
      </c>
      <c r="C55" s="225">
        <v>8</v>
      </c>
      <c r="D55" s="225">
        <v>2</v>
      </c>
      <c r="E55" s="224"/>
      <c r="F55" s="223">
        <v>4</v>
      </c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</row>
    <row r="56" spans="1:19" ht="12" x14ac:dyDescent="0.2">
      <c r="A56" s="227" t="str">
        <f t="shared" si="0"/>
        <v>May19</v>
      </c>
      <c r="B56" s="226">
        <f t="shared" si="1"/>
        <v>43615</v>
      </c>
      <c r="C56" s="225">
        <v>8</v>
      </c>
      <c r="D56" s="225">
        <v>2</v>
      </c>
      <c r="E56" s="224"/>
      <c r="F56" s="223">
        <v>4</v>
      </c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</row>
    <row r="57" spans="1:19" ht="12" x14ac:dyDescent="0.2">
      <c r="A57" s="227" t="str">
        <f t="shared" si="0"/>
        <v>May19</v>
      </c>
      <c r="B57" s="226">
        <f t="shared" si="1"/>
        <v>43616</v>
      </c>
      <c r="C57" s="225">
        <v>8</v>
      </c>
      <c r="D57" s="225">
        <v>2</v>
      </c>
      <c r="E57" s="224"/>
      <c r="F57" s="223">
        <v>4</v>
      </c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</row>
    <row r="58" spans="1:19" x14ac:dyDescent="0.2">
      <c r="A58" s="227" t="str">
        <f t="shared" si="0"/>
        <v>May19</v>
      </c>
      <c r="B58" s="226">
        <f t="shared" si="1"/>
        <v>43617</v>
      </c>
      <c r="C58" s="225">
        <v>9</v>
      </c>
      <c r="D58" s="225">
        <v>2</v>
      </c>
      <c r="E58" s="224"/>
      <c r="F58" s="225">
        <v>5</v>
      </c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</row>
    <row r="59" spans="1:19" ht="12" x14ac:dyDescent="0.2">
      <c r="A59" s="227" t="str">
        <f t="shared" si="0"/>
        <v>May19</v>
      </c>
      <c r="B59" s="226">
        <f t="shared" si="1"/>
        <v>43618</v>
      </c>
      <c r="C59" s="225">
        <v>9</v>
      </c>
      <c r="D59" s="225">
        <v>2</v>
      </c>
      <c r="E59" s="224"/>
      <c r="F59" s="223">
        <v>5</v>
      </c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</row>
    <row r="60" spans="1:19" ht="12" x14ac:dyDescent="0.2">
      <c r="A60" s="227" t="str">
        <f t="shared" si="0"/>
        <v>May19</v>
      </c>
      <c r="B60" s="226">
        <f t="shared" si="1"/>
        <v>43619</v>
      </c>
      <c r="C60" s="225">
        <v>9</v>
      </c>
      <c r="D60" s="225">
        <v>2</v>
      </c>
      <c r="E60" s="224"/>
      <c r="F60" s="223">
        <v>5</v>
      </c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</row>
    <row r="61" spans="1:19" ht="12" x14ac:dyDescent="0.2">
      <c r="A61" s="227" t="str">
        <f t="shared" si="0"/>
        <v>May19</v>
      </c>
      <c r="B61" s="226">
        <f t="shared" si="1"/>
        <v>43620</v>
      </c>
      <c r="C61" s="225">
        <v>9</v>
      </c>
      <c r="D61" s="225">
        <v>2</v>
      </c>
      <c r="E61" s="224"/>
      <c r="F61" s="223">
        <v>5</v>
      </c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</row>
    <row r="62" spans="1:19" ht="12" x14ac:dyDescent="0.2">
      <c r="A62" s="227" t="str">
        <f t="shared" si="0"/>
        <v>May19</v>
      </c>
      <c r="B62" s="226">
        <f t="shared" si="1"/>
        <v>43621</v>
      </c>
      <c r="C62" s="225">
        <v>9</v>
      </c>
      <c r="D62" s="225">
        <v>2</v>
      </c>
      <c r="E62" s="224"/>
      <c r="F62" s="223">
        <v>5</v>
      </c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</row>
    <row r="63" spans="1:19" ht="12" x14ac:dyDescent="0.2">
      <c r="A63" s="230" t="str">
        <f t="shared" si="0"/>
        <v>May19</v>
      </c>
      <c r="B63" s="226">
        <f t="shared" si="1"/>
        <v>43622</v>
      </c>
      <c r="C63" s="229">
        <v>9</v>
      </c>
      <c r="D63" s="229">
        <v>2</v>
      </c>
      <c r="E63" s="228"/>
      <c r="F63" s="223">
        <v>5</v>
      </c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</row>
    <row r="64" spans="1:19" ht="12" x14ac:dyDescent="0.2">
      <c r="A64" s="227" t="str">
        <f t="shared" si="0"/>
        <v>May19</v>
      </c>
      <c r="B64" s="226">
        <f t="shared" si="1"/>
        <v>43623</v>
      </c>
      <c r="C64" s="225">
        <v>9</v>
      </c>
      <c r="D64" s="225">
        <v>2</v>
      </c>
      <c r="E64" s="224"/>
      <c r="F64" s="223">
        <v>5</v>
      </c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</row>
    <row r="65" spans="1:19" ht="12" x14ac:dyDescent="0.2">
      <c r="A65" s="227" t="str">
        <f t="shared" si="0"/>
        <v>Jun19</v>
      </c>
      <c r="B65" s="226">
        <f t="shared" si="1"/>
        <v>43624</v>
      </c>
      <c r="C65" s="225">
        <v>10</v>
      </c>
      <c r="D65" s="225">
        <v>3</v>
      </c>
      <c r="E65" s="224"/>
      <c r="F65" s="223">
        <v>1</v>
      </c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</row>
    <row r="66" spans="1:19" ht="12" x14ac:dyDescent="0.2">
      <c r="A66" s="227" t="str">
        <f t="shared" ref="A66:A129" si="2">TEXT(DATE(YEAR(B$2),MONTH(B$2)+(D66-1),1),"MmmYY")</f>
        <v>Jun19</v>
      </c>
      <c r="B66" s="226">
        <f t="shared" si="1"/>
        <v>43625</v>
      </c>
      <c r="C66" s="225">
        <v>10</v>
      </c>
      <c r="D66" s="225">
        <v>3</v>
      </c>
      <c r="E66" s="224"/>
      <c r="F66" s="223">
        <v>1</v>
      </c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</row>
    <row r="67" spans="1:19" ht="12" x14ac:dyDescent="0.2">
      <c r="A67" s="227" t="str">
        <f t="shared" si="2"/>
        <v>Jun19</v>
      </c>
      <c r="B67" s="226">
        <f t="shared" ref="B67:B130" si="3">B66+1</f>
        <v>43626</v>
      </c>
      <c r="C67" s="225">
        <v>10</v>
      </c>
      <c r="D67" s="225">
        <v>3</v>
      </c>
      <c r="E67" s="224"/>
      <c r="F67" s="223">
        <v>1</v>
      </c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</row>
    <row r="68" spans="1:19" ht="12" x14ac:dyDescent="0.2">
      <c r="A68" s="227" t="str">
        <f t="shared" si="2"/>
        <v>Jun19</v>
      </c>
      <c r="B68" s="226">
        <f t="shared" si="3"/>
        <v>43627</v>
      </c>
      <c r="C68" s="225">
        <v>10</v>
      </c>
      <c r="D68" s="225">
        <v>3</v>
      </c>
      <c r="E68" s="224"/>
      <c r="F68" s="223">
        <v>1</v>
      </c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</row>
    <row r="69" spans="1:19" ht="12" x14ac:dyDescent="0.2">
      <c r="A69" s="227" t="str">
        <f t="shared" si="2"/>
        <v>Jun19</v>
      </c>
      <c r="B69" s="226">
        <f t="shared" si="3"/>
        <v>43628</v>
      </c>
      <c r="C69" s="225">
        <v>10</v>
      </c>
      <c r="D69" s="225">
        <v>3</v>
      </c>
      <c r="E69" s="224"/>
      <c r="F69" s="223">
        <v>1</v>
      </c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</row>
    <row r="70" spans="1:19" ht="12" x14ac:dyDescent="0.2">
      <c r="A70" s="227" t="str">
        <f t="shared" si="2"/>
        <v>Jun19</v>
      </c>
      <c r="B70" s="226">
        <f t="shared" si="3"/>
        <v>43629</v>
      </c>
      <c r="C70" s="225">
        <v>10</v>
      </c>
      <c r="D70" s="225">
        <v>3</v>
      </c>
      <c r="E70" s="224"/>
      <c r="F70" s="223">
        <v>1</v>
      </c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" x14ac:dyDescent="0.2">
      <c r="A71" s="227" t="str">
        <f t="shared" si="2"/>
        <v>Jun19</v>
      </c>
      <c r="B71" s="226">
        <f t="shared" si="3"/>
        <v>43630</v>
      </c>
      <c r="C71" s="225">
        <v>10</v>
      </c>
      <c r="D71" s="225">
        <v>3</v>
      </c>
      <c r="E71" s="224"/>
      <c r="F71" s="223">
        <v>1</v>
      </c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</row>
    <row r="72" spans="1:19" ht="12" x14ac:dyDescent="0.2">
      <c r="A72" s="227" t="str">
        <f t="shared" si="2"/>
        <v>Jun19</v>
      </c>
      <c r="B72" s="226">
        <f t="shared" si="3"/>
        <v>43631</v>
      </c>
      <c r="C72" s="225">
        <v>11</v>
      </c>
      <c r="D72" s="225">
        <v>3</v>
      </c>
      <c r="E72" s="224"/>
      <c r="F72" s="223">
        <v>2</v>
      </c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</row>
    <row r="73" spans="1:19" ht="12" x14ac:dyDescent="0.2">
      <c r="A73" s="227" t="str">
        <f t="shared" si="2"/>
        <v>Jun19</v>
      </c>
      <c r="B73" s="226">
        <f t="shared" si="3"/>
        <v>43632</v>
      </c>
      <c r="C73" s="225">
        <v>11</v>
      </c>
      <c r="D73" s="225">
        <v>3</v>
      </c>
      <c r="E73" s="224"/>
      <c r="F73" s="223">
        <v>2</v>
      </c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</row>
    <row r="74" spans="1:19" ht="12" x14ac:dyDescent="0.2">
      <c r="A74" s="227" t="str">
        <f t="shared" si="2"/>
        <v>Jun19</v>
      </c>
      <c r="B74" s="226">
        <f t="shared" si="3"/>
        <v>43633</v>
      </c>
      <c r="C74" s="225">
        <v>11</v>
      </c>
      <c r="D74" s="225">
        <v>3</v>
      </c>
      <c r="E74" s="224"/>
      <c r="F74" s="223">
        <v>2</v>
      </c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</row>
    <row r="75" spans="1:19" ht="12" x14ac:dyDescent="0.2">
      <c r="A75" s="227" t="str">
        <f t="shared" si="2"/>
        <v>Jun19</v>
      </c>
      <c r="B75" s="226">
        <f t="shared" si="3"/>
        <v>43634</v>
      </c>
      <c r="C75" s="225">
        <v>11</v>
      </c>
      <c r="D75" s="225">
        <v>3</v>
      </c>
      <c r="E75" s="224"/>
      <c r="F75" s="223">
        <v>2</v>
      </c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</row>
    <row r="76" spans="1:19" ht="12" x14ac:dyDescent="0.2">
      <c r="A76" s="227" t="str">
        <f t="shared" si="2"/>
        <v>Jun19</v>
      </c>
      <c r="B76" s="226">
        <f t="shared" si="3"/>
        <v>43635</v>
      </c>
      <c r="C76" s="225">
        <v>11</v>
      </c>
      <c r="D76" s="225">
        <v>3</v>
      </c>
      <c r="E76" s="224"/>
      <c r="F76" s="223">
        <v>2</v>
      </c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</row>
    <row r="77" spans="1:19" ht="12" x14ac:dyDescent="0.2">
      <c r="A77" s="227" t="str">
        <f t="shared" si="2"/>
        <v>Jun19</v>
      </c>
      <c r="B77" s="226">
        <f t="shared" si="3"/>
        <v>43636</v>
      </c>
      <c r="C77" s="225">
        <v>11</v>
      </c>
      <c r="D77" s="225">
        <v>3</v>
      </c>
      <c r="E77" s="224"/>
      <c r="F77" s="223">
        <v>2</v>
      </c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</row>
    <row r="78" spans="1:19" ht="12" x14ac:dyDescent="0.2">
      <c r="A78" s="227" t="str">
        <f t="shared" si="2"/>
        <v>Jun19</v>
      </c>
      <c r="B78" s="226">
        <f t="shared" si="3"/>
        <v>43637</v>
      </c>
      <c r="C78" s="225">
        <v>11</v>
      </c>
      <c r="D78" s="225">
        <v>3</v>
      </c>
      <c r="E78" s="224"/>
      <c r="F78" s="223">
        <v>2</v>
      </c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</row>
    <row r="79" spans="1:19" ht="12" x14ac:dyDescent="0.2">
      <c r="A79" s="227" t="str">
        <f t="shared" si="2"/>
        <v>Jun19</v>
      </c>
      <c r="B79" s="226">
        <f t="shared" si="3"/>
        <v>43638</v>
      </c>
      <c r="C79" s="225">
        <v>12</v>
      </c>
      <c r="D79" s="225">
        <v>3</v>
      </c>
      <c r="E79" s="224"/>
      <c r="F79" s="223">
        <v>3</v>
      </c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</row>
    <row r="80" spans="1:19" ht="12" x14ac:dyDescent="0.2">
      <c r="A80" s="227" t="str">
        <f t="shared" si="2"/>
        <v>Jun19</v>
      </c>
      <c r="B80" s="226">
        <f t="shared" si="3"/>
        <v>43639</v>
      </c>
      <c r="C80" s="225">
        <v>12</v>
      </c>
      <c r="D80" s="225">
        <v>3</v>
      </c>
      <c r="E80" s="224"/>
      <c r="F80" s="223">
        <v>3</v>
      </c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</row>
    <row r="81" spans="1:19" ht="12" x14ac:dyDescent="0.2">
      <c r="A81" s="227" t="str">
        <f t="shared" si="2"/>
        <v>Jun19</v>
      </c>
      <c r="B81" s="226">
        <f t="shared" si="3"/>
        <v>43640</v>
      </c>
      <c r="C81" s="225">
        <v>12</v>
      </c>
      <c r="D81" s="225">
        <v>3</v>
      </c>
      <c r="E81" s="224"/>
      <c r="F81" s="223">
        <v>3</v>
      </c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</row>
    <row r="82" spans="1:19" ht="12" x14ac:dyDescent="0.2">
      <c r="A82" s="227" t="str">
        <f t="shared" si="2"/>
        <v>Jun19</v>
      </c>
      <c r="B82" s="226">
        <f t="shared" si="3"/>
        <v>43641</v>
      </c>
      <c r="C82" s="225">
        <v>12</v>
      </c>
      <c r="D82" s="225">
        <v>3</v>
      </c>
      <c r="E82" s="224"/>
      <c r="F82" s="223">
        <v>3</v>
      </c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</row>
    <row r="83" spans="1:19" ht="12" x14ac:dyDescent="0.2">
      <c r="A83" s="227" t="str">
        <f t="shared" si="2"/>
        <v>Jun19</v>
      </c>
      <c r="B83" s="226">
        <f t="shared" si="3"/>
        <v>43642</v>
      </c>
      <c r="C83" s="225">
        <v>12</v>
      </c>
      <c r="D83" s="225">
        <v>3</v>
      </c>
      <c r="E83" s="224"/>
      <c r="F83" s="223">
        <v>3</v>
      </c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</row>
    <row r="84" spans="1:19" ht="12" x14ac:dyDescent="0.2">
      <c r="A84" s="227" t="str">
        <f t="shared" si="2"/>
        <v>Jun19</v>
      </c>
      <c r="B84" s="226">
        <f t="shared" si="3"/>
        <v>43643</v>
      </c>
      <c r="C84" s="225">
        <v>12</v>
      </c>
      <c r="D84" s="225">
        <v>3</v>
      </c>
      <c r="E84" s="224"/>
      <c r="F84" s="223">
        <v>3</v>
      </c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</row>
    <row r="85" spans="1:19" ht="12" x14ac:dyDescent="0.2">
      <c r="A85" s="227" t="str">
        <f t="shared" si="2"/>
        <v>Jun19</v>
      </c>
      <c r="B85" s="226">
        <f t="shared" si="3"/>
        <v>43644</v>
      </c>
      <c r="C85" s="225">
        <v>12</v>
      </c>
      <c r="D85" s="225">
        <v>3</v>
      </c>
      <c r="E85" s="224"/>
      <c r="F85" s="223">
        <v>3</v>
      </c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</row>
    <row r="86" spans="1:19" ht="12" x14ac:dyDescent="0.2">
      <c r="A86" s="227" t="str">
        <f t="shared" si="2"/>
        <v>Jun19</v>
      </c>
      <c r="B86" s="226">
        <f t="shared" si="3"/>
        <v>43645</v>
      </c>
      <c r="C86" s="225">
        <v>13</v>
      </c>
      <c r="D86" s="225">
        <v>3</v>
      </c>
      <c r="E86" s="224"/>
      <c r="F86" s="223">
        <v>4</v>
      </c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</row>
    <row r="87" spans="1:19" ht="12" x14ac:dyDescent="0.2">
      <c r="A87" s="227" t="str">
        <f t="shared" si="2"/>
        <v>Jun19</v>
      </c>
      <c r="B87" s="226">
        <f t="shared" si="3"/>
        <v>43646</v>
      </c>
      <c r="C87" s="225">
        <v>13</v>
      </c>
      <c r="D87" s="225">
        <v>3</v>
      </c>
      <c r="E87" s="224"/>
      <c r="F87" s="223">
        <v>4</v>
      </c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</row>
    <row r="88" spans="1:19" ht="12" x14ac:dyDescent="0.2">
      <c r="A88" s="227" t="str">
        <f t="shared" si="2"/>
        <v>Jun19</v>
      </c>
      <c r="B88" s="226">
        <f t="shared" si="3"/>
        <v>43647</v>
      </c>
      <c r="C88" s="225">
        <v>13</v>
      </c>
      <c r="D88" s="225">
        <v>3</v>
      </c>
      <c r="E88" s="224"/>
      <c r="F88" s="223">
        <v>4</v>
      </c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</row>
    <row r="89" spans="1:19" ht="12" x14ac:dyDescent="0.2">
      <c r="A89" s="227" t="str">
        <f t="shared" si="2"/>
        <v>Jun19</v>
      </c>
      <c r="B89" s="226">
        <f t="shared" si="3"/>
        <v>43648</v>
      </c>
      <c r="C89" s="225">
        <v>13</v>
      </c>
      <c r="D89" s="225">
        <v>3</v>
      </c>
      <c r="E89" s="224"/>
      <c r="F89" s="223">
        <v>4</v>
      </c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</row>
    <row r="90" spans="1:19" ht="12" x14ac:dyDescent="0.2">
      <c r="A90" s="227" t="str">
        <f t="shared" si="2"/>
        <v>Jun19</v>
      </c>
      <c r="B90" s="226">
        <f t="shared" si="3"/>
        <v>43649</v>
      </c>
      <c r="C90" s="225">
        <v>13</v>
      </c>
      <c r="D90" s="225">
        <v>3</v>
      </c>
      <c r="E90" s="224"/>
      <c r="F90" s="223">
        <v>4</v>
      </c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</row>
    <row r="91" spans="1:19" ht="12" x14ac:dyDescent="0.2">
      <c r="A91" s="227" t="str">
        <f t="shared" si="2"/>
        <v>Jun19</v>
      </c>
      <c r="B91" s="226">
        <f t="shared" si="3"/>
        <v>43650</v>
      </c>
      <c r="C91" s="225">
        <v>13</v>
      </c>
      <c r="D91" s="225">
        <v>3</v>
      </c>
      <c r="E91" s="224"/>
      <c r="F91" s="223">
        <v>4</v>
      </c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</row>
    <row r="92" spans="1:19" ht="12" x14ac:dyDescent="0.2">
      <c r="A92" s="227" t="str">
        <f t="shared" si="2"/>
        <v>Jun19</v>
      </c>
      <c r="B92" s="226">
        <f t="shared" si="3"/>
        <v>43651</v>
      </c>
      <c r="C92" s="225">
        <v>13</v>
      </c>
      <c r="D92" s="225">
        <v>3</v>
      </c>
      <c r="E92" s="224"/>
      <c r="F92" s="223">
        <v>4</v>
      </c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</row>
    <row r="93" spans="1:19" x14ac:dyDescent="0.2">
      <c r="A93" s="230" t="str">
        <f t="shared" si="2"/>
        <v>Jul19</v>
      </c>
      <c r="B93" s="226">
        <f t="shared" si="3"/>
        <v>43652</v>
      </c>
      <c r="C93" s="229">
        <v>14</v>
      </c>
      <c r="D93" s="229">
        <v>4</v>
      </c>
      <c r="E93" s="228"/>
      <c r="F93" s="225">
        <v>1</v>
      </c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" x14ac:dyDescent="0.2">
      <c r="A94" s="227" t="str">
        <f t="shared" si="2"/>
        <v>Jul19</v>
      </c>
      <c r="B94" s="226">
        <f t="shared" si="3"/>
        <v>43653</v>
      </c>
      <c r="C94" s="225">
        <v>14</v>
      </c>
      <c r="D94" s="225">
        <v>4</v>
      </c>
      <c r="E94" s="224"/>
      <c r="F94" s="223">
        <v>1</v>
      </c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</row>
    <row r="95" spans="1:19" ht="12" x14ac:dyDescent="0.2">
      <c r="A95" s="227" t="str">
        <f t="shared" si="2"/>
        <v>Jul19</v>
      </c>
      <c r="B95" s="226">
        <f t="shared" si="3"/>
        <v>43654</v>
      </c>
      <c r="C95" s="225">
        <v>14</v>
      </c>
      <c r="D95" s="225">
        <v>4</v>
      </c>
      <c r="E95" s="224"/>
      <c r="F95" s="223">
        <v>1</v>
      </c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</row>
    <row r="96" spans="1:19" ht="12" x14ac:dyDescent="0.2">
      <c r="A96" s="227" t="str">
        <f t="shared" si="2"/>
        <v>Jul19</v>
      </c>
      <c r="B96" s="226">
        <f t="shared" si="3"/>
        <v>43655</v>
      </c>
      <c r="C96" s="225">
        <v>14</v>
      </c>
      <c r="D96" s="225">
        <v>4</v>
      </c>
      <c r="E96" s="224"/>
      <c r="F96" s="223">
        <v>1</v>
      </c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</row>
    <row r="97" spans="1:19" ht="12" x14ac:dyDescent="0.2">
      <c r="A97" s="227" t="str">
        <f t="shared" si="2"/>
        <v>Jul19</v>
      </c>
      <c r="B97" s="226">
        <f t="shared" si="3"/>
        <v>43656</v>
      </c>
      <c r="C97" s="225">
        <v>14</v>
      </c>
      <c r="D97" s="225">
        <v>4</v>
      </c>
      <c r="E97" s="224"/>
      <c r="F97" s="223">
        <v>1</v>
      </c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</row>
    <row r="98" spans="1:19" ht="12" x14ac:dyDescent="0.2">
      <c r="A98" s="227" t="str">
        <f t="shared" si="2"/>
        <v>Jul19</v>
      </c>
      <c r="B98" s="226">
        <f t="shared" si="3"/>
        <v>43657</v>
      </c>
      <c r="C98" s="225">
        <v>14</v>
      </c>
      <c r="D98" s="225">
        <v>4</v>
      </c>
      <c r="E98" s="224"/>
      <c r="F98" s="223">
        <v>1</v>
      </c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</row>
    <row r="99" spans="1:19" ht="12" x14ac:dyDescent="0.2">
      <c r="A99" s="227" t="str">
        <f t="shared" si="2"/>
        <v>Jul19</v>
      </c>
      <c r="B99" s="226">
        <f t="shared" si="3"/>
        <v>43658</v>
      </c>
      <c r="C99" s="225">
        <v>14</v>
      </c>
      <c r="D99" s="225">
        <v>4</v>
      </c>
      <c r="E99" s="224"/>
      <c r="F99" s="223">
        <v>1</v>
      </c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</row>
    <row r="100" spans="1:19" ht="12" x14ac:dyDescent="0.2">
      <c r="A100" s="227" t="str">
        <f t="shared" si="2"/>
        <v>Jul19</v>
      </c>
      <c r="B100" s="226">
        <f t="shared" si="3"/>
        <v>43659</v>
      </c>
      <c r="C100" s="225">
        <v>15</v>
      </c>
      <c r="D100" s="225">
        <v>4</v>
      </c>
      <c r="E100" s="224"/>
      <c r="F100" s="223">
        <v>2</v>
      </c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</row>
    <row r="101" spans="1:19" ht="12" x14ac:dyDescent="0.2">
      <c r="A101" s="227" t="str">
        <f t="shared" si="2"/>
        <v>Jul19</v>
      </c>
      <c r="B101" s="226">
        <f t="shared" si="3"/>
        <v>43660</v>
      </c>
      <c r="C101" s="225">
        <v>15</v>
      </c>
      <c r="D101" s="225">
        <v>4</v>
      </c>
      <c r="E101" s="224"/>
      <c r="F101" s="223">
        <v>2</v>
      </c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</row>
    <row r="102" spans="1:19" ht="12" x14ac:dyDescent="0.2">
      <c r="A102" s="227" t="str">
        <f t="shared" si="2"/>
        <v>Jul19</v>
      </c>
      <c r="B102" s="226">
        <f t="shared" si="3"/>
        <v>43661</v>
      </c>
      <c r="C102" s="225">
        <v>15</v>
      </c>
      <c r="D102" s="225">
        <v>4</v>
      </c>
      <c r="E102" s="224"/>
      <c r="F102" s="223">
        <v>2</v>
      </c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</row>
    <row r="103" spans="1:19" ht="12" x14ac:dyDescent="0.2">
      <c r="A103" s="227" t="str">
        <f t="shared" si="2"/>
        <v>Jul19</v>
      </c>
      <c r="B103" s="226">
        <f t="shared" si="3"/>
        <v>43662</v>
      </c>
      <c r="C103" s="225">
        <v>15</v>
      </c>
      <c r="D103" s="225">
        <v>4</v>
      </c>
      <c r="E103" s="224"/>
      <c r="F103" s="223">
        <v>2</v>
      </c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</row>
    <row r="104" spans="1:19" ht="12" x14ac:dyDescent="0.2">
      <c r="A104" s="227" t="str">
        <f t="shared" si="2"/>
        <v>Jul19</v>
      </c>
      <c r="B104" s="226">
        <f t="shared" si="3"/>
        <v>43663</v>
      </c>
      <c r="C104" s="225">
        <v>15</v>
      </c>
      <c r="D104" s="225">
        <v>4</v>
      </c>
      <c r="E104" s="224"/>
      <c r="F104" s="223">
        <v>2</v>
      </c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</row>
    <row r="105" spans="1:19" ht="12" x14ac:dyDescent="0.2">
      <c r="A105" s="227" t="str">
        <f t="shared" si="2"/>
        <v>Jul19</v>
      </c>
      <c r="B105" s="226">
        <f t="shared" si="3"/>
        <v>43664</v>
      </c>
      <c r="C105" s="225">
        <v>15</v>
      </c>
      <c r="D105" s="225">
        <v>4</v>
      </c>
      <c r="E105" s="224"/>
      <c r="F105" s="223">
        <v>2</v>
      </c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</row>
    <row r="106" spans="1:19" ht="12" x14ac:dyDescent="0.2">
      <c r="A106" s="227" t="str">
        <f t="shared" si="2"/>
        <v>Jul19</v>
      </c>
      <c r="B106" s="226">
        <f t="shared" si="3"/>
        <v>43665</v>
      </c>
      <c r="C106" s="225">
        <v>15</v>
      </c>
      <c r="D106" s="225">
        <v>4</v>
      </c>
      <c r="E106" s="224"/>
      <c r="F106" s="223">
        <v>2</v>
      </c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</row>
    <row r="107" spans="1:19" ht="12" x14ac:dyDescent="0.2">
      <c r="A107" s="227" t="str">
        <f t="shared" si="2"/>
        <v>Jul19</v>
      </c>
      <c r="B107" s="226">
        <f t="shared" si="3"/>
        <v>43666</v>
      </c>
      <c r="C107" s="225">
        <v>16</v>
      </c>
      <c r="D107" s="225">
        <v>4</v>
      </c>
      <c r="E107" s="224"/>
      <c r="F107" s="223">
        <v>3</v>
      </c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</row>
    <row r="108" spans="1:19" ht="12" x14ac:dyDescent="0.2">
      <c r="A108" s="227" t="str">
        <f t="shared" si="2"/>
        <v>Jul19</v>
      </c>
      <c r="B108" s="226">
        <f t="shared" si="3"/>
        <v>43667</v>
      </c>
      <c r="C108" s="225">
        <v>16</v>
      </c>
      <c r="D108" s="225">
        <v>4</v>
      </c>
      <c r="E108" s="224"/>
      <c r="F108" s="223">
        <v>3</v>
      </c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</row>
    <row r="109" spans="1:19" ht="12" x14ac:dyDescent="0.2">
      <c r="A109" s="227" t="str">
        <f t="shared" si="2"/>
        <v>Jul19</v>
      </c>
      <c r="B109" s="226">
        <f t="shared" si="3"/>
        <v>43668</v>
      </c>
      <c r="C109" s="225">
        <v>16</v>
      </c>
      <c r="D109" s="225">
        <v>4</v>
      </c>
      <c r="E109" s="224"/>
      <c r="F109" s="223">
        <v>3</v>
      </c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</row>
    <row r="110" spans="1:19" ht="12" x14ac:dyDescent="0.2">
      <c r="A110" s="227" t="str">
        <f t="shared" si="2"/>
        <v>Jul19</v>
      </c>
      <c r="B110" s="226">
        <f t="shared" si="3"/>
        <v>43669</v>
      </c>
      <c r="C110" s="225">
        <v>16</v>
      </c>
      <c r="D110" s="225">
        <v>4</v>
      </c>
      <c r="E110" s="224"/>
      <c r="F110" s="223">
        <v>3</v>
      </c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" x14ac:dyDescent="0.2">
      <c r="A111" s="227" t="str">
        <f t="shared" si="2"/>
        <v>Jul19</v>
      </c>
      <c r="B111" s="226">
        <f t="shared" si="3"/>
        <v>43670</v>
      </c>
      <c r="C111" s="225">
        <v>16</v>
      </c>
      <c r="D111" s="225">
        <v>4</v>
      </c>
      <c r="E111" s="224"/>
      <c r="F111" s="223">
        <v>3</v>
      </c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</row>
    <row r="112" spans="1:19" ht="12" x14ac:dyDescent="0.2">
      <c r="A112" s="227" t="str">
        <f t="shared" si="2"/>
        <v>Jul19</v>
      </c>
      <c r="B112" s="226">
        <f t="shared" si="3"/>
        <v>43671</v>
      </c>
      <c r="C112" s="225">
        <v>16</v>
      </c>
      <c r="D112" s="225">
        <v>4</v>
      </c>
      <c r="E112" s="224"/>
      <c r="F112" s="223">
        <v>3</v>
      </c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</row>
    <row r="113" spans="1:19" ht="12" x14ac:dyDescent="0.2">
      <c r="A113" s="227" t="str">
        <f t="shared" si="2"/>
        <v>Jul19</v>
      </c>
      <c r="B113" s="226">
        <f t="shared" si="3"/>
        <v>43672</v>
      </c>
      <c r="C113" s="225">
        <v>16</v>
      </c>
      <c r="D113" s="225">
        <v>4</v>
      </c>
      <c r="E113" s="224"/>
      <c r="F113" s="223">
        <v>3</v>
      </c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</row>
    <row r="114" spans="1:19" ht="12" x14ac:dyDescent="0.2">
      <c r="A114" s="227" t="str">
        <f t="shared" si="2"/>
        <v>Jul19</v>
      </c>
      <c r="B114" s="226">
        <f t="shared" si="3"/>
        <v>43673</v>
      </c>
      <c r="C114" s="225">
        <v>17</v>
      </c>
      <c r="D114" s="225">
        <v>4</v>
      </c>
      <c r="E114" s="224"/>
      <c r="F114" s="223">
        <v>4</v>
      </c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</row>
    <row r="115" spans="1:19" ht="12" x14ac:dyDescent="0.2">
      <c r="A115" s="227" t="str">
        <f t="shared" si="2"/>
        <v>Jul19</v>
      </c>
      <c r="B115" s="226">
        <f t="shared" si="3"/>
        <v>43674</v>
      </c>
      <c r="C115" s="225">
        <v>17</v>
      </c>
      <c r="D115" s="225">
        <v>4</v>
      </c>
      <c r="E115" s="224"/>
      <c r="F115" s="223">
        <v>4</v>
      </c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</row>
    <row r="116" spans="1:19" ht="12" x14ac:dyDescent="0.2">
      <c r="A116" s="227" t="str">
        <f t="shared" si="2"/>
        <v>Jul19</v>
      </c>
      <c r="B116" s="226">
        <f t="shared" si="3"/>
        <v>43675</v>
      </c>
      <c r="C116" s="225">
        <v>17</v>
      </c>
      <c r="D116" s="225">
        <v>4</v>
      </c>
      <c r="E116" s="224"/>
      <c r="F116" s="223">
        <v>4</v>
      </c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</row>
    <row r="117" spans="1:19" ht="12" x14ac:dyDescent="0.2">
      <c r="A117" s="227" t="str">
        <f t="shared" si="2"/>
        <v>Jul19</v>
      </c>
      <c r="B117" s="226">
        <f t="shared" si="3"/>
        <v>43676</v>
      </c>
      <c r="C117" s="225">
        <v>17</v>
      </c>
      <c r="D117" s="225">
        <v>4</v>
      </c>
      <c r="E117" s="224"/>
      <c r="F117" s="223">
        <v>4</v>
      </c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</row>
    <row r="118" spans="1:19" ht="12" x14ac:dyDescent="0.2">
      <c r="A118" s="227" t="str">
        <f t="shared" si="2"/>
        <v>Jul19</v>
      </c>
      <c r="B118" s="226">
        <f t="shared" si="3"/>
        <v>43677</v>
      </c>
      <c r="C118" s="225">
        <v>17</v>
      </c>
      <c r="D118" s="225">
        <v>4</v>
      </c>
      <c r="E118" s="224"/>
      <c r="F118" s="223">
        <v>4</v>
      </c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</row>
    <row r="119" spans="1:19" ht="12" x14ac:dyDescent="0.2">
      <c r="A119" s="227" t="str">
        <f t="shared" si="2"/>
        <v>Jul19</v>
      </c>
      <c r="B119" s="226">
        <f t="shared" si="3"/>
        <v>43678</v>
      </c>
      <c r="C119" s="225">
        <v>17</v>
      </c>
      <c r="D119" s="225">
        <v>4</v>
      </c>
      <c r="E119" s="224"/>
      <c r="F119" s="223">
        <v>4</v>
      </c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</row>
    <row r="120" spans="1:19" ht="12" x14ac:dyDescent="0.2">
      <c r="A120" s="227" t="str">
        <f t="shared" si="2"/>
        <v>Jul19</v>
      </c>
      <c r="B120" s="226">
        <f t="shared" si="3"/>
        <v>43679</v>
      </c>
      <c r="C120" s="225">
        <v>17</v>
      </c>
      <c r="D120" s="225">
        <v>4</v>
      </c>
      <c r="E120" s="224"/>
      <c r="F120" s="223">
        <v>4</v>
      </c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</row>
    <row r="121" spans="1:19" x14ac:dyDescent="0.2">
      <c r="A121" s="227" t="str">
        <f t="shared" si="2"/>
        <v>Aug19</v>
      </c>
      <c r="B121" s="226">
        <f t="shared" si="3"/>
        <v>43680</v>
      </c>
      <c r="C121" s="225">
        <v>18</v>
      </c>
      <c r="D121" s="225">
        <v>5</v>
      </c>
      <c r="E121" s="224"/>
      <c r="F121" s="225">
        <v>1</v>
      </c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</row>
    <row r="122" spans="1:19" ht="12" x14ac:dyDescent="0.2">
      <c r="A122" s="227" t="str">
        <f t="shared" si="2"/>
        <v>Aug19</v>
      </c>
      <c r="B122" s="226">
        <f t="shared" si="3"/>
        <v>43681</v>
      </c>
      <c r="C122" s="225">
        <v>18</v>
      </c>
      <c r="D122" s="225">
        <v>5</v>
      </c>
      <c r="E122" s="224"/>
      <c r="F122" s="223">
        <v>1</v>
      </c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</row>
    <row r="123" spans="1:19" ht="12" x14ac:dyDescent="0.2">
      <c r="A123" s="227" t="str">
        <f t="shared" si="2"/>
        <v>Aug19</v>
      </c>
      <c r="B123" s="226">
        <f t="shared" si="3"/>
        <v>43682</v>
      </c>
      <c r="C123" s="225">
        <v>18</v>
      </c>
      <c r="D123" s="225">
        <v>5</v>
      </c>
      <c r="E123" s="224"/>
      <c r="F123" s="223">
        <v>1</v>
      </c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</row>
    <row r="124" spans="1:19" ht="12" x14ac:dyDescent="0.2">
      <c r="A124" s="230" t="str">
        <f t="shared" si="2"/>
        <v>Aug19</v>
      </c>
      <c r="B124" s="226">
        <f t="shared" si="3"/>
        <v>43683</v>
      </c>
      <c r="C124" s="229">
        <v>18</v>
      </c>
      <c r="D124" s="229">
        <v>5</v>
      </c>
      <c r="E124" s="228"/>
      <c r="F124" s="223">
        <v>1</v>
      </c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</row>
    <row r="125" spans="1:19" ht="12" x14ac:dyDescent="0.2">
      <c r="A125" s="227" t="str">
        <f t="shared" si="2"/>
        <v>Aug19</v>
      </c>
      <c r="B125" s="226">
        <f t="shared" si="3"/>
        <v>43684</v>
      </c>
      <c r="C125" s="225">
        <v>18</v>
      </c>
      <c r="D125" s="225">
        <v>5</v>
      </c>
      <c r="E125" s="224"/>
      <c r="F125" s="223">
        <v>1</v>
      </c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</row>
    <row r="126" spans="1:19" ht="12" x14ac:dyDescent="0.2">
      <c r="A126" s="227" t="str">
        <f t="shared" si="2"/>
        <v>Aug19</v>
      </c>
      <c r="B126" s="226">
        <f t="shared" si="3"/>
        <v>43685</v>
      </c>
      <c r="C126" s="225">
        <v>18</v>
      </c>
      <c r="D126" s="225">
        <v>5</v>
      </c>
      <c r="E126" s="224"/>
      <c r="F126" s="223">
        <v>1</v>
      </c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</row>
    <row r="127" spans="1:19" ht="12" x14ac:dyDescent="0.2">
      <c r="A127" s="227" t="str">
        <f t="shared" si="2"/>
        <v>Aug19</v>
      </c>
      <c r="B127" s="226">
        <f t="shared" si="3"/>
        <v>43686</v>
      </c>
      <c r="C127" s="225">
        <v>18</v>
      </c>
      <c r="D127" s="225">
        <v>5</v>
      </c>
      <c r="E127" s="224"/>
      <c r="F127" s="223">
        <v>1</v>
      </c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</row>
    <row r="128" spans="1:19" ht="12" x14ac:dyDescent="0.2">
      <c r="A128" s="227" t="str">
        <f t="shared" si="2"/>
        <v>Aug19</v>
      </c>
      <c r="B128" s="226">
        <f t="shared" si="3"/>
        <v>43687</v>
      </c>
      <c r="C128" s="225">
        <v>19</v>
      </c>
      <c r="D128" s="225">
        <v>5</v>
      </c>
      <c r="E128" s="224"/>
      <c r="F128" s="223">
        <v>2</v>
      </c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</row>
    <row r="129" spans="1:19" ht="12" x14ac:dyDescent="0.2">
      <c r="A129" s="227" t="str">
        <f t="shared" si="2"/>
        <v>Aug19</v>
      </c>
      <c r="B129" s="226">
        <f t="shared" si="3"/>
        <v>43688</v>
      </c>
      <c r="C129" s="225">
        <v>19</v>
      </c>
      <c r="D129" s="225">
        <v>5</v>
      </c>
      <c r="E129" s="224"/>
      <c r="F129" s="223">
        <v>2</v>
      </c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</row>
    <row r="130" spans="1:19" ht="12" x14ac:dyDescent="0.2">
      <c r="A130" s="227" t="str">
        <f t="shared" ref="A130:A193" si="4">TEXT(DATE(YEAR(B$2),MONTH(B$2)+(D130-1),1),"MmmYY")</f>
        <v>Aug19</v>
      </c>
      <c r="B130" s="226">
        <f t="shared" si="3"/>
        <v>43689</v>
      </c>
      <c r="C130" s="225">
        <v>19</v>
      </c>
      <c r="D130" s="225">
        <v>5</v>
      </c>
      <c r="E130" s="224"/>
      <c r="F130" s="223">
        <v>2</v>
      </c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</row>
    <row r="131" spans="1:19" ht="12" x14ac:dyDescent="0.2">
      <c r="A131" s="227" t="str">
        <f t="shared" si="4"/>
        <v>Aug19</v>
      </c>
      <c r="B131" s="226">
        <f t="shared" ref="B131:B194" si="5">B130+1</f>
        <v>43690</v>
      </c>
      <c r="C131" s="225">
        <v>19</v>
      </c>
      <c r="D131" s="225">
        <v>5</v>
      </c>
      <c r="E131" s="224"/>
      <c r="F131" s="223">
        <v>2</v>
      </c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</row>
    <row r="132" spans="1:19" ht="12" x14ac:dyDescent="0.2">
      <c r="A132" s="227" t="str">
        <f t="shared" si="4"/>
        <v>Aug19</v>
      </c>
      <c r="B132" s="226">
        <f t="shared" si="5"/>
        <v>43691</v>
      </c>
      <c r="C132" s="225">
        <v>19</v>
      </c>
      <c r="D132" s="225">
        <v>5</v>
      </c>
      <c r="E132" s="224"/>
      <c r="F132" s="223">
        <v>2</v>
      </c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</row>
    <row r="133" spans="1:19" ht="12" x14ac:dyDescent="0.2">
      <c r="A133" s="227" t="str">
        <f t="shared" si="4"/>
        <v>Aug19</v>
      </c>
      <c r="B133" s="226">
        <f t="shared" si="5"/>
        <v>43692</v>
      </c>
      <c r="C133" s="225">
        <v>19</v>
      </c>
      <c r="D133" s="225">
        <v>5</v>
      </c>
      <c r="E133" s="224"/>
      <c r="F133" s="223">
        <v>2</v>
      </c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</row>
    <row r="134" spans="1:19" ht="12" x14ac:dyDescent="0.2">
      <c r="A134" s="227" t="str">
        <f t="shared" si="4"/>
        <v>Aug19</v>
      </c>
      <c r="B134" s="226">
        <f t="shared" si="5"/>
        <v>43693</v>
      </c>
      <c r="C134" s="225">
        <v>19</v>
      </c>
      <c r="D134" s="225">
        <v>5</v>
      </c>
      <c r="E134" s="224"/>
      <c r="F134" s="223">
        <v>2</v>
      </c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</row>
    <row r="135" spans="1:19" ht="12" x14ac:dyDescent="0.2">
      <c r="A135" s="227" t="str">
        <f t="shared" si="4"/>
        <v>Aug19</v>
      </c>
      <c r="B135" s="226">
        <f t="shared" si="5"/>
        <v>43694</v>
      </c>
      <c r="C135" s="225">
        <v>20</v>
      </c>
      <c r="D135" s="225">
        <v>5</v>
      </c>
      <c r="E135" s="224"/>
      <c r="F135" s="223">
        <v>3</v>
      </c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</row>
    <row r="136" spans="1:19" ht="12" x14ac:dyDescent="0.2">
      <c r="A136" s="227" t="str">
        <f t="shared" si="4"/>
        <v>Aug19</v>
      </c>
      <c r="B136" s="226">
        <f t="shared" si="5"/>
        <v>43695</v>
      </c>
      <c r="C136" s="225">
        <v>20</v>
      </c>
      <c r="D136" s="225">
        <v>5</v>
      </c>
      <c r="E136" s="224"/>
      <c r="F136" s="223">
        <v>3</v>
      </c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" x14ac:dyDescent="0.2">
      <c r="A137" s="227" t="str">
        <f t="shared" si="4"/>
        <v>Aug19</v>
      </c>
      <c r="B137" s="226">
        <f t="shared" si="5"/>
        <v>43696</v>
      </c>
      <c r="C137" s="225">
        <v>20</v>
      </c>
      <c r="D137" s="225">
        <v>5</v>
      </c>
      <c r="E137" s="224"/>
      <c r="F137" s="223">
        <v>3</v>
      </c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</row>
    <row r="138" spans="1:19" ht="12" x14ac:dyDescent="0.2">
      <c r="A138" s="227" t="str">
        <f t="shared" si="4"/>
        <v>Aug19</v>
      </c>
      <c r="B138" s="226">
        <f t="shared" si="5"/>
        <v>43697</v>
      </c>
      <c r="C138" s="225">
        <v>20</v>
      </c>
      <c r="D138" s="225">
        <v>5</v>
      </c>
      <c r="E138" s="224"/>
      <c r="F138" s="223">
        <v>3</v>
      </c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</row>
    <row r="139" spans="1:19" ht="12" x14ac:dyDescent="0.2">
      <c r="A139" s="227" t="str">
        <f t="shared" si="4"/>
        <v>Aug19</v>
      </c>
      <c r="B139" s="226">
        <f t="shared" si="5"/>
        <v>43698</v>
      </c>
      <c r="C139" s="225">
        <v>20</v>
      </c>
      <c r="D139" s="225">
        <v>5</v>
      </c>
      <c r="E139" s="224"/>
      <c r="F139" s="223">
        <v>3</v>
      </c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</row>
    <row r="140" spans="1:19" ht="12" x14ac:dyDescent="0.2">
      <c r="A140" s="227" t="str">
        <f t="shared" si="4"/>
        <v>Aug19</v>
      </c>
      <c r="B140" s="226">
        <f t="shared" si="5"/>
        <v>43699</v>
      </c>
      <c r="C140" s="225">
        <v>20</v>
      </c>
      <c r="D140" s="225">
        <v>5</v>
      </c>
      <c r="E140" s="224"/>
      <c r="F140" s="223">
        <v>3</v>
      </c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</row>
    <row r="141" spans="1:19" ht="12" x14ac:dyDescent="0.2">
      <c r="A141" s="227" t="str">
        <f t="shared" si="4"/>
        <v>Aug19</v>
      </c>
      <c r="B141" s="226">
        <f t="shared" si="5"/>
        <v>43700</v>
      </c>
      <c r="C141" s="225">
        <v>20</v>
      </c>
      <c r="D141" s="225">
        <v>5</v>
      </c>
      <c r="E141" s="224"/>
      <c r="F141" s="223">
        <v>3</v>
      </c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</row>
    <row r="142" spans="1:19" ht="12" x14ac:dyDescent="0.2">
      <c r="A142" s="227" t="str">
        <f t="shared" si="4"/>
        <v>Aug19</v>
      </c>
      <c r="B142" s="226">
        <f t="shared" si="5"/>
        <v>43701</v>
      </c>
      <c r="C142" s="225">
        <v>21</v>
      </c>
      <c r="D142" s="225">
        <v>5</v>
      </c>
      <c r="E142" s="224"/>
      <c r="F142" s="223">
        <v>4</v>
      </c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</row>
    <row r="143" spans="1:19" ht="12" x14ac:dyDescent="0.2">
      <c r="A143" s="227" t="str">
        <f t="shared" si="4"/>
        <v>Aug19</v>
      </c>
      <c r="B143" s="226">
        <f t="shared" si="5"/>
        <v>43702</v>
      </c>
      <c r="C143" s="225">
        <v>21</v>
      </c>
      <c r="D143" s="225">
        <v>5</v>
      </c>
      <c r="E143" s="224"/>
      <c r="F143" s="223">
        <v>4</v>
      </c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</row>
    <row r="144" spans="1:19" ht="12" x14ac:dyDescent="0.2">
      <c r="A144" s="227" t="str">
        <f t="shared" si="4"/>
        <v>Aug19</v>
      </c>
      <c r="B144" s="226">
        <f t="shared" si="5"/>
        <v>43703</v>
      </c>
      <c r="C144" s="225">
        <v>21</v>
      </c>
      <c r="D144" s="225">
        <v>5</v>
      </c>
      <c r="E144" s="224"/>
      <c r="F144" s="223">
        <v>4</v>
      </c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</row>
    <row r="145" spans="1:19" ht="12" x14ac:dyDescent="0.2">
      <c r="A145" s="227" t="str">
        <f t="shared" si="4"/>
        <v>Aug19</v>
      </c>
      <c r="B145" s="226">
        <f t="shared" si="5"/>
        <v>43704</v>
      </c>
      <c r="C145" s="225">
        <v>21</v>
      </c>
      <c r="D145" s="225">
        <v>5</v>
      </c>
      <c r="E145" s="224"/>
      <c r="F145" s="223">
        <v>4</v>
      </c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</row>
    <row r="146" spans="1:19" ht="12" x14ac:dyDescent="0.2">
      <c r="A146" s="227" t="str">
        <f t="shared" si="4"/>
        <v>Aug19</v>
      </c>
      <c r="B146" s="226">
        <f t="shared" si="5"/>
        <v>43705</v>
      </c>
      <c r="C146" s="225">
        <v>21</v>
      </c>
      <c r="D146" s="225">
        <v>5</v>
      </c>
      <c r="E146" s="224"/>
      <c r="F146" s="223">
        <v>4</v>
      </c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</row>
    <row r="147" spans="1:19" ht="12" x14ac:dyDescent="0.2">
      <c r="A147" s="227" t="str">
        <f t="shared" si="4"/>
        <v>Aug19</v>
      </c>
      <c r="B147" s="226">
        <f t="shared" si="5"/>
        <v>43706</v>
      </c>
      <c r="C147" s="225">
        <v>21</v>
      </c>
      <c r="D147" s="225">
        <v>5</v>
      </c>
      <c r="E147" s="224"/>
      <c r="F147" s="223">
        <v>4</v>
      </c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</row>
    <row r="148" spans="1:19" ht="12" x14ac:dyDescent="0.2">
      <c r="A148" s="227" t="str">
        <f t="shared" si="4"/>
        <v>Aug19</v>
      </c>
      <c r="B148" s="226">
        <f t="shared" si="5"/>
        <v>43707</v>
      </c>
      <c r="C148" s="225">
        <v>21</v>
      </c>
      <c r="D148" s="225">
        <v>5</v>
      </c>
      <c r="E148" s="224"/>
      <c r="F148" s="223">
        <v>4</v>
      </c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</row>
    <row r="149" spans="1:19" x14ac:dyDescent="0.2">
      <c r="A149" s="227" t="str">
        <f t="shared" si="4"/>
        <v>Aug19</v>
      </c>
      <c r="B149" s="226">
        <f t="shared" si="5"/>
        <v>43708</v>
      </c>
      <c r="C149" s="225">
        <v>22</v>
      </c>
      <c r="D149" s="225">
        <v>5</v>
      </c>
      <c r="E149" s="224"/>
      <c r="F149" s="225">
        <v>5</v>
      </c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</row>
    <row r="150" spans="1:19" ht="12" x14ac:dyDescent="0.2">
      <c r="A150" s="227" t="str">
        <f t="shared" si="4"/>
        <v>Aug19</v>
      </c>
      <c r="B150" s="226">
        <f t="shared" si="5"/>
        <v>43709</v>
      </c>
      <c r="C150" s="225">
        <v>22</v>
      </c>
      <c r="D150" s="225">
        <v>5</v>
      </c>
      <c r="E150" s="224"/>
      <c r="F150" s="223">
        <v>5</v>
      </c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</row>
    <row r="151" spans="1:19" ht="12" x14ac:dyDescent="0.2">
      <c r="A151" s="227" t="str">
        <f t="shared" si="4"/>
        <v>Aug19</v>
      </c>
      <c r="B151" s="226">
        <f t="shared" si="5"/>
        <v>43710</v>
      </c>
      <c r="C151" s="225">
        <v>22</v>
      </c>
      <c r="D151" s="225">
        <v>5</v>
      </c>
      <c r="E151" s="224"/>
      <c r="F151" s="223">
        <v>5</v>
      </c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</row>
    <row r="152" spans="1:19" ht="12" x14ac:dyDescent="0.2">
      <c r="A152" s="227" t="str">
        <f t="shared" si="4"/>
        <v>Aug19</v>
      </c>
      <c r="B152" s="226">
        <f t="shared" si="5"/>
        <v>43711</v>
      </c>
      <c r="C152" s="225">
        <v>22</v>
      </c>
      <c r="D152" s="225">
        <v>5</v>
      </c>
      <c r="E152" s="224"/>
      <c r="F152" s="223">
        <v>5</v>
      </c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</row>
    <row r="153" spans="1:19" ht="12" x14ac:dyDescent="0.2">
      <c r="A153" s="227" t="str">
        <f t="shared" si="4"/>
        <v>Aug19</v>
      </c>
      <c r="B153" s="226">
        <f t="shared" si="5"/>
        <v>43712</v>
      </c>
      <c r="C153" s="225">
        <v>22</v>
      </c>
      <c r="D153" s="225">
        <v>5</v>
      </c>
      <c r="E153" s="224"/>
      <c r="F153" s="223">
        <v>5</v>
      </c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</row>
    <row r="154" spans="1:19" ht="12" x14ac:dyDescent="0.2">
      <c r="A154" s="227" t="str">
        <f t="shared" si="4"/>
        <v>Aug19</v>
      </c>
      <c r="B154" s="226">
        <f t="shared" si="5"/>
        <v>43713</v>
      </c>
      <c r="C154" s="225">
        <v>22</v>
      </c>
      <c r="D154" s="225">
        <v>5</v>
      </c>
      <c r="E154" s="224"/>
      <c r="F154" s="223">
        <v>5</v>
      </c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</row>
    <row r="155" spans="1:19" ht="12" x14ac:dyDescent="0.2">
      <c r="A155" s="230" t="str">
        <f t="shared" si="4"/>
        <v>Aug19</v>
      </c>
      <c r="B155" s="226">
        <f t="shared" si="5"/>
        <v>43714</v>
      </c>
      <c r="C155" s="229">
        <v>22</v>
      </c>
      <c r="D155" s="229">
        <v>5</v>
      </c>
      <c r="E155" s="228"/>
      <c r="F155" s="223">
        <v>5</v>
      </c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</row>
    <row r="156" spans="1:19" ht="12" x14ac:dyDescent="0.2">
      <c r="A156" s="227" t="str">
        <f t="shared" si="4"/>
        <v>Sep19</v>
      </c>
      <c r="B156" s="226">
        <f t="shared" si="5"/>
        <v>43715</v>
      </c>
      <c r="C156" s="225">
        <v>23</v>
      </c>
      <c r="D156" s="225">
        <v>6</v>
      </c>
      <c r="E156" s="224"/>
      <c r="F156" s="223">
        <v>1</v>
      </c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</row>
    <row r="157" spans="1:19" ht="12" x14ac:dyDescent="0.2">
      <c r="A157" s="227" t="str">
        <f t="shared" si="4"/>
        <v>Sep19</v>
      </c>
      <c r="B157" s="226">
        <f t="shared" si="5"/>
        <v>43716</v>
      </c>
      <c r="C157" s="225">
        <v>23</v>
      </c>
      <c r="D157" s="225">
        <v>6</v>
      </c>
      <c r="E157" s="224"/>
      <c r="F157" s="223">
        <v>1</v>
      </c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ht="12" x14ac:dyDescent="0.2">
      <c r="A158" s="227" t="str">
        <f t="shared" si="4"/>
        <v>Sep19</v>
      </c>
      <c r="B158" s="226">
        <f t="shared" si="5"/>
        <v>43717</v>
      </c>
      <c r="C158" s="225">
        <v>23</v>
      </c>
      <c r="D158" s="225">
        <v>6</v>
      </c>
      <c r="E158" s="224"/>
      <c r="F158" s="223">
        <v>1</v>
      </c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</row>
    <row r="159" spans="1:19" ht="12" x14ac:dyDescent="0.2">
      <c r="A159" s="227" t="str">
        <f t="shared" si="4"/>
        <v>Sep19</v>
      </c>
      <c r="B159" s="226">
        <f t="shared" si="5"/>
        <v>43718</v>
      </c>
      <c r="C159" s="225">
        <v>23</v>
      </c>
      <c r="D159" s="225">
        <v>6</v>
      </c>
      <c r="E159" s="224"/>
      <c r="F159" s="223">
        <v>1</v>
      </c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</row>
    <row r="160" spans="1:19" ht="12" x14ac:dyDescent="0.2">
      <c r="A160" s="227" t="str">
        <f t="shared" si="4"/>
        <v>Sep19</v>
      </c>
      <c r="B160" s="226">
        <f t="shared" si="5"/>
        <v>43719</v>
      </c>
      <c r="C160" s="225">
        <v>23</v>
      </c>
      <c r="D160" s="225">
        <v>6</v>
      </c>
      <c r="E160" s="224"/>
      <c r="F160" s="223">
        <v>1</v>
      </c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</row>
    <row r="161" spans="1:19" ht="12" x14ac:dyDescent="0.2">
      <c r="A161" s="227" t="str">
        <f t="shared" si="4"/>
        <v>Sep19</v>
      </c>
      <c r="B161" s="226">
        <f t="shared" si="5"/>
        <v>43720</v>
      </c>
      <c r="C161" s="225">
        <v>23</v>
      </c>
      <c r="D161" s="225">
        <v>6</v>
      </c>
      <c r="E161" s="224"/>
      <c r="F161" s="223">
        <v>1</v>
      </c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</row>
    <row r="162" spans="1:19" ht="12" x14ac:dyDescent="0.2">
      <c r="A162" s="227" t="str">
        <f t="shared" si="4"/>
        <v>Sep19</v>
      </c>
      <c r="B162" s="226">
        <f t="shared" si="5"/>
        <v>43721</v>
      </c>
      <c r="C162" s="225">
        <v>23</v>
      </c>
      <c r="D162" s="225">
        <v>6</v>
      </c>
      <c r="E162" s="224"/>
      <c r="F162" s="223">
        <v>1</v>
      </c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</row>
    <row r="163" spans="1:19" ht="12" x14ac:dyDescent="0.2">
      <c r="A163" s="227" t="str">
        <f t="shared" si="4"/>
        <v>Sep19</v>
      </c>
      <c r="B163" s="226">
        <f t="shared" si="5"/>
        <v>43722</v>
      </c>
      <c r="C163" s="225">
        <v>24</v>
      </c>
      <c r="D163" s="225">
        <v>6</v>
      </c>
      <c r="E163" s="224"/>
      <c r="F163" s="223">
        <v>2</v>
      </c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</row>
    <row r="164" spans="1:19" ht="12" x14ac:dyDescent="0.2">
      <c r="A164" s="227" t="str">
        <f t="shared" si="4"/>
        <v>Sep19</v>
      </c>
      <c r="B164" s="226">
        <f t="shared" si="5"/>
        <v>43723</v>
      </c>
      <c r="C164" s="225">
        <v>24</v>
      </c>
      <c r="D164" s="225">
        <v>6</v>
      </c>
      <c r="E164" s="224"/>
      <c r="F164" s="223">
        <v>2</v>
      </c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</row>
    <row r="165" spans="1:19" ht="12" x14ac:dyDescent="0.2">
      <c r="A165" s="227" t="str">
        <f t="shared" si="4"/>
        <v>Sep19</v>
      </c>
      <c r="B165" s="226">
        <f t="shared" si="5"/>
        <v>43724</v>
      </c>
      <c r="C165" s="225">
        <v>24</v>
      </c>
      <c r="D165" s="225">
        <v>6</v>
      </c>
      <c r="E165" s="224"/>
      <c r="F165" s="223">
        <v>2</v>
      </c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</row>
    <row r="166" spans="1:19" ht="12" x14ac:dyDescent="0.2">
      <c r="A166" s="227" t="str">
        <f t="shared" si="4"/>
        <v>Sep19</v>
      </c>
      <c r="B166" s="226">
        <f t="shared" si="5"/>
        <v>43725</v>
      </c>
      <c r="C166" s="225">
        <v>24</v>
      </c>
      <c r="D166" s="225">
        <v>6</v>
      </c>
      <c r="E166" s="224"/>
      <c r="F166" s="223">
        <v>2</v>
      </c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</row>
    <row r="167" spans="1:19" ht="12" x14ac:dyDescent="0.2">
      <c r="A167" s="227" t="str">
        <f t="shared" si="4"/>
        <v>Sep19</v>
      </c>
      <c r="B167" s="226">
        <f t="shared" si="5"/>
        <v>43726</v>
      </c>
      <c r="C167" s="225">
        <v>24</v>
      </c>
      <c r="D167" s="225">
        <v>6</v>
      </c>
      <c r="E167" s="224"/>
      <c r="F167" s="223">
        <v>2</v>
      </c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</row>
    <row r="168" spans="1:19" ht="12" x14ac:dyDescent="0.2">
      <c r="A168" s="227" t="str">
        <f t="shared" si="4"/>
        <v>Sep19</v>
      </c>
      <c r="B168" s="226">
        <f t="shared" si="5"/>
        <v>43727</v>
      </c>
      <c r="C168" s="225">
        <v>24</v>
      </c>
      <c r="D168" s="225">
        <v>6</v>
      </c>
      <c r="E168" s="224"/>
      <c r="F168" s="223">
        <v>2</v>
      </c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</row>
    <row r="169" spans="1:19" ht="12" x14ac:dyDescent="0.2">
      <c r="A169" s="227" t="str">
        <f t="shared" si="4"/>
        <v>Sep19</v>
      </c>
      <c r="B169" s="226">
        <f t="shared" si="5"/>
        <v>43728</v>
      </c>
      <c r="C169" s="225">
        <v>24</v>
      </c>
      <c r="D169" s="225">
        <v>6</v>
      </c>
      <c r="E169" s="224"/>
      <c r="F169" s="223">
        <v>2</v>
      </c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</row>
    <row r="170" spans="1:19" ht="12" x14ac:dyDescent="0.2">
      <c r="A170" s="227" t="str">
        <f t="shared" si="4"/>
        <v>Sep19</v>
      </c>
      <c r="B170" s="226">
        <f t="shared" si="5"/>
        <v>43729</v>
      </c>
      <c r="C170" s="225">
        <v>25</v>
      </c>
      <c r="D170" s="225">
        <v>6</v>
      </c>
      <c r="E170" s="224"/>
      <c r="F170" s="223">
        <v>3</v>
      </c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</row>
    <row r="171" spans="1:19" ht="12" x14ac:dyDescent="0.2">
      <c r="A171" s="227" t="str">
        <f t="shared" si="4"/>
        <v>Sep19</v>
      </c>
      <c r="B171" s="226">
        <f t="shared" si="5"/>
        <v>43730</v>
      </c>
      <c r="C171" s="225">
        <v>25</v>
      </c>
      <c r="D171" s="225">
        <v>6</v>
      </c>
      <c r="E171" s="224"/>
      <c r="F171" s="223">
        <v>3</v>
      </c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</row>
    <row r="172" spans="1:19" ht="12" x14ac:dyDescent="0.2">
      <c r="A172" s="227" t="str">
        <f t="shared" si="4"/>
        <v>Sep19</v>
      </c>
      <c r="B172" s="226">
        <f t="shared" si="5"/>
        <v>43731</v>
      </c>
      <c r="C172" s="225">
        <v>25</v>
      </c>
      <c r="D172" s="225">
        <v>6</v>
      </c>
      <c r="E172" s="224"/>
      <c r="F172" s="223">
        <v>3</v>
      </c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</row>
    <row r="173" spans="1:19" ht="12" x14ac:dyDescent="0.2">
      <c r="A173" s="227" t="str">
        <f t="shared" si="4"/>
        <v>Sep19</v>
      </c>
      <c r="B173" s="226">
        <f t="shared" si="5"/>
        <v>43732</v>
      </c>
      <c r="C173" s="225">
        <v>25</v>
      </c>
      <c r="D173" s="225">
        <v>6</v>
      </c>
      <c r="E173" s="224"/>
      <c r="F173" s="223">
        <v>3</v>
      </c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</row>
    <row r="174" spans="1:19" ht="12" x14ac:dyDescent="0.2">
      <c r="A174" s="227" t="str">
        <f t="shared" si="4"/>
        <v>Sep19</v>
      </c>
      <c r="B174" s="226">
        <f t="shared" si="5"/>
        <v>43733</v>
      </c>
      <c r="C174" s="225">
        <v>25</v>
      </c>
      <c r="D174" s="225">
        <v>6</v>
      </c>
      <c r="E174" s="224"/>
      <c r="F174" s="223">
        <v>3</v>
      </c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</row>
    <row r="175" spans="1:19" ht="12" x14ac:dyDescent="0.2">
      <c r="A175" s="227" t="str">
        <f t="shared" si="4"/>
        <v>Sep19</v>
      </c>
      <c r="B175" s="226">
        <f t="shared" si="5"/>
        <v>43734</v>
      </c>
      <c r="C175" s="225">
        <v>25</v>
      </c>
      <c r="D175" s="225">
        <v>6</v>
      </c>
      <c r="E175" s="224"/>
      <c r="F175" s="223">
        <v>3</v>
      </c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</row>
    <row r="176" spans="1:19" ht="12" x14ac:dyDescent="0.2">
      <c r="A176" s="227" t="str">
        <f t="shared" si="4"/>
        <v>Sep19</v>
      </c>
      <c r="B176" s="226">
        <f t="shared" si="5"/>
        <v>43735</v>
      </c>
      <c r="C176" s="225">
        <v>25</v>
      </c>
      <c r="D176" s="225">
        <v>6</v>
      </c>
      <c r="E176" s="224"/>
      <c r="F176" s="223">
        <v>3</v>
      </c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</row>
    <row r="177" spans="1:19" ht="12" x14ac:dyDescent="0.2">
      <c r="A177" s="227" t="str">
        <f t="shared" si="4"/>
        <v>Sep19</v>
      </c>
      <c r="B177" s="226">
        <f t="shared" si="5"/>
        <v>43736</v>
      </c>
      <c r="C177" s="225">
        <v>26</v>
      </c>
      <c r="D177" s="225">
        <v>6</v>
      </c>
      <c r="E177" s="224"/>
      <c r="F177" s="223">
        <v>4</v>
      </c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</row>
    <row r="178" spans="1:19" ht="12" x14ac:dyDescent="0.2">
      <c r="A178" s="227" t="str">
        <f t="shared" si="4"/>
        <v>Sep19</v>
      </c>
      <c r="B178" s="226">
        <f t="shared" si="5"/>
        <v>43737</v>
      </c>
      <c r="C178" s="225">
        <v>26</v>
      </c>
      <c r="D178" s="225">
        <v>6</v>
      </c>
      <c r="E178" s="224"/>
      <c r="F178" s="223">
        <v>4</v>
      </c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</row>
    <row r="179" spans="1:19" ht="12" x14ac:dyDescent="0.2">
      <c r="A179" s="227" t="str">
        <f t="shared" si="4"/>
        <v>Sep19</v>
      </c>
      <c r="B179" s="226">
        <f t="shared" si="5"/>
        <v>43738</v>
      </c>
      <c r="C179" s="225">
        <v>26</v>
      </c>
      <c r="D179" s="225">
        <v>6</v>
      </c>
      <c r="E179" s="224"/>
      <c r="F179" s="223">
        <v>4</v>
      </c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</row>
    <row r="180" spans="1:19" ht="12" x14ac:dyDescent="0.2">
      <c r="A180" s="227" t="str">
        <f t="shared" si="4"/>
        <v>Sep19</v>
      </c>
      <c r="B180" s="226">
        <f t="shared" si="5"/>
        <v>43739</v>
      </c>
      <c r="C180" s="225">
        <v>26</v>
      </c>
      <c r="D180" s="225">
        <v>6</v>
      </c>
      <c r="E180" s="224"/>
      <c r="F180" s="223">
        <v>4</v>
      </c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</row>
    <row r="181" spans="1:19" ht="12" x14ac:dyDescent="0.2">
      <c r="A181" s="227" t="str">
        <f t="shared" si="4"/>
        <v>Sep19</v>
      </c>
      <c r="B181" s="226">
        <f t="shared" si="5"/>
        <v>43740</v>
      </c>
      <c r="C181" s="225">
        <v>26</v>
      </c>
      <c r="D181" s="225">
        <v>6</v>
      </c>
      <c r="E181" s="224"/>
      <c r="F181" s="223">
        <v>4</v>
      </c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" x14ac:dyDescent="0.2">
      <c r="A182" s="227" t="str">
        <f t="shared" si="4"/>
        <v>Sep19</v>
      </c>
      <c r="B182" s="226">
        <f t="shared" si="5"/>
        <v>43741</v>
      </c>
      <c r="C182" s="225">
        <v>26</v>
      </c>
      <c r="D182" s="225">
        <v>6</v>
      </c>
      <c r="E182" s="224"/>
      <c r="F182" s="223">
        <v>4</v>
      </c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</row>
    <row r="183" spans="1:19" ht="12" x14ac:dyDescent="0.2">
      <c r="A183" s="227" t="str">
        <f t="shared" si="4"/>
        <v>Sep19</v>
      </c>
      <c r="B183" s="226">
        <f t="shared" si="5"/>
        <v>43742</v>
      </c>
      <c r="C183" s="225">
        <v>26</v>
      </c>
      <c r="D183" s="225">
        <v>6</v>
      </c>
      <c r="E183" s="224"/>
      <c r="F183" s="223">
        <v>4</v>
      </c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</row>
    <row r="184" spans="1:19" x14ac:dyDescent="0.2">
      <c r="A184" s="227" t="str">
        <f t="shared" si="4"/>
        <v>Oct19</v>
      </c>
      <c r="B184" s="226">
        <f t="shared" si="5"/>
        <v>43743</v>
      </c>
      <c r="C184" s="225">
        <v>27</v>
      </c>
      <c r="D184" s="225">
        <v>7</v>
      </c>
      <c r="E184" s="224"/>
      <c r="F184" s="225">
        <v>1</v>
      </c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</row>
    <row r="185" spans="1:19" ht="12" x14ac:dyDescent="0.2">
      <c r="A185" s="230" t="str">
        <f t="shared" si="4"/>
        <v>Oct19</v>
      </c>
      <c r="B185" s="226">
        <f t="shared" si="5"/>
        <v>43744</v>
      </c>
      <c r="C185" s="229">
        <v>27</v>
      </c>
      <c r="D185" s="229">
        <v>7</v>
      </c>
      <c r="E185" s="228"/>
      <c r="F185" s="223">
        <v>1</v>
      </c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</row>
    <row r="186" spans="1:19" ht="12" x14ac:dyDescent="0.2">
      <c r="A186" s="227" t="str">
        <f t="shared" si="4"/>
        <v>Oct19</v>
      </c>
      <c r="B186" s="226">
        <f t="shared" si="5"/>
        <v>43745</v>
      </c>
      <c r="C186" s="225">
        <v>27</v>
      </c>
      <c r="D186" s="225">
        <v>7</v>
      </c>
      <c r="E186" s="224"/>
      <c r="F186" s="223">
        <v>1</v>
      </c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</row>
    <row r="187" spans="1:19" ht="12" x14ac:dyDescent="0.2">
      <c r="A187" s="227" t="str">
        <f t="shared" si="4"/>
        <v>Oct19</v>
      </c>
      <c r="B187" s="226">
        <f t="shared" si="5"/>
        <v>43746</v>
      </c>
      <c r="C187" s="225">
        <v>27</v>
      </c>
      <c r="D187" s="225">
        <v>7</v>
      </c>
      <c r="E187" s="224"/>
      <c r="F187" s="223">
        <v>1</v>
      </c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</row>
    <row r="188" spans="1:19" ht="12" x14ac:dyDescent="0.2">
      <c r="A188" s="227" t="str">
        <f t="shared" si="4"/>
        <v>Oct19</v>
      </c>
      <c r="B188" s="226">
        <f t="shared" si="5"/>
        <v>43747</v>
      </c>
      <c r="C188" s="225">
        <v>27</v>
      </c>
      <c r="D188" s="225">
        <v>7</v>
      </c>
      <c r="E188" s="224"/>
      <c r="F188" s="223">
        <v>1</v>
      </c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</row>
    <row r="189" spans="1:19" ht="12" x14ac:dyDescent="0.2">
      <c r="A189" s="227" t="str">
        <f t="shared" si="4"/>
        <v>Oct19</v>
      </c>
      <c r="B189" s="226">
        <f t="shared" si="5"/>
        <v>43748</v>
      </c>
      <c r="C189" s="225">
        <v>27</v>
      </c>
      <c r="D189" s="225">
        <v>7</v>
      </c>
      <c r="E189" s="224"/>
      <c r="F189" s="223">
        <v>1</v>
      </c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</row>
    <row r="190" spans="1:19" ht="12" x14ac:dyDescent="0.2">
      <c r="A190" s="227" t="str">
        <f t="shared" si="4"/>
        <v>Oct19</v>
      </c>
      <c r="B190" s="226">
        <f t="shared" si="5"/>
        <v>43749</v>
      </c>
      <c r="C190" s="225">
        <v>27</v>
      </c>
      <c r="D190" s="225">
        <v>7</v>
      </c>
      <c r="E190" s="224"/>
      <c r="F190" s="223">
        <v>1</v>
      </c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</row>
    <row r="191" spans="1:19" ht="12" x14ac:dyDescent="0.2">
      <c r="A191" s="227" t="str">
        <f t="shared" si="4"/>
        <v>Oct19</v>
      </c>
      <c r="B191" s="226">
        <f t="shared" si="5"/>
        <v>43750</v>
      </c>
      <c r="C191" s="225">
        <v>28</v>
      </c>
      <c r="D191" s="225">
        <v>7</v>
      </c>
      <c r="E191" s="224"/>
      <c r="F191" s="223">
        <v>2</v>
      </c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</row>
    <row r="192" spans="1:19" ht="12" x14ac:dyDescent="0.2">
      <c r="A192" s="227" t="str">
        <f t="shared" si="4"/>
        <v>Oct19</v>
      </c>
      <c r="B192" s="226">
        <f t="shared" si="5"/>
        <v>43751</v>
      </c>
      <c r="C192" s="225">
        <v>28</v>
      </c>
      <c r="D192" s="225">
        <v>7</v>
      </c>
      <c r="E192" s="224"/>
      <c r="F192" s="223">
        <v>2</v>
      </c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</row>
    <row r="193" spans="1:19" ht="12" x14ac:dyDescent="0.2">
      <c r="A193" s="227" t="str">
        <f t="shared" si="4"/>
        <v>Oct19</v>
      </c>
      <c r="B193" s="226">
        <f t="shared" si="5"/>
        <v>43752</v>
      </c>
      <c r="C193" s="225">
        <v>28</v>
      </c>
      <c r="D193" s="225">
        <v>7</v>
      </c>
      <c r="E193" s="224"/>
      <c r="F193" s="223">
        <v>2</v>
      </c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</row>
    <row r="194" spans="1:19" ht="12" x14ac:dyDescent="0.2">
      <c r="A194" s="227" t="str">
        <f t="shared" ref="A194:A257" si="6">TEXT(DATE(YEAR(B$2),MONTH(B$2)+(D194-1),1),"MmmYY")</f>
        <v>Oct19</v>
      </c>
      <c r="B194" s="226">
        <f t="shared" si="5"/>
        <v>43753</v>
      </c>
      <c r="C194" s="225">
        <v>28</v>
      </c>
      <c r="D194" s="225">
        <v>7</v>
      </c>
      <c r="E194" s="224"/>
      <c r="F194" s="223">
        <v>2</v>
      </c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</row>
    <row r="195" spans="1:19" ht="12" x14ac:dyDescent="0.2">
      <c r="A195" s="227" t="str">
        <f t="shared" si="6"/>
        <v>Oct19</v>
      </c>
      <c r="B195" s="226">
        <f t="shared" ref="B195:B258" si="7">B194+1</f>
        <v>43754</v>
      </c>
      <c r="C195" s="225">
        <v>28</v>
      </c>
      <c r="D195" s="225">
        <v>7</v>
      </c>
      <c r="E195" s="224"/>
      <c r="F195" s="223">
        <v>2</v>
      </c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</row>
    <row r="196" spans="1:19" ht="12" x14ac:dyDescent="0.2">
      <c r="A196" s="227" t="str">
        <f t="shared" si="6"/>
        <v>Oct19</v>
      </c>
      <c r="B196" s="226">
        <f t="shared" si="7"/>
        <v>43755</v>
      </c>
      <c r="C196" s="225">
        <v>28</v>
      </c>
      <c r="D196" s="225">
        <v>7</v>
      </c>
      <c r="E196" s="224"/>
      <c r="F196" s="223">
        <v>2</v>
      </c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" x14ac:dyDescent="0.2">
      <c r="A197" s="227" t="str">
        <f t="shared" si="6"/>
        <v>Oct19</v>
      </c>
      <c r="B197" s="226">
        <f t="shared" si="7"/>
        <v>43756</v>
      </c>
      <c r="C197" s="225">
        <v>28</v>
      </c>
      <c r="D197" s="225">
        <v>7</v>
      </c>
      <c r="E197" s="224"/>
      <c r="F197" s="223">
        <v>2</v>
      </c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</row>
    <row r="198" spans="1:19" ht="12" x14ac:dyDescent="0.2">
      <c r="A198" s="227" t="str">
        <f t="shared" si="6"/>
        <v>Oct19</v>
      </c>
      <c r="B198" s="226">
        <f t="shared" si="7"/>
        <v>43757</v>
      </c>
      <c r="C198" s="225">
        <v>29</v>
      </c>
      <c r="D198" s="225">
        <v>7</v>
      </c>
      <c r="E198" s="224"/>
      <c r="F198" s="223">
        <v>3</v>
      </c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</row>
    <row r="199" spans="1:19" ht="12" x14ac:dyDescent="0.2">
      <c r="A199" s="227" t="str">
        <f t="shared" si="6"/>
        <v>Oct19</v>
      </c>
      <c r="B199" s="226">
        <f t="shared" si="7"/>
        <v>43758</v>
      </c>
      <c r="C199" s="225">
        <v>29</v>
      </c>
      <c r="D199" s="225">
        <v>7</v>
      </c>
      <c r="E199" s="224"/>
      <c r="F199" s="223">
        <v>3</v>
      </c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</row>
    <row r="200" spans="1:19" ht="12" x14ac:dyDescent="0.2">
      <c r="A200" s="227" t="str">
        <f t="shared" si="6"/>
        <v>Oct19</v>
      </c>
      <c r="B200" s="226">
        <f t="shared" si="7"/>
        <v>43759</v>
      </c>
      <c r="C200" s="225">
        <v>29</v>
      </c>
      <c r="D200" s="225">
        <v>7</v>
      </c>
      <c r="E200" s="224"/>
      <c r="F200" s="223">
        <v>3</v>
      </c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</row>
    <row r="201" spans="1:19" ht="12" x14ac:dyDescent="0.2">
      <c r="A201" s="227" t="str">
        <f t="shared" si="6"/>
        <v>Oct19</v>
      </c>
      <c r="B201" s="226">
        <f t="shared" si="7"/>
        <v>43760</v>
      </c>
      <c r="C201" s="225">
        <v>29</v>
      </c>
      <c r="D201" s="225">
        <v>7</v>
      </c>
      <c r="E201" s="224"/>
      <c r="F201" s="223">
        <v>3</v>
      </c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</row>
    <row r="202" spans="1:19" ht="12" x14ac:dyDescent="0.2">
      <c r="A202" s="227" t="str">
        <f t="shared" si="6"/>
        <v>Oct19</v>
      </c>
      <c r="B202" s="226">
        <f t="shared" si="7"/>
        <v>43761</v>
      </c>
      <c r="C202" s="225">
        <v>29</v>
      </c>
      <c r="D202" s="225">
        <v>7</v>
      </c>
      <c r="E202" s="224"/>
      <c r="F202" s="223">
        <v>3</v>
      </c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</row>
    <row r="203" spans="1:19" ht="12" x14ac:dyDescent="0.2">
      <c r="A203" s="227" t="str">
        <f t="shared" si="6"/>
        <v>Oct19</v>
      </c>
      <c r="B203" s="226">
        <f t="shared" si="7"/>
        <v>43762</v>
      </c>
      <c r="C203" s="225">
        <v>29</v>
      </c>
      <c r="D203" s="225">
        <v>7</v>
      </c>
      <c r="E203" s="224"/>
      <c r="F203" s="223">
        <v>3</v>
      </c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</row>
    <row r="204" spans="1:19" ht="12" x14ac:dyDescent="0.2">
      <c r="A204" s="227" t="str">
        <f t="shared" si="6"/>
        <v>Oct19</v>
      </c>
      <c r="B204" s="226">
        <f t="shared" si="7"/>
        <v>43763</v>
      </c>
      <c r="C204" s="225">
        <v>29</v>
      </c>
      <c r="D204" s="225">
        <v>7</v>
      </c>
      <c r="E204" s="224"/>
      <c r="F204" s="223">
        <v>3</v>
      </c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</row>
    <row r="205" spans="1:19" ht="12" x14ac:dyDescent="0.2">
      <c r="A205" s="227" t="str">
        <f t="shared" si="6"/>
        <v>Oct19</v>
      </c>
      <c r="B205" s="226">
        <f t="shared" si="7"/>
        <v>43764</v>
      </c>
      <c r="C205" s="225">
        <v>30</v>
      </c>
      <c r="D205" s="225">
        <v>7</v>
      </c>
      <c r="E205" s="224"/>
      <c r="F205" s="223">
        <v>4</v>
      </c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</row>
    <row r="206" spans="1:19" ht="12" x14ac:dyDescent="0.2">
      <c r="A206" s="227" t="str">
        <f t="shared" si="6"/>
        <v>Oct19</v>
      </c>
      <c r="B206" s="226">
        <f t="shared" si="7"/>
        <v>43765</v>
      </c>
      <c r="C206" s="225">
        <v>30</v>
      </c>
      <c r="D206" s="225">
        <v>7</v>
      </c>
      <c r="E206" s="224"/>
      <c r="F206" s="223">
        <v>4</v>
      </c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</row>
    <row r="207" spans="1:19" ht="12" x14ac:dyDescent="0.2">
      <c r="A207" s="227" t="str">
        <f t="shared" si="6"/>
        <v>Oct19</v>
      </c>
      <c r="B207" s="226">
        <f t="shared" si="7"/>
        <v>43766</v>
      </c>
      <c r="C207" s="225">
        <v>30</v>
      </c>
      <c r="D207" s="225">
        <v>7</v>
      </c>
      <c r="E207" s="224"/>
      <c r="F207" s="223">
        <v>4</v>
      </c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</row>
    <row r="208" spans="1:19" ht="12" x14ac:dyDescent="0.2">
      <c r="A208" s="227" t="str">
        <f t="shared" si="6"/>
        <v>Oct19</v>
      </c>
      <c r="B208" s="226">
        <f t="shared" si="7"/>
        <v>43767</v>
      </c>
      <c r="C208" s="225">
        <v>30</v>
      </c>
      <c r="D208" s="225">
        <v>7</v>
      </c>
      <c r="E208" s="224"/>
      <c r="F208" s="223">
        <v>4</v>
      </c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</row>
    <row r="209" spans="1:19" ht="12" x14ac:dyDescent="0.2">
      <c r="A209" s="227" t="str">
        <f t="shared" si="6"/>
        <v>Oct19</v>
      </c>
      <c r="B209" s="226">
        <f t="shared" si="7"/>
        <v>43768</v>
      </c>
      <c r="C209" s="225">
        <v>30</v>
      </c>
      <c r="D209" s="225">
        <v>7</v>
      </c>
      <c r="E209" s="224"/>
      <c r="F209" s="223">
        <v>4</v>
      </c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</row>
    <row r="210" spans="1:19" ht="12" x14ac:dyDescent="0.2">
      <c r="A210" s="227" t="str">
        <f t="shared" si="6"/>
        <v>Oct19</v>
      </c>
      <c r="B210" s="226">
        <f t="shared" si="7"/>
        <v>43769</v>
      </c>
      <c r="C210" s="225">
        <v>30</v>
      </c>
      <c r="D210" s="225">
        <v>7</v>
      </c>
      <c r="E210" s="224"/>
      <c r="F210" s="223">
        <v>4</v>
      </c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</row>
    <row r="211" spans="1:19" ht="12" x14ac:dyDescent="0.2">
      <c r="A211" s="227" t="str">
        <f t="shared" si="6"/>
        <v>Oct19</v>
      </c>
      <c r="B211" s="226">
        <f t="shared" si="7"/>
        <v>43770</v>
      </c>
      <c r="C211" s="225">
        <v>30</v>
      </c>
      <c r="D211" s="225">
        <v>7</v>
      </c>
      <c r="E211" s="224"/>
      <c r="F211" s="223">
        <v>4</v>
      </c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</row>
    <row r="212" spans="1:19" x14ac:dyDescent="0.2">
      <c r="A212" s="227" t="str">
        <f t="shared" si="6"/>
        <v>Oct19</v>
      </c>
      <c r="B212" s="226">
        <f t="shared" si="7"/>
        <v>43771</v>
      </c>
      <c r="C212" s="225">
        <v>31</v>
      </c>
      <c r="D212" s="225">
        <v>7</v>
      </c>
      <c r="E212" s="224"/>
      <c r="F212" s="225">
        <v>5</v>
      </c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</row>
    <row r="213" spans="1:19" ht="12" x14ac:dyDescent="0.2">
      <c r="A213" s="227" t="str">
        <f t="shared" si="6"/>
        <v>Oct19</v>
      </c>
      <c r="B213" s="226">
        <f t="shared" si="7"/>
        <v>43772</v>
      </c>
      <c r="C213" s="225">
        <v>31</v>
      </c>
      <c r="D213" s="225">
        <v>7</v>
      </c>
      <c r="E213" s="224"/>
      <c r="F213" s="223">
        <v>5</v>
      </c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</row>
    <row r="214" spans="1:19" ht="12" x14ac:dyDescent="0.2">
      <c r="A214" s="227" t="str">
        <f t="shared" si="6"/>
        <v>Oct19</v>
      </c>
      <c r="B214" s="226">
        <f t="shared" si="7"/>
        <v>43773</v>
      </c>
      <c r="C214" s="225">
        <v>31</v>
      </c>
      <c r="D214" s="225">
        <v>7</v>
      </c>
      <c r="E214" s="224"/>
      <c r="F214" s="223">
        <v>5</v>
      </c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</row>
    <row r="215" spans="1:19" ht="12" x14ac:dyDescent="0.2">
      <c r="A215" s="227" t="str">
        <f t="shared" si="6"/>
        <v>Oct19</v>
      </c>
      <c r="B215" s="226">
        <f t="shared" si="7"/>
        <v>43774</v>
      </c>
      <c r="C215" s="225">
        <v>31</v>
      </c>
      <c r="D215" s="225">
        <v>7</v>
      </c>
      <c r="E215" s="224"/>
      <c r="F215" s="223">
        <v>5</v>
      </c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</row>
    <row r="216" spans="1:19" ht="12" x14ac:dyDescent="0.2">
      <c r="A216" s="230" t="str">
        <f t="shared" si="6"/>
        <v>Oct19</v>
      </c>
      <c r="B216" s="226">
        <f t="shared" si="7"/>
        <v>43775</v>
      </c>
      <c r="C216" s="229">
        <v>31</v>
      </c>
      <c r="D216" s="229">
        <v>7</v>
      </c>
      <c r="E216" s="228"/>
      <c r="F216" s="223">
        <v>5</v>
      </c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</row>
    <row r="217" spans="1:19" ht="12" x14ac:dyDescent="0.2">
      <c r="A217" s="227" t="str">
        <f t="shared" si="6"/>
        <v>Oct19</v>
      </c>
      <c r="B217" s="226">
        <f t="shared" si="7"/>
        <v>43776</v>
      </c>
      <c r="C217" s="225">
        <v>31</v>
      </c>
      <c r="D217" s="225">
        <v>7</v>
      </c>
      <c r="E217" s="224"/>
      <c r="F217" s="223">
        <v>5</v>
      </c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</row>
    <row r="218" spans="1:19" ht="12" x14ac:dyDescent="0.2">
      <c r="A218" s="227" t="str">
        <f t="shared" si="6"/>
        <v>Oct19</v>
      </c>
      <c r="B218" s="226">
        <f t="shared" si="7"/>
        <v>43777</v>
      </c>
      <c r="C218" s="225">
        <v>31</v>
      </c>
      <c r="D218" s="225">
        <v>7</v>
      </c>
      <c r="E218" s="224"/>
      <c r="F218" s="223">
        <v>5</v>
      </c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</row>
    <row r="219" spans="1:19" ht="12" x14ac:dyDescent="0.2">
      <c r="A219" s="227" t="str">
        <f t="shared" si="6"/>
        <v>Nov19</v>
      </c>
      <c r="B219" s="226">
        <f t="shared" si="7"/>
        <v>43778</v>
      </c>
      <c r="C219" s="225">
        <v>32</v>
      </c>
      <c r="D219" s="225">
        <v>8</v>
      </c>
      <c r="E219" s="224"/>
      <c r="F219" s="223">
        <v>1</v>
      </c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</row>
    <row r="220" spans="1:19" ht="12" x14ac:dyDescent="0.2">
      <c r="A220" s="227" t="str">
        <f t="shared" si="6"/>
        <v>Nov19</v>
      </c>
      <c r="B220" s="226">
        <f t="shared" si="7"/>
        <v>43779</v>
      </c>
      <c r="C220" s="225">
        <v>32</v>
      </c>
      <c r="D220" s="225">
        <v>8</v>
      </c>
      <c r="E220" s="224"/>
      <c r="F220" s="223">
        <v>1</v>
      </c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</row>
    <row r="221" spans="1:19" ht="12" x14ac:dyDescent="0.2">
      <c r="A221" s="227" t="str">
        <f t="shared" si="6"/>
        <v>Nov19</v>
      </c>
      <c r="B221" s="226">
        <f t="shared" si="7"/>
        <v>43780</v>
      </c>
      <c r="C221" s="225">
        <v>32</v>
      </c>
      <c r="D221" s="225">
        <v>8</v>
      </c>
      <c r="E221" s="224"/>
      <c r="F221" s="223">
        <v>1</v>
      </c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</row>
    <row r="222" spans="1:19" ht="12" x14ac:dyDescent="0.2">
      <c r="A222" s="227" t="str">
        <f t="shared" si="6"/>
        <v>Nov19</v>
      </c>
      <c r="B222" s="226">
        <f t="shared" si="7"/>
        <v>43781</v>
      </c>
      <c r="C222" s="225">
        <v>32</v>
      </c>
      <c r="D222" s="225">
        <v>8</v>
      </c>
      <c r="E222" s="224"/>
      <c r="F222" s="223">
        <v>1</v>
      </c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</row>
    <row r="223" spans="1:19" ht="12" x14ac:dyDescent="0.2">
      <c r="A223" s="227" t="str">
        <f t="shared" si="6"/>
        <v>Nov19</v>
      </c>
      <c r="B223" s="226">
        <f t="shared" si="7"/>
        <v>43782</v>
      </c>
      <c r="C223" s="225">
        <v>32</v>
      </c>
      <c r="D223" s="225">
        <v>8</v>
      </c>
      <c r="E223" s="224"/>
      <c r="F223" s="223">
        <v>1</v>
      </c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</row>
    <row r="224" spans="1:19" ht="12" x14ac:dyDescent="0.2">
      <c r="A224" s="227" t="str">
        <f t="shared" si="6"/>
        <v>Nov19</v>
      </c>
      <c r="B224" s="226">
        <f t="shared" si="7"/>
        <v>43783</v>
      </c>
      <c r="C224" s="225">
        <v>32</v>
      </c>
      <c r="D224" s="225">
        <v>8</v>
      </c>
      <c r="E224" s="224"/>
      <c r="F224" s="223">
        <v>1</v>
      </c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" x14ac:dyDescent="0.2">
      <c r="A225" s="227" t="str">
        <f t="shared" si="6"/>
        <v>Nov19</v>
      </c>
      <c r="B225" s="226">
        <f t="shared" si="7"/>
        <v>43784</v>
      </c>
      <c r="C225" s="225">
        <v>32</v>
      </c>
      <c r="D225" s="225">
        <v>8</v>
      </c>
      <c r="E225" s="224"/>
      <c r="F225" s="223">
        <v>1</v>
      </c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</row>
    <row r="226" spans="1:19" ht="12" x14ac:dyDescent="0.2">
      <c r="A226" s="227" t="str">
        <f t="shared" si="6"/>
        <v>Nov19</v>
      </c>
      <c r="B226" s="226">
        <f t="shared" si="7"/>
        <v>43785</v>
      </c>
      <c r="C226" s="225">
        <v>33</v>
      </c>
      <c r="D226" s="225">
        <v>8</v>
      </c>
      <c r="E226" s="224"/>
      <c r="F226" s="223">
        <v>2</v>
      </c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</row>
    <row r="227" spans="1:19" ht="12" x14ac:dyDescent="0.2">
      <c r="A227" s="227" t="str">
        <f t="shared" si="6"/>
        <v>Nov19</v>
      </c>
      <c r="B227" s="226">
        <f t="shared" si="7"/>
        <v>43786</v>
      </c>
      <c r="C227" s="225">
        <v>33</v>
      </c>
      <c r="D227" s="225">
        <v>8</v>
      </c>
      <c r="E227" s="224"/>
      <c r="F227" s="223">
        <v>2</v>
      </c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</row>
    <row r="228" spans="1:19" ht="12" x14ac:dyDescent="0.2">
      <c r="A228" s="227" t="str">
        <f t="shared" si="6"/>
        <v>Nov19</v>
      </c>
      <c r="B228" s="226">
        <f t="shared" si="7"/>
        <v>43787</v>
      </c>
      <c r="C228" s="225">
        <v>33</v>
      </c>
      <c r="D228" s="225">
        <v>8</v>
      </c>
      <c r="E228" s="224"/>
      <c r="F228" s="223">
        <v>2</v>
      </c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</row>
    <row r="229" spans="1:19" ht="12" x14ac:dyDescent="0.2">
      <c r="A229" s="227" t="str">
        <f t="shared" si="6"/>
        <v>Nov19</v>
      </c>
      <c r="B229" s="226">
        <f t="shared" si="7"/>
        <v>43788</v>
      </c>
      <c r="C229" s="225">
        <v>33</v>
      </c>
      <c r="D229" s="225">
        <v>8</v>
      </c>
      <c r="E229" s="224"/>
      <c r="F229" s="223">
        <v>2</v>
      </c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</row>
    <row r="230" spans="1:19" ht="12" x14ac:dyDescent="0.2">
      <c r="A230" s="227" t="str">
        <f t="shared" si="6"/>
        <v>Nov19</v>
      </c>
      <c r="B230" s="226">
        <f t="shared" si="7"/>
        <v>43789</v>
      </c>
      <c r="C230" s="225">
        <v>33</v>
      </c>
      <c r="D230" s="225">
        <v>8</v>
      </c>
      <c r="E230" s="224"/>
      <c r="F230" s="223">
        <v>2</v>
      </c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</row>
    <row r="231" spans="1:19" ht="12" x14ac:dyDescent="0.2">
      <c r="A231" s="227" t="str">
        <f t="shared" si="6"/>
        <v>Nov19</v>
      </c>
      <c r="B231" s="226">
        <f t="shared" si="7"/>
        <v>43790</v>
      </c>
      <c r="C231" s="225">
        <v>33</v>
      </c>
      <c r="D231" s="225">
        <v>8</v>
      </c>
      <c r="E231" s="224"/>
      <c r="F231" s="223">
        <v>2</v>
      </c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</row>
    <row r="232" spans="1:19" ht="12" x14ac:dyDescent="0.2">
      <c r="A232" s="227" t="str">
        <f t="shared" si="6"/>
        <v>Nov19</v>
      </c>
      <c r="B232" s="226">
        <f t="shared" si="7"/>
        <v>43791</v>
      </c>
      <c r="C232" s="225">
        <v>33</v>
      </c>
      <c r="D232" s="225">
        <v>8</v>
      </c>
      <c r="E232" s="224"/>
      <c r="F232" s="223">
        <v>2</v>
      </c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</row>
    <row r="233" spans="1:19" ht="12" x14ac:dyDescent="0.2">
      <c r="A233" s="227" t="str">
        <f t="shared" si="6"/>
        <v>Nov19</v>
      </c>
      <c r="B233" s="226">
        <f t="shared" si="7"/>
        <v>43792</v>
      </c>
      <c r="C233" s="225">
        <v>34</v>
      </c>
      <c r="D233" s="225">
        <v>8</v>
      </c>
      <c r="E233" s="224"/>
      <c r="F233" s="223">
        <v>3</v>
      </c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</row>
    <row r="234" spans="1:19" ht="12" x14ac:dyDescent="0.2">
      <c r="A234" s="227" t="str">
        <f t="shared" si="6"/>
        <v>Nov19</v>
      </c>
      <c r="B234" s="226">
        <f t="shared" si="7"/>
        <v>43793</v>
      </c>
      <c r="C234" s="225">
        <v>34</v>
      </c>
      <c r="D234" s="225">
        <v>8</v>
      </c>
      <c r="E234" s="224"/>
      <c r="F234" s="223">
        <v>3</v>
      </c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</row>
    <row r="235" spans="1:19" ht="12" x14ac:dyDescent="0.2">
      <c r="A235" s="227" t="str">
        <f t="shared" si="6"/>
        <v>Nov19</v>
      </c>
      <c r="B235" s="226">
        <f t="shared" si="7"/>
        <v>43794</v>
      </c>
      <c r="C235" s="225">
        <v>34</v>
      </c>
      <c r="D235" s="225">
        <v>8</v>
      </c>
      <c r="E235" s="224"/>
      <c r="F235" s="223">
        <v>3</v>
      </c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</row>
    <row r="236" spans="1:19" ht="12" x14ac:dyDescent="0.2">
      <c r="A236" s="227" t="str">
        <f t="shared" si="6"/>
        <v>Nov19</v>
      </c>
      <c r="B236" s="226">
        <f t="shared" si="7"/>
        <v>43795</v>
      </c>
      <c r="C236" s="225">
        <v>34</v>
      </c>
      <c r="D236" s="225">
        <v>8</v>
      </c>
      <c r="E236" s="224"/>
      <c r="F236" s="223">
        <v>3</v>
      </c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</row>
    <row r="237" spans="1:19" ht="12" x14ac:dyDescent="0.2">
      <c r="A237" s="227" t="str">
        <f t="shared" si="6"/>
        <v>Nov19</v>
      </c>
      <c r="B237" s="226">
        <f t="shared" si="7"/>
        <v>43796</v>
      </c>
      <c r="C237" s="225">
        <v>34</v>
      </c>
      <c r="D237" s="225">
        <v>8</v>
      </c>
      <c r="E237" s="224"/>
      <c r="F237" s="223">
        <v>3</v>
      </c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</row>
    <row r="238" spans="1:19" ht="12" x14ac:dyDescent="0.2">
      <c r="A238" s="227" t="str">
        <f t="shared" si="6"/>
        <v>Nov19</v>
      </c>
      <c r="B238" s="226">
        <f t="shared" si="7"/>
        <v>43797</v>
      </c>
      <c r="C238" s="225">
        <v>34</v>
      </c>
      <c r="D238" s="225">
        <v>8</v>
      </c>
      <c r="E238" s="224"/>
      <c r="F238" s="223">
        <v>3</v>
      </c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</row>
    <row r="239" spans="1:19" ht="12" x14ac:dyDescent="0.2">
      <c r="A239" s="227" t="str">
        <f t="shared" si="6"/>
        <v>Nov19</v>
      </c>
      <c r="B239" s="226">
        <f t="shared" si="7"/>
        <v>43798</v>
      </c>
      <c r="C239" s="225">
        <v>34</v>
      </c>
      <c r="D239" s="225">
        <v>8</v>
      </c>
      <c r="E239" s="224"/>
      <c r="F239" s="223">
        <v>3</v>
      </c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</row>
    <row r="240" spans="1:19" x14ac:dyDescent="0.2">
      <c r="A240" s="227" t="str">
        <f t="shared" si="6"/>
        <v>Nov19</v>
      </c>
      <c r="B240" s="226">
        <f t="shared" si="7"/>
        <v>43799</v>
      </c>
      <c r="C240" s="225">
        <v>35</v>
      </c>
      <c r="D240" s="225">
        <v>8</v>
      </c>
      <c r="E240" s="224"/>
      <c r="F240" s="225">
        <v>4</v>
      </c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</row>
    <row r="241" spans="1:19" ht="12" x14ac:dyDescent="0.2">
      <c r="A241" s="227" t="str">
        <f t="shared" si="6"/>
        <v>Nov19</v>
      </c>
      <c r="B241" s="226">
        <f t="shared" si="7"/>
        <v>43800</v>
      </c>
      <c r="C241" s="225">
        <v>35</v>
      </c>
      <c r="D241" s="225">
        <v>8</v>
      </c>
      <c r="E241" s="224"/>
      <c r="F241" s="223">
        <v>4</v>
      </c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</row>
    <row r="242" spans="1:19" ht="12" x14ac:dyDescent="0.2">
      <c r="A242" s="227" t="str">
        <f t="shared" si="6"/>
        <v>Nov19</v>
      </c>
      <c r="B242" s="226">
        <f t="shared" si="7"/>
        <v>43801</v>
      </c>
      <c r="C242" s="225">
        <v>35</v>
      </c>
      <c r="D242" s="225">
        <v>8</v>
      </c>
      <c r="E242" s="224"/>
      <c r="F242" s="223">
        <v>4</v>
      </c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</row>
    <row r="243" spans="1:19" ht="12" x14ac:dyDescent="0.2">
      <c r="A243" s="227" t="str">
        <f t="shared" si="6"/>
        <v>Nov19</v>
      </c>
      <c r="B243" s="226">
        <f t="shared" si="7"/>
        <v>43802</v>
      </c>
      <c r="C243" s="225">
        <v>35</v>
      </c>
      <c r="D243" s="225">
        <v>8</v>
      </c>
      <c r="E243" s="224"/>
      <c r="F243" s="223">
        <v>4</v>
      </c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" x14ac:dyDescent="0.2">
      <c r="A244" s="227" t="str">
        <f t="shared" si="6"/>
        <v>Nov19</v>
      </c>
      <c r="B244" s="226">
        <f t="shared" si="7"/>
        <v>43803</v>
      </c>
      <c r="C244" s="225">
        <v>35</v>
      </c>
      <c r="D244" s="225">
        <v>8</v>
      </c>
      <c r="E244" s="224"/>
      <c r="F244" s="223">
        <v>4</v>
      </c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</row>
    <row r="245" spans="1:19" ht="12" x14ac:dyDescent="0.2">
      <c r="A245" s="227" t="str">
        <f t="shared" si="6"/>
        <v>Nov19</v>
      </c>
      <c r="B245" s="226">
        <f t="shared" si="7"/>
        <v>43804</v>
      </c>
      <c r="C245" s="225">
        <v>35</v>
      </c>
      <c r="D245" s="225">
        <v>8</v>
      </c>
      <c r="E245" s="224"/>
      <c r="F245" s="223">
        <v>4</v>
      </c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</row>
    <row r="246" spans="1:19" ht="12" x14ac:dyDescent="0.2">
      <c r="A246" s="230" t="str">
        <f t="shared" si="6"/>
        <v>Nov19</v>
      </c>
      <c r="B246" s="226">
        <f t="shared" si="7"/>
        <v>43805</v>
      </c>
      <c r="C246" s="229">
        <v>35</v>
      </c>
      <c r="D246" s="229">
        <v>8</v>
      </c>
      <c r="E246" s="228"/>
      <c r="F246" s="223">
        <v>4</v>
      </c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</row>
    <row r="247" spans="1:19" ht="12" x14ac:dyDescent="0.2">
      <c r="A247" s="227" t="str">
        <f t="shared" si="6"/>
        <v>Dec19</v>
      </c>
      <c r="B247" s="226">
        <f t="shared" si="7"/>
        <v>43806</v>
      </c>
      <c r="C247" s="225">
        <v>36</v>
      </c>
      <c r="D247" s="225">
        <v>9</v>
      </c>
      <c r="E247" s="224"/>
      <c r="F247" s="223">
        <v>1</v>
      </c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</row>
    <row r="248" spans="1:19" ht="12" x14ac:dyDescent="0.2">
      <c r="A248" s="227" t="str">
        <f t="shared" si="6"/>
        <v>Dec19</v>
      </c>
      <c r="B248" s="226">
        <f t="shared" si="7"/>
        <v>43807</v>
      </c>
      <c r="C248" s="225">
        <v>36</v>
      </c>
      <c r="D248" s="225">
        <v>9</v>
      </c>
      <c r="E248" s="224"/>
      <c r="F248" s="223">
        <v>1</v>
      </c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</row>
    <row r="249" spans="1:19" ht="12" x14ac:dyDescent="0.2">
      <c r="A249" s="227" t="str">
        <f t="shared" si="6"/>
        <v>Dec19</v>
      </c>
      <c r="B249" s="226">
        <f t="shared" si="7"/>
        <v>43808</v>
      </c>
      <c r="C249" s="225">
        <v>36</v>
      </c>
      <c r="D249" s="225">
        <v>9</v>
      </c>
      <c r="E249" s="224"/>
      <c r="F249" s="223">
        <v>1</v>
      </c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</row>
    <row r="250" spans="1:19" ht="12" x14ac:dyDescent="0.2">
      <c r="A250" s="227" t="str">
        <f t="shared" si="6"/>
        <v>Dec19</v>
      </c>
      <c r="B250" s="226">
        <f t="shared" si="7"/>
        <v>43809</v>
      </c>
      <c r="C250" s="225">
        <v>36</v>
      </c>
      <c r="D250" s="225">
        <v>9</v>
      </c>
      <c r="E250" s="224"/>
      <c r="F250" s="223">
        <v>1</v>
      </c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</row>
    <row r="251" spans="1:19" ht="12" x14ac:dyDescent="0.2">
      <c r="A251" s="227" t="str">
        <f t="shared" si="6"/>
        <v>Dec19</v>
      </c>
      <c r="B251" s="226">
        <f t="shared" si="7"/>
        <v>43810</v>
      </c>
      <c r="C251" s="225">
        <v>36</v>
      </c>
      <c r="D251" s="225">
        <v>9</v>
      </c>
      <c r="E251" s="224"/>
      <c r="F251" s="223">
        <v>1</v>
      </c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</row>
    <row r="252" spans="1:19" ht="12" x14ac:dyDescent="0.2">
      <c r="A252" s="227" t="str">
        <f t="shared" si="6"/>
        <v>Dec19</v>
      </c>
      <c r="B252" s="226">
        <f t="shared" si="7"/>
        <v>43811</v>
      </c>
      <c r="C252" s="225">
        <v>36</v>
      </c>
      <c r="D252" s="225">
        <v>9</v>
      </c>
      <c r="E252" s="224"/>
      <c r="F252" s="223">
        <v>1</v>
      </c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</row>
    <row r="253" spans="1:19" ht="12" x14ac:dyDescent="0.2">
      <c r="A253" s="227" t="str">
        <f t="shared" si="6"/>
        <v>Dec19</v>
      </c>
      <c r="B253" s="226">
        <f t="shared" si="7"/>
        <v>43812</v>
      </c>
      <c r="C253" s="225">
        <v>36</v>
      </c>
      <c r="D253" s="225">
        <v>9</v>
      </c>
      <c r="E253" s="224"/>
      <c r="F253" s="223">
        <v>1</v>
      </c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</row>
    <row r="254" spans="1:19" ht="12" x14ac:dyDescent="0.2">
      <c r="A254" s="227" t="str">
        <f t="shared" si="6"/>
        <v>Dec19</v>
      </c>
      <c r="B254" s="226">
        <f t="shared" si="7"/>
        <v>43813</v>
      </c>
      <c r="C254" s="225">
        <v>37</v>
      </c>
      <c r="D254" s="225">
        <v>9</v>
      </c>
      <c r="E254" s="224"/>
      <c r="F254" s="223">
        <v>2</v>
      </c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</row>
    <row r="255" spans="1:19" ht="12" x14ac:dyDescent="0.2">
      <c r="A255" s="227" t="str">
        <f t="shared" si="6"/>
        <v>Dec19</v>
      </c>
      <c r="B255" s="226">
        <f t="shared" si="7"/>
        <v>43814</v>
      </c>
      <c r="C255" s="225">
        <v>37</v>
      </c>
      <c r="D255" s="225">
        <v>9</v>
      </c>
      <c r="E255" s="224"/>
      <c r="F255" s="223">
        <v>2</v>
      </c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</row>
    <row r="256" spans="1:19" ht="12" x14ac:dyDescent="0.2">
      <c r="A256" s="227" t="str">
        <f t="shared" si="6"/>
        <v>Dec19</v>
      </c>
      <c r="B256" s="226">
        <f t="shared" si="7"/>
        <v>43815</v>
      </c>
      <c r="C256" s="225">
        <v>37</v>
      </c>
      <c r="D256" s="225">
        <v>9</v>
      </c>
      <c r="E256" s="224"/>
      <c r="F256" s="223">
        <v>2</v>
      </c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</row>
    <row r="257" spans="1:19" ht="12" x14ac:dyDescent="0.2">
      <c r="A257" s="227" t="str">
        <f t="shared" si="6"/>
        <v>Dec19</v>
      </c>
      <c r="B257" s="226">
        <f t="shared" si="7"/>
        <v>43816</v>
      </c>
      <c r="C257" s="225">
        <v>37</v>
      </c>
      <c r="D257" s="225">
        <v>9</v>
      </c>
      <c r="E257" s="224"/>
      <c r="F257" s="223">
        <v>2</v>
      </c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</row>
    <row r="258" spans="1:19" ht="12" x14ac:dyDescent="0.2">
      <c r="A258" s="227" t="str">
        <f t="shared" ref="A258:A321" si="8">TEXT(DATE(YEAR(B$2),MONTH(B$2)+(D258-1),1),"MmmYY")</f>
        <v>Dec19</v>
      </c>
      <c r="B258" s="226">
        <f t="shared" si="7"/>
        <v>43817</v>
      </c>
      <c r="C258" s="225">
        <v>37</v>
      </c>
      <c r="D258" s="225">
        <v>9</v>
      </c>
      <c r="E258" s="224"/>
      <c r="F258" s="223">
        <v>2</v>
      </c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</row>
    <row r="259" spans="1:19" ht="12" x14ac:dyDescent="0.2">
      <c r="A259" s="227" t="str">
        <f t="shared" si="8"/>
        <v>Dec19</v>
      </c>
      <c r="B259" s="226">
        <f t="shared" ref="B259:B322" si="9">B258+1</f>
        <v>43818</v>
      </c>
      <c r="C259" s="225">
        <v>37</v>
      </c>
      <c r="D259" s="225">
        <v>9</v>
      </c>
      <c r="E259" s="224"/>
      <c r="F259" s="223">
        <v>2</v>
      </c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</row>
    <row r="260" spans="1:19" ht="12" x14ac:dyDescent="0.2">
      <c r="A260" s="227" t="str">
        <f t="shared" si="8"/>
        <v>Dec19</v>
      </c>
      <c r="B260" s="226">
        <f t="shared" si="9"/>
        <v>43819</v>
      </c>
      <c r="C260" s="225">
        <v>37</v>
      </c>
      <c r="D260" s="225">
        <v>9</v>
      </c>
      <c r="E260" s="224"/>
      <c r="F260" s="223">
        <v>2</v>
      </c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</row>
    <row r="261" spans="1:19" ht="12" x14ac:dyDescent="0.2">
      <c r="A261" s="227" t="str">
        <f t="shared" si="8"/>
        <v>Dec19</v>
      </c>
      <c r="B261" s="226">
        <f t="shared" si="9"/>
        <v>43820</v>
      </c>
      <c r="C261" s="225">
        <v>38</v>
      </c>
      <c r="D261" s="225">
        <v>9</v>
      </c>
      <c r="E261" s="224"/>
      <c r="F261" s="223">
        <v>3</v>
      </c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</row>
    <row r="262" spans="1:19" ht="12" x14ac:dyDescent="0.2">
      <c r="A262" s="227" t="str">
        <f t="shared" si="8"/>
        <v>Dec19</v>
      </c>
      <c r="B262" s="226">
        <f t="shared" si="9"/>
        <v>43821</v>
      </c>
      <c r="C262" s="225">
        <v>38</v>
      </c>
      <c r="D262" s="225">
        <v>9</v>
      </c>
      <c r="E262" s="224"/>
      <c r="F262" s="223">
        <v>3</v>
      </c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</row>
    <row r="263" spans="1:19" ht="12" x14ac:dyDescent="0.2">
      <c r="A263" s="227" t="str">
        <f t="shared" si="8"/>
        <v>Dec19</v>
      </c>
      <c r="B263" s="226">
        <f t="shared" si="9"/>
        <v>43822</v>
      </c>
      <c r="C263" s="225">
        <v>38</v>
      </c>
      <c r="D263" s="225">
        <v>9</v>
      </c>
      <c r="E263" s="224"/>
      <c r="F263" s="223">
        <v>3</v>
      </c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</row>
    <row r="264" spans="1:19" ht="12" x14ac:dyDescent="0.2">
      <c r="A264" s="227" t="str">
        <f t="shared" si="8"/>
        <v>Dec19</v>
      </c>
      <c r="B264" s="226">
        <f t="shared" si="9"/>
        <v>43823</v>
      </c>
      <c r="C264" s="225">
        <v>38</v>
      </c>
      <c r="D264" s="225">
        <v>9</v>
      </c>
      <c r="E264" s="224"/>
      <c r="F264" s="223">
        <v>3</v>
      </c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</row>
    <row r="265" spans="1:19" ht="12" x14ac:dyDescent="0.2">
      <c r="A265" s="227" t="str">
        <f t="shared" si="8"/>
        <v>Dec19</v>
      </c>
      <c r="B265" s="226">
        <f t="shared" si="9"/>
        <v>43824</v>
      </c>
      <c r="C265" s="225">
        <v>38</v>
      </c>
      <c r="D265" s="225">
        <v>9</v>
      </c>
      <c r="E265" s="224"/>
      <c r="F265" s="223">
        <v>3</v>
      </c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</row>
    <row r="266" spans="1:19" ht="12" x14ac:dyDescent="0.2">
      <c r="A266" s="227" t="str">
        <f t="shared" si="8"/>
        <v>Dec19</v>
      </c>
      <c r="B266" s="226">
        <f t="shared" si="9"/>
        <v>43825</v>
      </c>
      <c r="C266" s="225">
        <v>38</v>
      </c>
      <c r="D266" s="225">
        <v>9</v>
      </c>
      <c r="E266" s="224"/>
      <c r="F266" s="223">
        <v>3</v>
      </c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</row>
    <row r="267" spans="1:19" ht="12" x14ac:dyDescent="0.2">
      <c r="A267" s="227" t="str">
        <f t="shared" si="8"/>
        <v>Dec19</v>
      </c>
      <c r="B267" s="226">
        <f t="shared" si="9"/>
        <v>43826</v>
      </c>
      <c r="C267" s="225">
        <v>38</v>
      </c>
      <c r="D267" s="225">
        <v>9</v>
      </c>
      <c r="E267" s="224"/>
      <c r="F267" s="223">
        <v>3</v>
      </c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</row>
    <row r="268" spans="1:19" ht="12" x14ac:dyDescent="0.2">
      <c r="A268" s="227" t="str">
        <f t="shared" si="8"/>
        <v>Dec19</v>
      </c>
      <c r="B268" s="226">
        <f t="shared" si="9"/>
        <v>43827</v>
      </c>
      <c r="C268" s="225">
        <v>39</v>
      </c>
      <c r="D268" s="225">
        <v>9</v>
      </c>
      <c r="E268" s="224"/>
      <c r="F268" s="223">
        <v>4</v>
      </c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</row>
    <row r="269" spans="1:19" ht="12" x14ac:dyDescent="0.2">
      <c r="A269" s="227" t="str">
        <f t="shared" si="8"/>
        <v>Dec19</v>
      </c>
      <c r="B269" s="226">
        <f t="shared" si="9"/>
        <v>43828</v>
      </c>
      <c r="C269" s="225">
        <v>39</v>
      </c>
      <c r="D269" s="225">
        <v>9</v>
      </c>
      <c r="E269" s="224"/>
      <c r="F269" s="223">
        <v>4</v>
      </c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</row>
    <row r="270" spans="1:19" ht="12" x14ac:dyDescent="0.2">
      <c r="A270" s="227" t="str">
        <f t="shared" si="8"/>
        <v>Dec19</v>
      </c>
      <c r="B270" s="226">
        <f t="shared" si="9"/>
        <v>43829</v>
      </c>
      <c r="C270" s="225">
        <v>39</v>
      </c>
      <c r="D270" s="225">
        <v>9</v>
      </c>
      <c r="E270" s="224"/>
      <c r="F270" s="223">
        <v>4</v>
      </c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</row>
    <row r="271" spans="1:19" ht="12" x14ac:dyDescent="0.2">
      <c r="A271" s="227" t="str">
        <f t="shared" si="8"/>
        <v>Dec19</v>
      </c>
      <c r="B271" s="226">
        <f t="shared" si="9"/>
        <v>43830</v>
      </c>
      <c r="C271" s="225">
        <v>39</v>
      </c>
      <c r="D271" s="225">
        <v>9</v>
      </c>
      <c r="E271" s="224"/>
      <c r="F271" s="223">
        <v>4</v>
      </c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</row>
    <row r="272" spans="1:19" ht="12" x14ac:dyDescent="0.2">
      <c r="A272" s="227" t="str">
        <f t="shared" si="8"/>
        <v>Dec19</v>
      </c>
      <c r="B272" s="226">
        <f t="shared" si="9"/>
        <v>43831</v>
      </c>
      <c r="C272" s="225">
        <v>39</v>
      </c>
      <c r="D272" s="225">
        <v>9</v>
      </c>
      <c r="E272" s="224"/>
      <c r="F272" s="223">
        <v>4</v>
      </c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</row>
    <row r="273" spans="1:19" ht="12" x14ac:dyDescent="0.2">
      <c r="A273" s="227" t="str">
        <f t="shared" si="8"/>
        <v>Dec19</v>
      </c>
      <c r="B273" s="226">
        <f t="shared" si="9"/>
        <v>43832</v>
      </c>
      <c r="C273" s="225">
        <v>39</v>
      </c>
      <c r="D273" s="225">
        <v>9</v>
      </c>
      <c r="E273" s="224"/>
      <c r="F273" s="223">
        <v>4</v>
      </c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</row>
    <row r="274" spans="1:19" ht="12" x14ac:dyDescent="0.2">
      <c r="A274" s="227" t="str">
        <f t="shared" si="8"/>
        <v>Dec19</v>
      </c>
      <c r="B274" s="226">
        <f t="shared" si="9"/>
        <v>43833</v>
      </c>
      <c r="C274" s="225">
        <v>39</v>
      </c>
      <c r="D274" s="225">
        <v>9</v>
      </c>
      <c r="E274" s="224"/>
      <c r="F274" s="223">
        <v>4</v>
      </c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</row>
    <row r="275" spans="1:19" ht="12" x14ac:dyDescent="0.2">
      <c r="A275" s="227" t="str">
        <f t="shared" si="8"/>
        <v>Jan20</v>
      </c>
      <c r="B275" s="226">
        <f t="shared" si="9"/>
        <v>43834</v>
      </c>
      <c r="C275" s="225">
        <v>40</v>
      </c>
      <c r="D275" s="225">
        <v>10</v>
      </c>
      <c r="E275" s="224"/>
      <c r="F275" s="223">
        <v>1</v>
      </c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</row>
    <row r="276" spans="1:19" ht="12" x14ac:dyDescent="0.2">
      <c r="A276" s="227" t="str">
        <f t="shared" si="8"/>
        <v>Jan20</v>
      </c>
      <c r="B276" s="226">
        <f t="shared" si="9"/>
        <v>43835</v>
      </c>
      <c r="C276" s="225">
        <v>40</v>
      </c>
      <c r="D276" s="225">
        <v>10</v>
      </c>
      <c r="E276" s="224"/>
      <c r="F276" s="223">
        <v>1</v>
      </c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</row>
    <row r="277" spans="1:19" ht="12" x14ac:dyDescent="0.2">
      <c r="A277" s="230" t="str">
        <f t="shared" si="8"/>
        <v>Jan20</v>
      </c>
      <c r="B277" s="226">
        <f t="shared" si="9"/>
        <v>43836</v>
      </c>
      <c r="C277" s="229">
        <v>40</v>
      </c>
      <c r="D277" s="229">
        <v>10</v>
      </c>
      <c r="E277" s="228"/>
      <c r="F277" s="223">
        <v>1</v>
      </c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</row>
    <row r="278" spans="1:19" ht="12" x14ac:dyDescent="0.2">
      <c r="A278" s="227" t="str">
        <f t="shared" si="8"/>
        <v>Jan20</v>
      </c>
      <c r="B278" s="226">
        <f t="shared" si="9"/>
        <v>43837</v>
      </c>
      <c r="C278" s="225">
        <v>40</v>
      </c>
      <c r="D278" s="225">
        <v>10</v>
      </c>
      <c r="E278" s="224"/>
      <c r="F278" s="223">
        <v>1</v>
      </c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</row>
    <row r="279" spans="1:19" ht="12" x14ac:dyDescent="0.2">
      <c r="A279" s="227" t="str">
        <f t="shared" si="8"/>
        <v>Jan20</v>
      </c>
      <c r="B279" s="226">
        <f t="shared" si="9"/>
        <v>43838</v>
      </c>
      <c r="C279" s="225">
        <v>40</v>
      </c>
      <c r="D279" s="225">
        <v>10</v>
      </c>
      <c r="E279" s="224"/>
      <c r="F279" s="223">
        <v>1</v>
      </c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</row>
    <row r="280" spans="1:19" ht="12" x14ac:dyDescent="0.2">
      <c r="A280" s="227" t="str">
        <f t="shared" si="8"/>
        <v>Jan20</v>
      </c>
      <c r="B280" s="226">
        <f t="shared" si="9"/>
        <v>43839</v>
      </c>
      <c r="C280" s="225">
        <v>40</v>
      </c>
      <c r="D280" s="225">
        <v>10</v>
      </c>
      <c r="E280" s="224"/>
      <c r="F280" s="223">
        <v>1</v>
      </c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</row>
    <row r="281" spans="1:19" ht="12" x14ac:dyDescent="0.2">
      <c r="A281" s="227" t="str">
        <f t="shared" si="8"/>
        <v>Jan20</v>
      </c>
      <c r="B281" s="226">
        <f t="shared" si="9"/>
        <v>43840</v>
      </c>
      <c r="C281" s="225">
        <v>40</v>
      </c>
      <c r="D281" s="225">
        <v>10</v>
      </c>
      <c r="E281" s="224"/>
      <c r="F281" s="223">
        <v>1</v>
      </c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</row>
    <row r="282" spans="1:19" ht="12" x14ac:dyDescent="0.2">
      <c r="A282" s="227" t="str">
        <f t="shared" si="8"/>
        <v>Jan20</v>
      </c>
      <c r="B282" s="226">
        <f t="shared" si="9"/>
        <v>43841</v>
      </c>
      <c r="C282" s="225">
        <v>41</v>
      </c>
      <c r="D282" s="225">
        <v>10</v>
      </c>
      <c r="E282" s="224"/>
      <c r="F282" s="223">
        <v>2</v>
      </c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</row>
    <row r="283" spans="1:19" ht="12" x14ac:dyDescent="0.2">
      <c r="A283" s="227" t="str">
        <f t="shared" si="8"/>
        <v>Jan20</v>
      </c>
      <c r="B283" s="226">
        <f t="shared" si="9"/>
        <v>43842</v>
      </c>
      <c r="C283" s="225">
        <v>41</v>
      </c>
      <c r="D283" s="225">
        <v>10</v>
      </c>
      <c r="E283" s="224"/>
      <c r="F283" s="223">
        <v>2</v>
      </c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</row>
    <row r="284" spans="1:19" ht="12" x14ac:dyDescent="0.2">
      <c r="A284" s="227" t="str">
        <f t="shared" si="8"/>
        <v>Jan20</v>
      </c>
      <c r="B284" s="226">
        <f t="shared" si="9"/>
        <v>43843</v>
      </c>
      <c r="C284" s="225">
        <v>41</v>
      </c>
      <c r="D284" s="225">
        <v>10</v>
      </c>
      <c r="E284" s="224"/>
      <c r="F284" s="223">
        <v>2</v>
      </c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</row>
    <row r="285" spans="1:19" ht="12" x14ac:dyDescent="0.2">
      <c r="A285" s="227" t="str">
        <f t="shared" si="8"/>
        <v>Jan20</v>
      </c>
      <c r="B285" s="226">
        <f t="shared" si="9"/>
        <v>43844</v>
      </c>
      <c r="C285" s="225">
        <v>41</v>
      </c>
      <c r="D285" s="225">
        <v>10</v>
      </c>
      <c r="E285" s="224"/>
      <c r="F285" s="223">
        <v>2</v>
      </c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</row>
    <row r="286" spans="1:19" ht="12" x14ac:dyDescent="0.2">
      <c r="A286" s="227" t="str">
        <f t="shared" si="8"/>
        <v>Jan20</v>
      </c>
      <c r="B286" s="226">
        <f t="shared" si="9"/>
        <v>43845</v>
      </c>
      <c r="C286" s="225">
        <v>41</v>
      </c>
      <c r="D286" s="225">
        <v>10</v>
      </c>
      <c r="E286" s="224"/>
      <c r="F286" s="223">
        <v>2</v>
      </c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</row>
    <row r="287" spans="1:19" ht="12" x14ac:dyDescent="0.2">
      <c r="A287" s="227" t="str">
        <f t="shared" si="8"/>
        <v>Jan20</v>
      </c>
      <c r="B287" s="226">
        <f t="shared" si="9"/>
        <v>43846</v>
      </c>
      <c r="C287" s="225">
        <v>41</v>
      </c>
      <c r="D287" s="225">
        <v>10</v>
      </c>
      <c r="E287" s="224"/>
      <c r="F287" s="223">
        <v>2</v>
      </c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</row>
    <row r="288" spans="1:19" ht="12" x14ac:dyDescent="0.2">
      <c r="A288" s="227" t="str">
        <f t="shared" si="8"/>
        <v>Jan20</v>
      </c>
      <c r="B288" s="226">
        <f t="shared" si="9"/>
        <v>43847</v>
      </c>
      <c r="C288" s="225">
        <v>41</v>
      </c>
      <c r="D288" s="225">
        <v>10</v>
      </c>
      <c r="E288" s="224"/>
      <c r="F288" s="223">
        <v>2</v>
      </c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</row>
    <row r="289" spans="1:19" ht="12" x14ac:dyDescent="0.2">
      <c r="A289" s="227" t="str">
        <f t="shared" si="8"/>
        <v>Jan20</v>
      </c>
      <c r="B289" s="226">
        <f t="shared" si="9"/>
        <v>43848</v>
      </c>
      <c r="C289" s="225">
        <v>42</v>
      </c>
      <c r="D289" s="225">
        <v>10</v>
      </c>
      <c r="E289" s="224"/>
      <c r="F289" s="223">
        <v>3</v>
      </c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</row>
    <row r="290" spans="1:19" ht="12" x14ac:dyDescent="0.2">
      <c r="A290" s="227" t="str">
        <f t="shared" si="8"/>
        <v>Jan20</v>
      </c>
      <c r="B290" s="226">
        <f t="shared" si="9"/>
        <v>43849</v>
      </c>
      <c r="C290" s="225">
        <v>42</v>
      </c>
      <c r="D290" s="225">
        <v>10</v>
      </c>
      <c r="E290" s="224"/>
      <c r="F290" s="223">
        <v>3</v>
      </c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</row>
    <row r="291" spans="1:19" ht="12" x14ac:dyDescent="0.2">
      <c r="A291" s="227" t="str">
        <f t="shared" si="8"/>
        <v>Jan20</v>
      </c>
      <c r="B291" s="226">
        <f t="shared" si="9"/>
        <v>43850</v>
      </c>
      <c r="C291" s="225">
        <v>42</v>
      </c>
      <c r="D291" s="225">
        <v>10</v>
      </c>
      <c r="E291" s="224"/>
      <c r="F291" s="223">
        <v>3</v>
      </c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</row>
    <row r="292" spans="1:19" ht="12" x14ac:dyDescent="0.2">
      <c r="A292" s="227" t="str">
        <f t="shared" si="8"/>
        <v>Jan20</v>
      </c>
      <c r="B292" s="226">
        <f t="shared" si="9"/>
        <v>43851</v>
      </c>
      <c r="C292" s="225">
        <v>42</v>
      </c>
      <c r="D292" s="225">
        <v>10</v>
      </c>
      <c r="E292" s="224"/>
      <c r="F292" s="223">
        <v>3</v>
      </c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</row>
    <row r="293" spans="1:19" ht="12" x14ac:dyDescent="0.2">
      <c r="A293" s="227" t="str">
        <f t="shared" si="8"/>
        <v>Jan20</v>
      </c>
      <c r="B293" s="226">
        <f t="shared" si="9"/>
        <v>43852</v>
      </c>
      <c r="C293" s="225">
        <v>42</v>
      </c>
      <c r="D293" s="225">
        <v>10</v>
      </c>
      <c r="E293" s="224"/>
      <c r="F293" s="223">
        <v>3</v>
      </c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</row>
    <row r="294" spans="1:19" ht="12" x14ac:dyDescent="0.2">
      <c r="A294" s="227" t="str">
        <f t="shared" si="8"/>
        <v>Jan20</v>
      </c>
      <c r="B294" s="226">
        <f t="shared" si="9"/>
        <v>43853</v>
      </c>
      <c r="C294" s="225">
        <v>42</v>
      </c>
      <c r="D294" s="225">
        <v>10</v>
      </c>
      <c r="E294" s="224"/>
      <c r="F294" s="223">
        <v>3</v>
      </c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</row>
    <row r="295" spans="1:19" ht="12" x14ac:dyDescent="0.2">
      <c r="A295" s="227" t="str">
        <f t="shared" si="8"/>
        <v>Jan20</v>
      </c>
      <c r="B295" s="226">
        <f t="shared" si="9"/>
        <v>43854</v>
      </c>
      <c r="C295" s="225">
        <v>42</v>
      </c>
      <c r="D295" s="225">
        <v>10</v>
      </c>
      <c r="E295" s="224"/>
      <c r="F295" s="223">
        <v>3</v>
      </c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</row>
    <row r="296" spans="1:19" ht="12" x14ac:dyDescent="0.2">
      <c r="A296" s="227" t="str">
        <f t="shared" si="8"/>
        <v>Jan20</v>
      </c>
      <c r="B296" s="226">
        <f t="shared" si="9"/>
        <v>43855</v>
      </c>
      <c r="C296" s="225">
        <v>43</v>
      </c>
      <c r="D296" s="225">
        <v>10</v>
      </c>
      <c r="E296" s="224"/>
      <c r="F296" s="223">
        <v>4</v>
      </c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</row>
    <row r="297" spans="1:19" ht="12" x14ac:dyDescent="0.2">
      <c r="A297" s="227" t="str">
        <f t="shared" si="8"/>
        <v>Jan20</v>
      </c>
      <c r="B297" s="226">
        <f t="shared" si="9"/>
        <v>43856</v>
      </c>
      <c r="C297" s="225">
        <v>43</v>
      </c>
      <c r="D297" s="225">
        <v>10</v>
      </c>
      <c r="E297" s="224"/>
      <c r="F297" s="223">
        <v>4</v>
      </c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</row>
    <row r="298" spans="1:19" ht="12" x14ac:dyDescent="0.2">
      <c r="A298" s="227" t="str">
        <f t="shared" si="8"/>
        <v>Jan20</v>
      </c>
      <c r="B298" s="226">
        <f t="shared" si="9"/>
        <v>43857</v>
      </c>
      <c r="C298" s="225">
        <v>43</v>
      </c>
      <c r="D298" s="225">
        <v>10</v>
      </c>
      <c r="E298" s="224"/>
      <c r="F298" s="223">
        <v>4</v>
      </c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</row>
    <row r="299" spans="1:19" ht="12" x14ac:dyDescent="0.2">
      <c r="A299" s="227" t="str">
        <f t="shared" si="8"/>
        <v>Jan20</v>
      </c>
      <c r="B299" s="226">
        <f t="shared" si="9"/>
        <v>43858</v>
      </c>
      <c r="C299" s="225">
        <v>43</v>
      </c>
      <c r="D299" s="225">
        <v>10</v>
      </c>
      <c r="E299" s="224"/>
      <c r="F299" s="223">
        <v>4</v>
      </c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</row>
    <row r="300" spans="1:19" ht="12" x14ac:dyDescent="0.2">
      <c r="A300" s="227" t="str">
        <f t="shared" si="8"/>
        <v>Jan20</v>
      </c>
      <c r="B300" s="226">
        <f t="shared" si="9"/>
        <v>43859</v>
      </c>
      <c r="C300" s="225">
        <v>43</v>
      </c>
      <c r="D300" s="225">
        <v>10</v>
      </c>
      <c r="E300" s="224"/>
      <c r="F300" s="223">
        <v>4</v>
      </c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</row>
    <row r="301" spans="1:19" ht="12" x14ac:dyDescent="0.2">
      <c r="A301" s="227" t="str">
        <f t="shared" si="8"/>
        <v>Jan20</v>
      </c>
      <c r="B301" s="226">
        <f t="shared" si="9"/>
        <v>43860</v>
      </c>
      <c r="C301" s="225">
        <v>43</v>
      </c>
      <c r="D301" s="225">
        <v>10</v>
      </c>
      <c r="E301" s="224"/>
      <c r="F301" s="223">
        <v>4</v>
      </c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</row>
    <row r="302" spans="1:19" ht="12" x14ac:dyDescent="0.2">
      <c r="A302" s="227" t="str">
        <f t="shared" si="8"/>
        <v>Jan20</v>
      </c>
      <c r="B302" s="226">
        <f t="shared" si="9"/>
        <v>43861</v>
      </c>
      <c r="C302" s="225">
        <v>43</v>
      </c>
      <c r="D302" s="225">
        <v>10</v>
      </c>
      <c r="E302" s="224"/>
      <c r="F302" s="223">
        <v>4</v>
      </c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</row>
    <row r="303" spans="1:19" ht="12" x14ac:dyDescent="0.2">
      <c r="A303" s="227" t="str">
        <f t="shared" si="8"/>
        <v>Jan20</v>
      </c>
      <c r="B303" s="226">
        <f t="shared" si="9"/>
        <v>43862</v>
      </c>
      <c r="C303" s="225">
        <v>44</v>
      </c>
      <c r="D303" s="225">
        <v>10</v>
      </c>
      <c r="E303" s="224"/>
      <c r="F303" s="223">
        <v>5</v>
      </c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</row>
    <row r="304" spans="1:19" ht="12" x14ac:dyDescent="0.2">
      <c r="A304" s="227" t="str">
        <f t="shared" si="8"/>
        <v>Jan20</v>
      </c>
      <c r="B304" s="226">
        <f t="shared" si="9"/>
        <v>43863</v>
      </c>
      <c r="C304" s="225">
        <v>44</v>
      </c>
      <c r="D304" s="225">
        <v>10</v>
      </c>
      <c r="E304" s="224"/>
      <c r="F304" s="223">
        <v>5</v>
      </c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</row>
    <row r="305" spans="1:19" ht="12" x14ac:dyDescent="0.2">
      <c r="A305" s="227" t="str">
        <f t="shared" si="8"/>
        <v>Jan20</v>
      </c>
      <c r="B305" s="226">
        <f t="shared" si="9"/>
        <v>43864</v>
      </c>
      <c r="C305" s="225">
        <v>44</v>
      </c>
      <c r="D305" s="225">
        <v>10</v>
      </c>
      <c r="E305" s="224"/>
      <c r="F305" s="223">
        <v>5</v>
      </c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</row>
    <row r="306" spans="1:19" ht="12" x14ac:dyDescent="0.2">
      <c r="A306" s="227" t="str">
        <f t="shared" si="8"/>
        <v>Jan20</v>
      </c>
      <c r="B306" s="226">
        <f t="shared" si="9"/>
        <v>43865</v>
      </c>
      <c r="C306" s="225">
        <v>44</v>
      </c>
      <c r="D306" s="225">
        <v>10</v>
      </c>
      <c r="E306" s="224"/>
      <c r="F306" s="223">
        <v>5</v>
      </c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</row>
    <row r="307" spans="1:19" ht="12" x14ac:dyDescent="0.2">
      <c r="A307" s="227" t="str">
        <f t="shared" si="8"/>
        <v>Jan20</v>
      </c>
      <c r="B307" s="226">
        <f t="shared" si="9"/>
        <v>43866</v>
      </c>
      <c r="C307" s="225">
        <v>44</v>
      </c>
      <c r="D307" s="225">
        <v>10</v>
      </c>
      <c r="E307" s="224"/>
      <c r="F307" s="223">
        <v>5</v>
      </c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</row>
    <row r="308" spans="1:19" ht="12" x14ac:dyDescent="0.2">
      <c r="A308" s="230" t="str">
        <f t="shared" si="8"/>
        <v>Jan20</v>
      </c>
      <c r="B308" s="226">
        <f t="shared" si="9"/>
        <v>43867</v>
      </c>
      <c r="C308" s="229">
        <v>44</v>
      </c>
      <c r="D308" s="229">
        <v>10</v>
      </c>
      <c r="E308" s="228"/>
      <c r="F308" s="223">
        <v>5</v>
      </c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</row>
    <row r="309" spans="1:19" ht="12" x14ac:dyDescent="0.2">
      <c r="A309" s="227" t="str">
        <f t="shared" si="8"/>
        <v>Jan20</v>
      </c>
      <c r="B309" s="226">
        <f t="shared" si="9"/>
        <v>43868</v>
      </c>
      <c r="C309" s="225">
        <v>44</v>
      </c>
      <c r="D309" s="225">
        <v>10</v>
      </c>
      <c r="E309" s="224"/>
      <c r="F309" s="223">
        <v>5</v>
      </c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</row>
    <row r="310" spans="1:19" ht="12" x14ac:dyDescent="0.2">
      <c r="A310" s="227" t="str">
        <f t="shared" si="8"/>
        <v>Feb20</v>
      </c>
      <c r="B310" s="226">
        <f t="shared" si="9"/>
        <v>43869</v>
      </c>
      <c r="C310" s="225">
        <v>45</v>
      </c>
      <c r="D310" s="225">
        <v>11</v>
      </c>
      <c r="E310" s="224"/>
      <c r="F310" s="223">
        <v>1</v>
      </c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</row>
    <row r="311" spans="1:19" ht="12" x14ac:dyDescent="0.2">
      <c r="A311" s="227" t="str">
        <f t="shared" si="8"/>
        <v>Feb20</v>
      </c>
      <c r="B311" s="226">
        <f t="shared" si="9"/>
        <v>43870</v>
      </c>
      <c r="C311" s="225">
        <v>45</v>
      </c>
      <c r="D311" s="225">
        <v>11</v>
      </c>
      <c r="E311" s="224"/>
      <c r="F311" s="223">
        <v>1</v>
      </c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</row>
    <row r="312" spans="1:19" ht="12" x14ac:dyDescent="0.2">
      <c r="A312" s="227" t="str">
        <f t="shared" si="8"/>
        <v>Feb20</v>
      </c>
      <c r="B312" s="226">
        <f t="shared" si="9"/>
        <v>43871</v>
      </c>
      <c r="C312" s="225">
        <v>45</v>
      </c>
      <c r="D312" s="225">
        <v>11</v>
      </c>
      <c r="E312" s="224"/>
      <c r="F312" s="223">
        <v>1</v>
      </c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</row>
    <row r="313" spans="1:19" ht="12" x14ac:dyDescent="0.2">
      <c r="A313" s="227" t="str">
        <f t="shared" si="8"/>
        <v>Feb20</v>
      </c>
      <c r="B313" s="226">
        <f t="shared" si="9"/>
        <v>43872</v>
      </c>
      <c r="C313" s="225">
        <v>45</v>
      </c>
      <c r="D313" s="225">
        <v>11</v>
      </c>
      <c r="E313" s="224"/>
      <c r="F313" s="223">
        <v>1</v>
      </c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</row>
    <row r="314" spans="1:19" ht="12" x14ac:dyDescent="0.2">
      <c r="A314" s="227" t="str">
        <f t="shared" si="8"/>
        <v>Feb20</v>
      </c>
      <c r="B314" s="226">
        <f t="shared" si="9"/>
        <v>43873</v>
      </c>
      <c r="C314" s="225">
        <v>45</v>
      </c>
      <c r="D314" s="225">
        <v>11</v>
      </c>
      <c r="E314" s="224"/>
      <c r="F314" s="223">
        <v>1</v>
      </c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</row>
    <row r="315" spans="1:19" ht="12" x14ac:dyDescent="0.2">
      <c r="A315" s="227" t="str">
        <f t="shared" si="8"/>
        <v>Feb20</v>
      </c>
      <c r="B315" s="226">
        <f t="shared" si="9"/>
        <v>43874</v>
      </c>
      <c r="C315" s="225">
        <v>45</v>
      </c>
      <c r="D315" s="225">
        <v>11</v>
      </c>
      <c r="E315" s="224"/>
      <c r="F315" s="223">
        <v>1</v>
      </c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</row>
    <row r="316" spans="1:19" ht="12" x14ac:dyDescent="0.2">
      <c r="A316" s="227" t="str">
        <f t="shared" si="8"/>
        <v>Feb20</v>
      </c>
      <c r="B316" s="226">
        <f t="shared" si="9"/>
        <v>43875</v>
      </c>
      <c r="C316" s="225">
        <v>45</v>
      </c>
      <c r="D316" s="225">
        <v>11</v>
      </c>
      <c r="E316" s="224"/>
      <c r="F316" s="223">
        <v>1</v>
      </c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</row>
    <row r="317" spans="1:19" ht="12" x14ac:dyDescent="0.2">
      <c r="A317" s="227" t="str">
        <f t="shared" si="8"/>
        <v>Feb20</v>
      </c>
      <c r="B317" s="226">
        <f t="shared" si="9"/>
        <v>43876</v>
      </c>
      <c r="C317" s="225">
        <v>46</v>
      </c>
      <c r="D317" s="225">
        <v>11</v>
      </c>
      <c r="E317" s="224"/>
      <c r="F317" s="223">
        <v>2</v>
      </c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</row>
    <row r="318" spans="1:19" ht="12" x14ac:dyDescent="0.2">
      <c r="A318" s="227" t="str">
        <f t="shared" si="8"/>
        <v>Feb20</v>
      </c>
      <c r="B318" s="226">
        <f t="shared" si="9"/>
        <v>43877</v>
      </c>
      <c r="C318" s="225">
        <v>46</v>
      </c>
      <c r="D318" s="225">
        <v>11</v>
      </c>
      <c r="E318" s="224"/>
      <c r="F318" s="223">
        <v>2</v>
      </c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</row>
    <row r="319" spans="1:19" ht="12" x14ac:dyDescent="0.2">
      <c r="A319" s="227" t="str">
        <f t="shared" si="8"/>
        <v>Feb20</v>
      </c>
      <c r="B319" s="226">
        <f t="shared" si="9"/>
        <v>43878</v>
      </c>
      <c r="C319" s="225">
        <v>46</v>
      </c>
      <c r="D319" s="225">
        <v>11</v>
      </c>
      <c r="E319" s="224"/>
      <c r="F319" s="223">
        <v>2</v>
      </c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</row>
    <row r="320" spans="1:19" ht="12" x14ac:dyDescent="0.2">
      <c r="A320" s="227" t="str">
        <f t="shared" si="8"/>
        <v>Feb20</v>
      </c>
      <c r="B320" s="226">
        <f t="shared" si="9"/>
        <v>43879</v>
      </c>
      <c r="C320" s="225">
        <v>46</v>
      </c>
      <c r="D320" s="225">
        <v>11</v>
      </c>
      <c r="E320" s="224"/>
      <c r="F320" s="223">
        <v>2</v>
      </c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</row>
    <row r="321" spans="1:19" ht="12" x14ac:dyDescent="0.2">
      <c r="A321" s="227" t="str">
        <f t="shared" si="8"/>
        <v>Feb20</v>
      </c>
      <c r="B321" s="226">
        <f t="shared" si="9"/>
        <v>43880</v>
      </c>
      <c r="C321" s="225">
        <v>46</v>
      </c>
      <c r="D321" s="225">
        <v>11</v>
      </c>
      <c r="E321" s="224"/>
      <c r="F321" s="223">
        <v>2</v>
      </c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</row>
    <row r="322" spans="1:19" ht="12" x14ac:dyDescent="0.2">
      <c r="A322" s="227" t="str">
        <f t="shared" ref="A322:A381" si="10">TEXT(DATE(YEAR(B$2),MONTH(B$2)+(D322-1),1),"MmmYY")</f>
        <v>Feb20</v>
      </c>
      <c r="B322" s="226">
        <f t="shared" si="9"/>
        <v>43881</v>
      </c>
      <c r="C322" s="225">
        <v>46</v>
      </c>
      <c r="D322" s="225">
        <v>11</v>
      </c>
      <c r="E322" s="224"/>
      <c r="F322" s="223">
        <v>2</v>
      </c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</row>
    <row r="323" spans="1:19" ht="12" x14ac:dyDescent="0.2">
      <c r="A323" s="227" t="str">
        <f t="shared" si="10"/>
        <v>Feb20</v>
      </c>
      <c r="B323" s="226">
        <f t="shared" ref="B323:B381" si="11">B322+1</f>
        <v>43882</v>
      </c>
      <c r="C323" s="225">
        <v>46</v>
      </c>
      <c r="D323" s="225">
        <v>11</v>
      </c>
      <c r="E323" s="224"/>
      <c r="F323" s="223">
        <v>2</v>
      </c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</row>
    <row r="324" spans="1:19" ht="12" x14ac:dyDescent="0.2">
      <c r="A324" s="227" t="str">
        <f t="shared" si="10"/>
        <v>Feb20</v>
      </c>
      <c r="B324" s="226">
        <f t="shared" si="11"/>
        <v>43883</v>
      </c>
      <c r="C324" s="225">
        <v>47</v>
      </c>
      <c r="D324" s="225">
        <v>11</v>
      </c>
      <c r="E324" s="224"/>
      <c r="F324" s="223">
        <v>3</v>
      </c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</row>
    <row r="325" spans="1:19" ht="12" x14ac:dyDescent="0.2">
      <c r="A325" s="227" t="str">
        <f t="shared" si="10"/>
        <v>Feb20</v>
      </c>
      <c r="B325" s="226">
        <f t="shared" si="11"/>
        <v>43884</v>
      </c>
      <c r="C325" s="225">
        <v>47</v>
      </c>
      <c r="D325" s="225">
        <v>11</v>
      </c>
      <c r="E325" s="224"/>
      <c r="F325" s="223">
        <v>3</v>
      </c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</row>
    <row r="326" spans="1:19" ht="12" x14ac:dyDescent="0.2">
      <c r="A326" s="227" t="str">
        <f t="shared" si="10"/>
        <v>Feb20</v>
      </c>
      <c r="B326" s="226">
        <f t="shared" si="11"/>
        <v>43885</v>
      </c>
      <c r="C326" s="225">
        <v>47</v>
      </c>
      <c r="D326" s="225">
        <v>11</v>
      </c>
      <c r="E326" s="224"/>
      <c r="F326" s="223">
        <v>3</v>
      </c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</row>
    <row r="327" spans="1:19" ht="12" x14ac:dyDescent="0.2">
      <c r="A327" s="227" t="str">
        <f t="shared" si="10"/>
        <v>Feb20</v>
      </c>
      <c r="B327" s="226">
        <f t="shared" si="11"/>
        <v>43886</v>
      </c>
      <c r="C327" s="225">
        <v>47</v>
      </c>
      <c r="D327" s="225">
        <v>11</v>
      </c>
      <c r="E327" s="224"/>
      <c r="F327" s="223">
        <v>3</v>
      </c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</row>
    <row r="328" spans="1:19" ht="12" x14ac:dyDescent="0.2">
      <c r="A328" s="227" t="str">
        <f t="shared" si="10"/>
        <v>Feb20</v>
      </c>
      <c r="B328" s="226">
        <f t="shared" si="11"/>
        <v>43887</v>
      </c>
      <c r="C328" s="225">
        <v>47</v>
      </c>
      <c r="D328" s="225">
        <v>11</v>
      </c>
      <c r="E328" s="224"/>
      <c r="F328" s="223">
        <v>3</v>
      </c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</row>
    <row r="329" spans="1:19" ht="12" x14ac:dyDescent="0.2">
      <c r="A329" s="227" t="str">
        <f t="shared" si="10"/>
        <v>Feb20</v>
      </c>
      <c r="B329" s="226">
        <f t="shared" si="11"/>
        <v>43888</v>
      </c>
      <c r="C329" s="225">
        <v>47</v>
      </c>
      <c r="D329" s="225">
        <v>11</v>
      </c>
      <c r="E329" s="224"/>
      <c r="F329" s="223">
        <v>3</v>
      </c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</row>
    <row r="330" spans="1:19" ht="12" x14ac:dyDescent="0.2">
      <c r="A330" s="227" t="str">
        <f t="shared" si="10"/>
        <v>Feb20</v>
      </c>
      <c r="B330" s="226">
        <f t="shared" si="11"/>
        <v>43889</v>
      </c>
      <c r="C330" s="225">
        <v>47</v>
      </c>
      <c r="D330" s="225">
        <v>11</v>
      </c>
      <c r="E330" s="224"/>
      <c r="F330" s="223">
        <v>3</v>
      </c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</row>
    <row r="331" spans="1:19" ht="12" x14ac:dyDescent="0.2">
      <c r="A331" s="227" t="str">
        <f t="shared" si="10"/>
        <v>Feb20</v>
      </c>
      <c r="B331" s="226">
        <f t="shared" si="11"/>
        <v>43890</v>
      </c>
      <c r="C331" s="225">
        <v>48</v>
      </c>
      <c r="D331" s="225">
        <v>11</v>
      </c>
      <c r="E331" s="224"/>
      <c r="F331" s="223">
        <v>4</v>
      </c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</row>
    <row r="332" spans="1:19" ht="12" x14ac:dyDescent="0.2">
      <c r="A332" s="227" t="str">
        <f t="shared" si="10"/>
        <v>Feb20</v>
      </c>
      <c r="B332" s="226">
        <f t="shared" si="11"/>
        <v>43891</v>
      </c>
      <c r="C332" s="225">
        <v>48</v>
      </c>
      <c r="D332" s="225">
        <v>11</v>
      </c>
      <c r="E332" s="224"/>
      <c r="F332" s="223">
        <v>4</v>
      </c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</row>
    <row r="333" spans="1:19" ht="12" x14ac:dyDescent="0.2">
      <c r="A333" s="227" t="str">
        <f t="shared" si="10"/>
        <v>Feb20</v>
      </c>
      <c r="B333" s="226">
        <f t="shared" si="11"/>
        <v>43892</v>
      </c>
      <c r="C333" s="225">
        <v>48</v>
      </c>
      <c r="D333" s="225">
        <v>11</v>
      </c>
      <c r="E333" s="224"/>
      <c r="F333" s="223">
        <v>4</v>
      </c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</row>
    <row r="334" spans="1:19" ht="12" x14ac:dyDescent="0.2">
      <c r="A334" s="227" t="str">
        <f t="shared" si="10"/>
        <v>Feb20</v>
      </c>
      <c r="B334" s="226">
        <f t="shared" si="11"/>
        <v>43893</v>
      </c>
      <c r="C334" s="225">
        <v>48</v>
      </c>
      <c r="D334" s="225">
        <v>11</v>
      </c>
      <c r="E334" s="224"/>
      <c r="F334" s="223">
        <v>4</v>
      </c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</row>
    <row r="335" spans="1:19" ht="12" x14ac:dyDescent="0.2">
      <c r="A335" s="227" t="str">
        <f t="shared" si="10"/>
        <v>Feb20</v>
      </c>
      <c r="B335" s="226">
        <f t="shared" si="11"/>
        <v>43894</v>
      </c>
      <c r="C335" s="225">
        <v>48</v>
      </c>
      <c r="D335" s="225">
        <v>11</v>
      </c>
      <c r="E335" s="224"/>
      <c r="F335" s="223">
        <v>4</v>
      </c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</row>
    <row r="336" spans="1:19" ht="12" x14ac:dyDescent="0.2">
      <c r="A336" s="230" t="str">
        <f t="shared" si="10"/>
        <v>Feb20</v>
      </c>
      <c r="B336" s="226">
        <f t="shared" si="11"/>
        <v>43895</v>
      </c>
      <c r="C336" s="229">
        <v>48</v>
      </c>
      <c r="D336" s="229">
        <v>11</v>
      </c>
      <c r="E336" s="228"/>
      <c r="F336" s="223">
        <v>4</v>
      </c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</row>
    <row r="337" spans="1:19" ht="12" x14ac:dyDescent="0.2">
      <c r="A337" s="227" t="str">
        <f t="shared" si="10"/>
        <v>Feb20</v>
      </c>
      <c r="B337" s="226">
        <f t="shared" si="11"/>
        <v>43896</v>
      </c>
      <c r="C337" s="225">
        <v>48</v>
      </c>
      <c r="D337" s="225">
        <v>11</v>
      </c>
      <c r="E337" s="224"/>
      <c r="F337" s="223">
        <v>4</v>
      </c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</row>
    <row r="338" spans="1:19" ht="12" x14ac:dyDescent="0.2">
      <c r="A338" s="227" t="str">
        <f t="shared" si="10"/>
        <v>Mar20</v>
      </c>
      <c r="B338" s="226">
        <f t="shared" si="11"/>
        <v>43897</v>
      </c>
      <c r="C338" s="225">
        <v>49</v>
      </c>
      <c r="D338" s="225">
        <v>12</v>
      </c>
      <c r="E338" s="224"/>
      <c r="F338" s="223">
        <v>1</v>
      </c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</row>
    <row r="339" spans="1:19" ht="12" x14ac:dyDescent="0.2">
      <c r="A339" s="227" t="str">
        <f t="shared" si="10"/>
        <v>Mar20</v>
      </c>
      <c r="B339" s="226">
        <f t="shared" si="11"/>
        <v>43898</v>
      </c>
      <c r="C339" s="225">
        <v>49</v>
      </c>
      <c r="D339" s="225">
        <v>12</v>
      </c>
      <c r="E339" s="224"/>
      <c r="F339" s="223">
        <v>1</v>
      </c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</row>
    <row r="340" spans="1:19" ht="12" x14ac:dyDescent="0.2">
      <c r="A340" s="227" t="str">
        <f t="shared" si="10"/>
        <v>Mar20</v>
      </c>
      <c r="B340" s="226">
        <f t="shared" si="11"/>
        <v>43899</v>
      </c>
      <c r="C340" s="225">
        <v>49</v>
      </c>
      <c r="D340" s="225">
        <v>12</v>
      </c>
      <c r="E340" s="224"/>
      <c r="F340" s="223">
        <v>1</v>
      </c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</row>
    <row r="341" spans="1:19" ht="12" x14ac:dyDescent="0.2">
      <c r="A341" s="227" t="str">
        <f t="shared" si="10"/>
        <v>Mar20</v>
      </c>
      <c r="B341" s="226">
        <f t="shared" si="11"/>
        <v>43900</v>
      </c>
      <c r="C341" s="225">
        <v>49</v>
      </c>
      <c r="D341" s="225">
        <v>12</v>
      </c>
      <c r="E341" s="224"/>
      <c r="F341" s="223">
        <v>1</v>
      </c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</row>
    <row r="342" spans="1:19" ht="12" x14ac:dyDescent="0.2">
      <c r="A342" s="227" t="str">
        <f t="shared" si="10"/>
        <v>Mar20</v>
      </c>
      <c r="B342" s="226">
        <f t="shared" si="11"/>
        <v>43901</v>
      </c>
      <c r="C342" s="225">
        <v>49</v>
      </c>
      <c r="D342" s="225">
        <v>12</v>
      </c>
      <c r="E342" s="224"/>
      <c r="F342" s="223">
        <v>1</v>
      </c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</row>
    <row r="343" spans="1:19" ht="12" x14ac:dyDescent="0.2">
      <c r="A343" s="227" t="str">
        <f t="shared" si="10"/>
        <v>Mar20</v>
      </c>
      <c r="B343" s="226">
        <f t="shared" si="11"/>
        <v>43902</v>
      </c>
      <c r="C343" s="225">
        <v>49</v>
      </c>
      <c r="D343" s="225">
        <v>12</v>
      </c>
      <c r="E343" s="224"/>
      <c r="F343" s="223">
        <v>1</v>
      </c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</row>
    <row r="344" spans="1:19" ht="12" x14ac:dyDescent="0.2">
      <c r="A344" s="227" t="str">
        <f t="shared" si="10"/>
        <v>Mar20</v>
      </c>
      <c r="B344" s="226">
        <f t="shared" si="11"/>
        <v>43903</v>
      </c>
      <c r="C344" s="225">
        <v>49</v>
      </c>
      <c r="D344" s="225">
        <v>12</v>
      </c>
      <c r="E344" s="224"/>
      <c r="F344" s="223">
        <v>1</v>
      </c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</row>
    <row r="345" spans="1:19" ht="12" x14ac:dyDescent="0.2">
      <c r="A345" s="227" t="str">
        <f t="shared" si="10"/>
        <v>Mar20</v>
      </c>
      <c r="B345" s="226">
        <f t="shared" si="11"/>
        <v>43904</v>
      </c>
      <c r="C345" s="225">
        <v>50</v>
      </c>
      <c r="D345" s="225">
        <v>12</v>
      </c>
      <c r="E345" s="224"/>
      <c r="F345" s="223">
        <v>2</v>
      </c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</row>
    <row r="346" spans="1:19" ht="12" x14ac:dyDescent="0.2">
      <c r="A346" s="227" t="str">
        <f t="shared" si="10"/>
        <v>Mar20</v>
      </c>
      <c r="B346" s="226">
        <f t="shared" si="11"/>
        <v>43905</v>
      </c>
      <c r="C346" s="225">
        <v>50</v>
      </c>
      <c r="D346" s="225">
        <v>12</v>
      </c>
      <c r="E346" s="224"/>
      <c r="F346" s="223">
        <v>2</v>
      </c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</row>
    <row r="347" spans="1:19" ht="12" x14ac:dyDescent="0.2">
      <c r="A347" s="227" t="str">
        <f t="shared" si="10"/>
        <v>Mar20</v>
      </c>
      <c r="B347" s="226">
        <f t="shared" si="11"/>
        <v>43906</v>
      </c>
      <c r="C347" s="225">
        <v>50</v>
      </c>
      <c r="D347" s="225">
        <v>12</v>
      </c>
      <c r="E347" s="224"/>
      <c r="F347" s="223">
        <v>2</v>
      </c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</row>
    <row r="348" spans="1:19" ht="12" x14ac:dyDescent="0.2">
      <c r="A348" s="227" t="str">
        <f t="shared" si="10"/>
        <v>Mar20</v>
      </c>
      <c r="B348" s="226">
        <f t="shared" si="11"/>
        <v>43907</v>
      </c>
      <c r="C348" s="225">
        <v>50</v>
      </c>
      <c r="D348" s="225">
        <v>12</v>
      </c>
      <c r="E348" s="224"/>
      <c r="F348" s="223">
        <v>2</v>
      </c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</row>
    <row r="349" spans="1:19" ht="12" x14ac:dyDescent="0.2">
      <c r="A349" s="227" t="str">
        <f t="shared" si="10"/>
        <v>Mar20</v>
      </c>
      <c r="B349" s="226">
        <f t="shared" si="11"/>
        <v>43908</v>
      </c>
      <c r="C349" s="225">
        <v>50</v>
      </c>
      <c r="D349" s="225">
        <v>12</v>
      </c>
      <c r="E349" s="224"/>
      <c r="F349" s="223">
        <v>2</v>
      </c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</row>
    <row r="350" spans="1:19" ht="12" x14ac:dyDescent="0.2">
      <c r="A350" s="227" t="str">
        <f t="shared" si="10"/>
        <v>Mar20</v>
      </c>
      <c r="B350" s="226">
        <f t="shared" si="11"/>
        <v>43909</v>
      </c>
      <c r="C350" s="225">
        <v>50</v>
      </c>
      <c r="D350" s="225">
        <v>12</v>
      </c>
      <c r="E350" s="224"/>
      <c r="F350" s="223">
        <v>2</v>
      </c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</row>
    <row r="351" spans="1:19" ht="12" x14ac:dyDescent="0.2">
      <c r="A351" s="227" t="str">
        <f t="shared" si="10"/>
        <v>Mar20</v>
      </c>
      <c r="B351" s="226">
        <f t="shared" si="11"/>
        <v>43910</v>
      </c>
      <c r="C351" s="225">
        <v>50</v>
      </c>
      <c r="D351" s="225">
        <v>12</v>
      </c>
      <c r="E351" s="224"/>
      <c r="F351" s="223">
        <v>2</v>
      </c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</row>
    <row r="352" spans="1:19" ht="12" x14ac:dyDescent="0.2">
      <c r="A352" s="227" t="str">
        <f t="shared" si="10"/>
        <v>Mar20</v>
      </c>
      <c r="B352" s="226">
        <f t="shared" si="11"/>
        <v>43911</v>
      </c>
      <c r="C352" s="225">
        <v>51</v>
      </c>
      <c r="D352" s="225">
        <v>12</v>
      </c>
      <c r="E352" s="224"/>
      <c r="F352" s="223">
        <v>3</v>
      </c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</row>
    <row r="353" spans="1:19" ht="12" x14ac:dyDescent="0.2">
      <c r="A353" s="227" t="str">
        <f t="shared" si="10"/>
        <v>Mar20</v>
      </c>
      <c r="B353" s="226">
        <f t="shared" si="11"/>
        <v>43912</v>
      </c>
      <c r="C353" s="225">
        <v>51</v>
      </c>
      <c r="D353" s="225">
        <v>12</v>
      </c>
      <c r="E353" s="224"/>
      <c r="F353" s="223">
        <v>3</v>
      </c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</row>
    <row r="354" spans="1:19" ht="12" x14ac:dyDescent="0.2">
      <c r="A354" s="227" t="str">
        <f t="shared" si="10"/>
        <v>Mar20</v>
      </c>
      <c r="B354" s="226">
        <f t="shared" si="11"/>
        <v>43913</v>
      </c>
      <c r="C354" s="225">
        <v>51</v>
      </c>
      <c r="D354" s="225">
        <v>12</v>
      </c>
      <c r="E354" s="224"/>
      <c r="F354" s="223">
        <v>3</v>
      </c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</row>
    <row r="355" spans="1:19" ht="12" x14ac:dyDescent="0.2">
      <c r="A355" s="227" t="str">
        <f t="shared" si="10"/>
        <v>Mar20</v>
      </c>
      <c r="B355" s="226">
        <f t="shared" si="11"/>
        <v>43914</v>
      </c>
      <c r="C355" s="225">
        <v>51</v>
      </c>
      <c r="D355" s="225">
        <v>12</v>
      </c>
      <c r="E355" s="224"/>
      <c r="F355" s="223">
        <v>3</v>
      </c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</row>
    <row r="356" spans="1:19" ht="12" x14ac:dyDescent="0.2">
      <c r="A356" s="227" t="str">
        <f t="shared" si="10"/>
        <v>Mar20</v>
      </c>
      <c r="B356" s="226">
        <f t="shared" si="11"/>
        <v>43915</v>
      </c>
      <c r="C356" s="225">
        <v>51</v>
      </c>
      <c r="D356" s="225">
        <v>12</v>
      </c>
      <c r="E356" s="224"/>
      <c r="F356" s="223">
        <v>3</v>
      </c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</row>
    <row r="357" spans="1:19" ht="12" x14ac:dyDescent="0.2">
      <c r="A357" s="227" t="str">
        <f t="shared" si="10"/>
        <v>Mar20</v>
      </c>
      <c r="B357" s="226">
        <f t="shared" si="11"/>
        <v>43916</v>
      </c>
      <c r="C357" s="225">
        <v>51</v>
      </c>
      <c r="D357" s="225">
        <v>12</v>
      </c>
      <c r="E357" s="224"/>
      <c r="F357" s="223">
        <v>3</v>
      </c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</row>
    <row r="358" spans="1:19" ht="12" x14ac:dyDescent="0.2">
      <c r="A358" s="227" t="str">
        <f t="shared" si="10"/>
        <v>Mar20</v>
      </c>
      <c r="B358" s="226">
        <f t="shared" si="11"/>
        <v>43917</v>
      </c>
      <c r="C358" s="225">
        <v>51</v>
      </c>
      <c r="D358" s="225">
        <v>12</v>
      </c>
      <c r="E358" s="224"/>
      <c r="F358" s="223">
        <v>3</v>
      </c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</row>
    <row r="359" spans="1:19" ht="12" x14ac:dyDescent="0.2">
      <c r="A359" s="227" t="str">
        <f t="shared" si="10"/>
        <v>Mar20</v>
      </c>
      <c r="B359" s="226">
        <f t="shared" si="11"/>
        <v>43918</v>
      </c>
      <c r="C359" s="225">
        <v>52</v>
      </c>
      <c r="D359" s="225">
        <v>12</v>
      </c>
      <c r="E359" s="224"/>
      <c r="F359" s="223">
        <v>4</v>
      </c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</row>
    <row r="360" spans="1:19" ht="12" x14ac:dyDescent="0.2">
      <c r="A360" s="227" t="str">
        <f t="shared" si="10"/>
        <v>Mar20</v>
      </c>
      <c r="B360" s="226">
        <f t="shared" si="11"/>
        <v>43919</v>
      </c>
      <c r="C360" s="225">
        <v>52</v>
      </c>
      <c r="D360" s="225">
        <v>12</v>
      </c>
      <c r="E360" s="224"/>
      <c r="F360" s="223">
        <v>4</v>
      </c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</row>
    <row r="361" spans="1:19" ht="12" x14ac:dyDescent="0.2">
      <c r="A361" s="227" t="str">
        <f t="shared" si="10"/>
        <v>Mar20</v>
      </c>
      <c r="B361" s="226">
        <f t="shared" si="11"/>
        <v>43920</v>
      </c>
      <c r="C361" s="225">
        <v>52</v>
      </c>
      <c r="D361" s="225">
        <v>12</v>
      </c>
      <c r="E361" s="224"/>
      <c r="F361" s="223">
        <v>4</v>
      </c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</row>
    <row r="362" spans="1:19" ht="12" x14ac:dyDescent="0.2">
      <c r="A362" s="227" t="str">
        <f t="shared" si="10"/>
        <v>Mar20</v>
      </c>
      <c r="B362" s="226">
        <f t="shared" si="11"/>
        <v>43921</v>
      </c>
      <c r="C362" s="225">
        <v>52</v>
      </c>
      <c r="D362" s="225">
        <v>12</v>
      </c>
      <c r="E362" s="224"/>
      <c r="F362" s="223">
        <v>4</v>
      </c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</row>
    <row r="363" spans="1:19" ht="12" x14ac:dyDescent="0.2">
      <c r="A363" s="227" t="str">
        <f t="shared" si="10"/>
        <v>Mar20</v>
      </c>
      <c r="B363" s="226">
        <f t="shared" si="11"/>
        <v>43922</v>
      </c>
      <c r="C363" s="225">
        <v>52</v>
      </c>
      <c r="D363" s="225">
        <v>12</v>
      </c>
      <c r="E363" s="224"/>
      <c r="F363" s="223">
        <v>4</v>
      </c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</row>
    <row r="364" spans="1:19" ht="12" x14ac:dyDescent="0.2">
      <c r="A364" s="227" t="str">
        <f t="shared" si="10"/>
        <v>Mar20</v>
      </c>
      <c r="B364" s="226">
        <f t="shared" si="11"/>
        <v>43923</v>
      </c>
      <c r="C364" s="225">
        <v>52</v>
      </c>
      <c r="D364" s="225">
        <v>12</v>
      </c>
      <c r="E364" s="224"/>
      <c r="F364" s="223">
        <v>4</v>
      </c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</row>
    <row r="365" spans="1:19" ht="12" x14ac:dyDescent="0.2">
      <c r="A365" s="227" t="str">
        <f t="shared" si="10"/>
        <v>Mar20</v>
      </c>
      <c r="B365" s="226">
        <f t="shared" si="11"/>
        <v>43924</v>
      </c>
      <c r="C365" s="225">
        <v>52</v>
      </c>
      <c r="D365" s="225">
        <v>12</v>
      </c>
      <c r="E365" s="224"/>
      <c r="F365" s="223">
        <v>4</v>
      </c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</row>
    <row r="366" spans="1:19" ht="12" x14ac:dyDescent="0.2">
      <c r="A366" s="227" t="str">
        <f t="shared" si="10"/>
        <v>Mar20</v>
      </c>
      <c r="B366" s="226">
        <f t="shared" si="11"/>
        <v>43925</v>
      </c>
      <c r="C366" s="225">
        <v>53</v>
      </c>
      <c r="D366" s="225">
        <v>12</v>
      </c>
      <c r="E366" s="221">
        <f>B366</f>
        <v>43925</v>
      </c>
      <c r="F366" s="223">
        <v>5</v>
      </c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</row>
    <row r="367" spans="1:19" ht="12" x14ac:dyDescent="0.2">
      <c r="A367" s="227" t="str">
        <f t="shared" si="10"/>
        <v>Mar20</v>
      </c>
      <c r="B367" s="226">
        <f t="shared" si="11"/>
        <v>43926</v>
      </c>
      <c r="C367" s="225">
        <v>53</v>
      </c>
      <c r="D367" s="225">
        <v>12</v>
      </c>
      <c r="E367" s="224"/>
      <c r="F367" s="223">
        <v>5</v>
      </c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</row>
    <row r="368" spans="1:19" ht="12" x14ac:dyDescent="0.2">
      <c r="A368" s="227" t="str">
        <f t="shared" si="10"/>
        <v>Mar20</v>
      </c>
      <c r="B368" s="226">
        <f t="shared" si="11"/>
        <v>43927</v>
      </c>
      <c r="C368" s="225">
        <v>53</v>
      </c>
      <c r="D368" s="225">
        <v>12</v>
      </c>
      <c r="E368" s="224"/>
      <c r="F368" s="223">
        <v>5</v>
      </c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</row>
    <row r="369" spans="1:19" ht="12" x14ac:dyDescent="0.2">
      <c r="A369" s="227" t="str">
        <f t="shared" si="10"/>
        <v>Mar20</v>
      </c>
      <c r="B369" s="226">
        <f t="shared" si="11"/>
        <v>43928</v>
      </c>
      <c r="C369" s="225">
        <v>53</v>
      </c>
      <c r="D369" s="225">
        <v>12</v>
      </c>
      <c r="E369" s="224"/>
      <c r="F369" s="223">
        <v>5</v>
      </c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</row>
    <row r="370" spans="1:19" ht="12" x14ac:dyDescent="0.2">
      <c r="A370" s="227" t="str">
        <f t="shared" si="10"/>
        <v>Mar20</v>
      </c>
      <c r="B370" s="226">
        <f t="shared" si="11"/>
        <v>43929</v>
      </c>
      <c r="C370" s="225">
        <v>53</v>
      </c>
      <c r="D370" s="225">
        <v>12</v>
      </c>
      <c r="E370" s="224"/>
      <c r="F370" s="223">
        <v>5</v>
      </c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</row>
    <row r="371" spans="1:19" ht="12" x14ac:dyDescent="0.2">
      <c r="A371" s="227" t="str">
        <f t="shared" si="10"/>
        <v>Mar20</v>
      </c>
      <c r="B371" s="226">
        <f t="shared" si="11"/>
        <v>43930</v>
      </c>
      <c r="C371" s="225">
        <v>53</v>
      </c>
      <c r="D371" s="225">
        <v>12</v>
      </c>
      <c r="E371" s="224"/>
      <c r="F371" s="223">
        <v>5</v>
      </c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</row>
    <row r="372" spans="1:19" ht="12" x14ac:dyDescent="0.2">
      <c r="A372" s="227" t="str">
        <f t="shared" si="10"/>
        <v>Mar20</v>
      </c>
      <c r="B372" s="226">
        <f t="shared" si="11"/>
        <v>43931</v>
      </c>
      <c r="C372" s="225">
        <v>53</v>
      </c>
      <c r="D372" s="225">
        <v>12</v>
      </c>
      <c r="E372" s="224"/>
      <c r="F372" s="223">
        <v>5</v>
      </c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</row>
    <row r="373" spans="1:19" ht="12" x14ac:dyDescent="0.2">
      <c r="A373" s="227" t="str">
        <f t="shared" si="10"/>
        <v>Mar20</v>
      </c>
      <c r="B373" s="226">
        <f t="shared" si="11"/>
        <v>43932</v>
      </c>
      <c r="C373" s="225">
        <v>53</v>
      </c>
      <c r="D373" s="225">
        <v>12</v>
      </c>
      <c r="E373" s="224"/>
      <c r="F373" s="223">
        <v>5</v>
      </c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</row>
    <row r="374" spans="1:19" ht="12" x14ac:dyDescent="0.2">
      <c r="A374" s="227" t="str">
        <f t="shared" si="10"/>
        <v>Mar20</v>
      </c>
      <c r="B374" s="226">
        <f t="shared" si="11"/>
        <v>43933</v>
      </c>
      <c r="C374" s="225">
        <v>53</v>
      </c>
      <c r="D374" s="225">
        <v>12</v>
      </c>
      <c r="E374" s="224"/>
      <c r="F374" s="223">
        <v>5</v>
      </c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</row>
    <row r="375" spans="1:19" ht="12" x14ac:dyDescent="0.2">
      <c r="A375" s="227" t="str">
        <f t="shared" si="10"/>
        <v>Mar20</v>
      </c>
      <c r="B375" s="226">
        <f t="shared" si="11"/>
        <v>43934</v>
      </c>
      <c r="C375" s="225">
        <v>53</v>
      </c>
      <c r="D375" s="225">
        <v>12</v>
      </c>
      <c r="E375" s="224"/>
      <c r="F375" s="223">
        <v>5</v>
      </c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</row>
    <row r="376" spans="1:19" ht="12" x14ac:dyDescent="0.2">
      <c r="A376" s="227" t="str">
        <f t="shared" si="10"/>
        <v>Mar20</v>
      </c>
      <c r="B376" s="226">
        <f t="shared" si="11"/>
        <v>43935</v>
      </c>
      <c r="C376" s="225">
        <v>53</v>
      </c>
      <c r="D376" s="225">
        <v>12</v>
      </c>
      <c r="E376" s="224"/>
      <c r="F376" s="223">
        <v>5</v>
      </c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</row>
    <row r="377" spans="1:19" ht="12" x14ac:dyDescent="0.2">
      <c r="A377" s="227" t="str">
        <f t="shared" si="10"/>
        <v>Mar20</v>
      </c>
      <c r="B377" s="226">
        <f t="shared" si="11"/>
        <v>43936</v>
      </c>
      <c r="C377" s="225">
        <v>53</v>
      </c>
      <c r="D377" s="225">
        <v>12</v>
      </c>
      <c r="E377" s="224"/>
      <c r="F377" s="223">
        <v>5</v>
      </c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</row>
    <row r="378" spans="1:19" ht="12" x14ac:dyDescent="0.2">
      <c r="A378" s="227" t="str">
        <f t="shared" si="10"/>
        <v>Mar20</v>
      </c>
      <c r="B378" s="226">
        <f t="shared" si="11"/>
        <v>43937</v>
      </c>
      <c r="C378" s="225">
        <v>53</v>
      </c>
      <c r="D378" s="225">
        <v>12</v>
      </c>
      <c r="E378" s="224"/>
      <c r="F378" s="223">
        <v>5</v>
      </c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</row>
    <row r="379" spans="1:19" ht="12" x14ac:dyDescent="0.2">
      <c r="A379" s="227" t="str">
        <f t="shared" si="10"/>
        <v>Mar20</v>
      </c>
      <c r="B379" s="226">
        <f t="shared" si="11"/>
        <v>43938</v>
      </c>
      <c r="C379" s="225">
        <v>53</v>
      </c>
      <c r="D379" s="225">
        <v>12</v>
      </c>
      <c r="E379" s="224"/>
      <c r="F379" s="223">
        <v>5</v>
      </c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</row>
    <row r="380" spans="1:19" ht="12" x14ac:dyDescent="0.2">
      <c r="A380" s="227" t="str">
        <f t="shared" si="10"/>
        <v>Mar20</v>
      </c>
      <c r="B380" s="226">
        <f t="shared" si="11"/>
        <v>43939</v>
      </c>
      <c r="C380" s="225">
        <v>53</v>
      </c>
      <c r="D380" s="225">
        <v>12</v>
      </c>
      <c r="E380" s="224"/>
      <c r="F380" s="223">
        <v>5</v>
      </c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</row>
    <row r="381" spans="1:19" ht="12" x14ac:dyDescent="0.2">
      <c r="A381" s="227" t="str">
        <f t="shared" si="10"/>
        <v>Mar20</v>
      </c>
      <c r="B381" s="226">
        <f t="shared" si="11"/>
        <v>43940</v>
      </c>
      <c r="C381" s="225">
        <v>53</v>
      </c>
      <c r="D381" s="225">
        <v>12</v>
      </c>
      <c r="E381" s="224"/>
      <c r="F381" s="223">
        <v>5</v>
      </c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</row>
    <row r="382" spans="1:19" x14ac:dyDescent="0.2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5"/>
  <sheetViews>
    <sheetView workbookViewId="0">
      <pane ySplit="7" topLeftCell="A8" activePane="bottomLeft" state="frozen"/>
      <selection pane="bottomLeft" activeCell="B16" sqref="B16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15"/>
      <c r="B1" s="398" t="s">
        <v>74</v>
      </c>
      <c r="C1" s="399"/>
      <c r="D1" s="399"/>
      <c r="E1" s="399"/>
      <c r="F1" s="400"/>
      <c r="G1" s="407">
        <f>SUM(AD85:AG85)+SUM(AE87:AG87)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1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420"/>
      <c r="S8" s="421"/>
      <c r="T8" s="422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1</v>
      </c>
      <c r="F9" s="35"/>
      <c r="G9" s="35"/>
      <c r="H9" s="377" t="s">
        <v>65</v>
      </c>
      <c r="I9" s="378"/>
      <c r="J9" s="379"/>
      <c r="K9" s="210">
        <f>Admin!B2</f>
        <v>43561</v>
      </c>
      <c r="L9" s="211" t="s">
        <v>84</v>
      </c>
      <c r="M9" s="212">
        <f>K9+2</f>
        <v>43563</v>
      </c>
      <c r="N9" s="20"/>
      <c r="O9" s="35"/>
      <c r="P9" s="35"/>
      <c r="Q9" s="35"/>
      <c r="R9" s="35"/>
      <c r="S9" s="35"/>
      <c r="T9" s="35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0"/>
      <c r="H11" s="98">
        <v>0</v>
      </c>
      <c r="I11" s="90">
        <v>0</v>
      </c>
      <c r="J11" s="90">
        <v>0</v>
      </c>
      <c r="K11" s="91">
        <f t="shared" ref="K11:K20" si="2">I11*J11</f>
        <v>0</v>
      </c>
      <c r="L11" s="114">
        <v>0</v>
      </c>
      <c r="M11" s="102" t="str">
        <f t="shared" ref="M11:M20" si="3">IF(E11=" "," ",IF((H11+K11+L11)&gt;0,H11+K11+L11," "))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4">IF(M11=" "," ",IF(M11=0," ",M11-SUM(N11:Q11)))</f>
        <v xml:space="preserve"> </v>
      </c>
      <c r="S11" s="95"/>
      <c r="T11" s="102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5">IF(O11=" ",0,O11)</f>
        <v>0</v>
      </c>
      <c r="Y11" s="49">
        <f t="shared" si="5"/>
        <v>0</v>
      </c>
      <c r="Z11" s="49">
        <f t="shared" ref="Z11:Z20" si="6">IF(Q11=" ",0,Q11)</f>
        <v>0</v>
      </c>
      <c r="AA11" s="49">
        <f t="shared" ref="AA11:AC20" si="7">IF(R11=" ",0,R11)</f>
        <v>0</v>
      </c>
      <c r="AC11" s="49">
        <f t="shared" si="7"/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0"/>
      <c r="H12" s="99">
        <v>0</v>
      </c>
      <c r="I12" s="93">
        <v>0</v>
      </c>
      <c r="J12" s="93">
        <v>0</v>
      </c>
      <c r="K12" s="94">
        <f t="shared" si="2"/>
        <v>0</v>
      </c>
      <c r="L12" s="115">
        <v>0</v>
      </c>
      <c r="M12" s="103" t="str">
        <f t="shared" si="3"/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4"/>
        <v xml:space="preserve"> </v>
      </c>
      <c r="S12" s="95"/>
      <c r="T12" s="103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5"/>
        <v>0</v>
      </c>
      <c r="Y12" s="49">
        <f t="shared" si="5"/>
        <v>0</v>
      </c>
      <c r="Z12" s="49">
        <f t="shared" si="6"/>
        <v>0</v>
      </c>
      <c r="AA12" s="49">
        <f t="shared" si="7"/>
        <v>0</v>
      </c>
      <c r="AC12" s="49">
        <f t="shared" si="7"/>
        <v>0</v>
      </c>
      <c r="AD12" s="77">
        <f t="shared" ref="AD12:AD20" si="8">IF(G12="SSP",H12,0)</f>
        <v>0</v>
      </c>
      <c r="AE12" s="77">
        <f t="shared" ref="AE12:AE20" si="9">IF(G12="SMP",H12,0)</f>
        <v>0</v>
      </c>
      <c r="AF12" s="77">
        <f t="shared" ref="AF12:AF20" si="10">IF(G12="SPP",H12,0)</f>
        <v>0</v>
      </c>
      <c r="AG12" s="77">
        <f t="shared" ref="AG12:AG20" si="11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0"/>
      <c r="H13" s="99">
        <v>0</v>
      </c>
      <c r="I13" s="93">
        <v>0</v>
      </c>
      <c r="J13" s="93">
        <v>0</v>
      </c>
      <c r="K13" s="94">
        <f t="shared" si="2"/>
        <v>0</v>
      </c>
      <c r="L13" s="115">
        <v>0</v>
      </c>
      <c r="M13" s="103" t="str">
        <f t="shared" si="3"/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4"/>
        <v xml:space="preserve"> </v>
      </c>
      <c r="S13" s="95"/>
      <c r="T13" s="103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5"/>
        <v>0</v>
      </c>
      <c r="Y13" s="49">
        <f t="shared" si="5"/>
        <v>0</v>
      </c>
      <c r="Z13" s="49">
        <f t="shared" si="6"/>
        <v>0</v>
      </c>
      <c r="AA13" s="49">
        <f t="shared" si="7"/>
        <v>0</v>
      </c>
      <c r="AC13" s="49">
        <f t="shared" si="7"/>
        <v>0</v>
      </c>
      <c r="AD13" s="77">
        <f t="shared" si="8"/>
        <v>0</v>
      </c>
      <c r="AE13" s="77">
        <f t="shared" si="9"/>
        <v>0</v>
      </c>
      <c r="AF13" s="77">
        <f t="shared" si="10"/>
        <v>0</v>
      </c>
      <c r="AG13" s="77">
        <f t="shared" si="11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0"/>
      <c r="H14" s="99">
        <v>0</v>
      </c>
      <c r="I14" s="93">
        <v>0</v>
      </c>
      <c r="J14" s="93">
        <v>0</v>
      </c>
      <c r="K14" s="94">
        <f t="shared" si="2"/>
        <v>0</v>
      </c>
      <c r="L14" s="115">
        <v>0</v>
      </c>
      <c r="M14" s="103" t="str">
        <f t="shared" si="3"/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4"/>
        <v xml:space="preserve"> </v>
      </c>
      <c r="S14" s="95"/>
      <c r="T14" s="103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 t="shared" ref="X14:X20" si="12">IF(O14=" ",0,O14)</f>
        <v>0</v>
      </c>
      <c r="Y14" s="49">
        <f t="shared" ref="Y14:Y20" si="13">IF(P14=" ",0,P14)</f>
        <v>0</v>
      </c>
      <c r="Z14" s="49">
        <f t="shared" si="6"/>
        <v>0</v>
      </c>
      <c r="AA14" s="49">
        <f t="shared" si="7"/>
        <v>0</v>
      </c>
      <c r="AC14" s="49">
        <f t="shared" si="7"/>
        <v>0</v>
      </c>
      <c r="AD14" s="77">
        <f t="shared" si="8"/>
        <v>0</v>
      </c>
      <c r="AE14" s="77">
        <f t="shared" si="9"/>
        <v>0</v>
      </c>
      <c r="AF14" s="77">
        <f t="shared" si="10"/>
        <v>0</v>
      </c>
      <c r="AG14" s="77">
        <f t="shared" si="11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0"/>
      <c r="H15" s="99">
        <v>0</v>
      </c>
      <c r="I15" s="93">
        <v>0</v>
      </c>
      <c r="J15" s="93">
        <v>0</v>
      </c>
      <c r="K15" s="94">
        <f t="shared" si="2"/>
        <v>0</v>
      </c>
      <c r="L15" s="115">
        <v>0</v>
      </c>
      <c r="M15" s="103" t="str">
        <f t="shared" si="3"/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4"/>
        <v xml:space="preserve"> </v>
      </c>
      <c r="S15" s="95"/>
      <c r="T15" s="103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 t="shared" si="12"/>
        <v>0</v>
      </c>
      <c r="Y15" s="49">
        <f t="shared" si="13"/>
        <v>0</v>
      </c>
      <c r="Z15" s="49">
        <f t="shared" si="6"/>
        <v>0</v>
      </c>
      <c r="AA15" s="49">
        <f t="shared" si="7"/>
        <v>0</v>
      </c>
      <c r="AC15" s="49">
        <f t="shared" si="7"/>
        <v>0</v>
      </c>
      <c r="AD15" s="77">
        <f t="shared" si="8"/>
        <v>0</v>
      </c>
      <c r="AE15" s="77">
        <f t="shared" si="9"/>
        <v>0</v>
      </c>
      <c r="AF15" s="77">
        <f t="shared" si="10"/>
        <v>0</v>
      </c>
      <c r="AG15" s="77">
        <f t="shared" si="11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0"/>
      <c r="H16" s="99">
        <v>0</v>
      </c>
      <c r="I16" s="93">
        <v>0</v>
      </c>
      <c r="J16" s="93">
        <v>0</v>
      </c>
      <c r="K16" s="94">
        <f t="shared" si="2"/>
        <v>0</v>
      </c>
      <c r="L16" s="115">
        <v>0</v>
      </c>
      <c r="M16" s="103" t="str">
        <f t="shared" si="3"/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4"/>
        <v xml:space="preserve"> </v>
      </c>
      <c r="S16" s="95"/>
      <c r="T16" s="103">
        <v>0</v>
      </c>
      <c r="U16" s="39"/>
      <c r="V16" s="49">
        <f>IF(Employee!H$164=E$9,Employee!D$164+SUM(M16)+0,SUM(M16)+0)</f>
        <v>0</v>
      </c>
      <c r="W16" s="49">
        <f>IF(Employee!H$164=E$9,Employee!D$165+SUM(N16)+0,SUM(N16)+0)</f>
        <v>0</v>
      </c>
      <c r="X16" s="49">
        <f t="shared" si="12"/>
        <v>0</v>
      </c>
      <c r="Y16" s="49">
        <f t="shared" si="13"/>
        <v>0</v>
      </c>
      <c r="Z16" s="49">
        <f t="shared" si="6"/>
        <v>0</v>
      </c>
      <c r="AA16" s="49">
        <f t="shared" si="7"/>
        <v>0</v>
      </c>
      <c r="AC16" s="49">
        <f t="shared" si="7"/>
        <v>0</v>
      </c>
      <c r="AD16" s="77">
        <f t="shared" si="8"/>
        <v>0</v>
      </c>
      <c r="AE16" s="77">
        <f t="shared" si="9"/>
        <v>0</v>
      </c>
      <c r="AF16" s="77">
        <f t="shared" si="10"/>
        <v>0</v>
      </c>
      <c r="AG16" s="77">
        <f t="shared" si="11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0"/>
      <c r="H17" s="99">
        <v>0</v>
      </c>
      <c r="I17" s="93">
        <v>0</v>
      </c>
      <c r="J17" s="93">
        <v>0</v>
      </c>
      <c r="K17" s="94">
        <f t="shared" si="2"/>
        <v>0</v>
      </c>
      <c r="L17" s="115">
        <v>0</v>
      </c>
      <c r="M17" s="103" t="str">
        <f t="shared" si="3"/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4"/>
        <v xml:space="preserve"> </v>
      </c>
      <c r="S17" s="95"/>
      <c r="T17" s="103">
        <v>0</v>
      </c>
      <c r="U17" s="39"/>
      <c r="V17" s="49">
        <f>IF(Employee!H$190=E$9,Employee!D$190+SUM(M17)+0,SUM(M17)+0)</f>
        <v>0</v>
      </c>
      <c r="W17" s="49">
        <f>IF(Employee!H$190=E$9,Employee!D$191+SUM(N17)+0,SUM(N17)+0)</f>
        <v>0</v>
      </c>
      <c r="X17" s="49">
        <f t="shared" si="12"/>
        <v>0</v>
      </c>
      <c r="Y17" s="49">
        <f t="shared" si="13"/>
        <v>0</v>
      </c>
      <c r="Z17" s="49">
        <f t="shared" si="6"/>
        <v>0</v>
      </c>
      <c r="AA17" s="49">
        <f t="shared" si="7"/>
        <v>0</v>
      </c>
      <c r="AC17" s="49">
        <f t="shared" si="7"/>
        <v>0</v>
      </c>
      <c r="AD17" s="77">
        <f t="shared" si="8"/>
        <v>0</v>
      </c>
      <c r="AE17" s="77">
        <f t="shared" si="9"/>
        <v>0</v>
      </c>
      <c r="AF17" s="77">
        <f t="shared" si="10"/>
        <v>0</v>
      </c>
      <c r="AG17" s="77">
        <f t="shared" si="11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0"/>
      <c r="H18" s="99">
        <v>0</v>
      </c>
      <c r="I18" s="93">
        <v>0</v>
      </c>
      <c r="J18" s="93">
        <v>0</v>
      </c>
      <c r="K18" s="94">
        <f t="shared" si="2"/>
        <v>0</v>
      </c>
      <c r="L18" s="115">
        <v>0</v>
      </c>
      <c r="M18" s="103" t="str">
        <f t="shared" si="3"/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4"/>
        <v xml:space="preserve"> </v>
      </c>
      <c r="S18" s="95"/>
      <c r="T18" s="103">
        <v>0</v>
      </c>
      <c r="U18" s="39"/>
      <c r="V18" s="49">
        <f>IF(Employee!H$216=E$9,Employee!D$216+SUM(M18)+0,SUM(M18)+0)</f>
        <v>0</v>
      </c>
      <c r="W18" s="49">
        <f>IF(Employee!H$216=E$9,Employee!D$217+SUM(N18)+0,SUM(N18)+0)</f>
        <v>0</v>
      </c>
      <c r="X18" s="49">
        <f t="shared" si="12"/>
        <v>0</v>
      </c>
      <c r="Y18" s="49">
        <f t="shared" si="13"/>
        <v>0</v>
      </c>
      <c r="Z18" s="49">
        <f t="shared" si="6"/>
        <v>0</v>
      </c>
      <c r="AA18" s="49">
        <f t="shared" si="7"/>
        <v>0</v>
      </c>
      <c r="AC18" s="49">
        <f t="shared" si="7"/>
        <v>0</v>
      </c>
      <c r="AD18" s="77">
        <f t="shared" si="8"/>
        <v>0</v>
      </c>
      <c r="AE18" s="77">
        <f t="shared" si="9"/>
        <v>0</v>
      </c>
      <c r="AF18" s="77">
        <f t="shared" si="10"/>
        <v>0</v>
      </c>
      <c r="AG18" s="77">
        <f t="shared" si="11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0"/>
      <c r="H19" s="99">
        <v>0</v>
      </c>
      <c r="I19" s="93">
        <v>0</v>
      </c>
      <c r="J19" s="93">
        <v>0</v>
      </c>
      <c r="K19" s="94">
        <f t="shared" si="2"/>
        <v>0</v>
      </c>
      <c r="L19" s="115">
        <v>0</v>
      </c>
      <c r="M19" s="103" t="str">
        <f t="shared" si="3"/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4"/>
        <v xml:space="preserve"> </v>
      </c>
      <c r="S19" s="95"/>
      <c r="T19" s="103">
        <v>0</v>
      </c>
      <c r="U19" s="39"/>
      <c r="V19" s="49">
        <f>IF(Employee!H$242=E$9,Employee!D$242+SUM(M19)+0,SUM(M19)+0)</f>
        <v>0</v>
      </c>
      <c r="W19" s="49">
        <f>IF(Employee!H$242=E$9,Employee!D$243+SUM(N19)+0,SUM(N19)+0)</f>
        <v>0</v>
      </c>
      <c r="X19" s="49">
        <f t="shared" si="12"/>
        <v>0</v>
      </c>
      <c r="Y19" s="49">
        <f t="shared" si="13"/>
        <v>0</v>
      </c>
      <c r="Z19" s="49">
        <f t="shared" si="6"/>
        <v>0</v>
      </c>
      <c r="AA19" s="49">
        <f t="shared" si="7"/>
        <v>0</v>
      </c>
      <c r="AC19" s="49">
        <f t="shared" si="7"/>
        <v>0</v>
      </c>
      <c r="AD19" s="77">
        <f t="shared" si="8"/>
        <v>0</v>
      </c>
      <c r="AE19" s="77">
        <f t="shared" si="9"/>
        <v>0</v>
      </c>
      <c r="AF19" s="77">
        <f t="shared" si="10"/>
        <v>0</v>
      </c>
      <c r="AG19" s="77">
        <f t="shared" si="11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1"/>
      <c r="H20" s="99">
        <v>0</v>
      </c>
      <c r="I20" s="93">
        <v>0</v>
      </c>
      <c r="J20" s="93">
        <v>0</v>
      </c>
      <c r="K20" s="94">
        <f t="shared" si="2"/>
        <v>0</v>
      </c>
      <c r="L20" s="115">
        <v>0</v>
      </c>
      <c r="M20" s="103" t="str">
        <f t="shared" si="3"/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108" t="str">
        <f t="shared" si="4"/>
        <v xml:space="preserve"> </v>
      </c>
      <c r="S20" s="95"/>
      <c r="T20" s="104">
        <v>0</v>
      </c>
      <c r="U20" s="39"/>
      <c r="V20" s="49">
        <f>IF(Employee!H$268=E$9,Employee!D$268+SUM(M20)+0,SUM(M20)+0)</f>
        <v>0</v>
      </c>
      <c r="W20" s="49">
        <f>IF(Employee!H$268=E$9,Employee!D$269+SUM(N20)+0,SUM(N20)+0)</f>
        <v>0</v>
      </c>
      <c r="X20" s="49">
        <f t="shared" si="12"/>
        <v>0</v>
      </c>
      <c r="Y20" s="49">
        <f t="shared" si="13"/>
        <v>0</v>
      </c>
      <c r="Z20" s="49">
        <f t="shared" si="6"/>
        <v>0</v>
      </c>
      <c r="AA20" s="49">
        <f t="shared" si="7"/>
        <v>0</v>
      </c>
      <c r="AC20" s="49">
        <f t="shared" si="7"/>
        <v>0</v>
      </c>
      <c r="AD20" s="77">
        <f t="shared" si="8"/>
        <v>0</v>
      </c>
      <c r="AE20" s="77">
        <f t="shared" si="9"/>
        <v>0</v>
      </c>
      <c r="AF20" s="77">
        <f t="shared" si="10"/>
        <v>0</v>
      </c>
      <c r="AG20" s="77">
        <f t="shared" si="11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23" t="s">
        <v>7</v>
      </c>
      <c r="G21" s="424"/>
      <c r="H21" s="135"/>
      <c r="I21" s="136"/>
      <c r="J21" s="136"/>
      <c r="K21" s="137"/>
      <c r="L21" s="137"/>
      <c r="M21" s="138">
        <f t="shared" ref="M21:R21" si="14">SUM(M11:M20)</f>
        <v>0</v>
      </c>
      <c r="N21" s="138">
        <f t="shared" si="14"/>
        <v>0</v>
      </c>
      <c r="O21" s="138">
        <f t="shared" si="14"/>
        <v>0</v>
      </c>
      <c r="P21" s="138">
        <f t="shared" si="14"/>
        <v>0</v>
      </c>
      <c r="Q21" s="138">
        <f t="shared" si="14"/>
        <v>0</v>
      </c>
      <c r="R21" s="138">
        <f t="shared" si="14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2</v>
      </c>
      <c r="F24" s="35"/>
      <c r="G24" s="35"/>
      <c r="H24" s="377" t="s">
        <v>28</v>
      </c>
      <c r="I24" s="378"/>
      <c r="J24" s="379"/>
      <c r="K24" s="210">
        <f>M9+1</f>
        <v>43564</v>
      </c>
      <c r="L24" s="211" t="s">
        <v>84</v>
      </c>
      <c r="M24" s="212">
        <f>K24+6</f>
        <v>43570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114">
        <f>IF(T$24="Y",L11,0)</f>
        <v>0</v>
      </c>
      <c r="M26" s="102" t="str">
        <f t="shared" ref="M26:M35" si="15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16">IF(M26=" "," ",IF(M26=0," ",M26-SUM(N26:Q26)))</f>
        <v xml:space="preserve"> </v>
      </c>
      <c r="S26" s="95"/>
      <c r="T26" s="92" t="str">
        <f>IF(M26=" "," ",IF(M26=0," ",Admin!I13))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7">IF(O26=" ",X11,O26+X11)</f>
        <v>0</v>
      </c>
      <c r="Y26" s="49">
        <f t="shared" ref="Y26:Y35" si="18">IF(P26=0,Y11,P26+Y11)</f>
        <v>0</v>
      </c>
      <c r="Z26" s="49">
        <f t="shared" ref="Z26:Z35" si="19">IF(Q26=0,Z11,Q26+Z11)</f>
        <v>0</v>
      </c>
      <c r="AA26" s="49">
        <f t="shared" ref="AA26:AA35" si="20">IF(R26=" ",AA11,AA11+R26)</f>
        <v>0</v>
      </c>
      <c r="AC26" s="49">
        <f t="shared" ref="AC26:AC35" si="21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22">IF(T$24="Y",H12,0)</f>
        <v>0</v>
      </c>
      <c r="I27" s="93">
        <f t="shared" ref="I27:I35" si="23">IF(T$24="Y",I12,0)</f>
        <v>0</v>
      </c>
      <c r="J27" s="93">
        <f t="shared" ref="J27:J35" si="24">IF(T$24="Y",J12,0)</f>
        <v>0</v>
      </c>
      <c r="K27" s="93">
        <f t="shared" ref="K27:K35" si="25">IF(T$24="Y",K12,I27*J27)</f>
        <v>0</v>
      </c>
      <c r="L27" s="115">
        <f t="shared" ref="L27:L35" si="26">IF(T$24="Y",L12,0)</f>
        <v>0</v>
      </c>
      <c r="M27" s="103" t="str">
        <f t="shared" si="15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16"/>
        <v xml:space="preserve"> </v>
      </c>
      <c r="S27" s="95"/>
      <c r="T27" s="96" t="str">
        <f>IF(M27=" "," ",IF(M27=0," ",Admin!I14))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7"/>
        <v>0</v>
      </c>
      <c r="Y27" s="49">
        <f t="shared" si="18"/>
        <v>0</v>
      </c>
      <c r="Z27" s="49">
        <f t="shared" si="19"/>
        <v>0</v>
      </c>
      <c r="AA27" s="49">
        <f t="shared" si="20"/>
        <v>0</v>
      </c>
      <c r="AC27" s="49">
        <f t="shared" si="21"/>
        <v>0</v>
      </c>
      <c r="AD27" s="77">
        <f t="shared" ref="AD27:AD35" si="27">IF(G27="SSP",H27,0)</f>
        <v>0</v>
      </c>
      <c r="AE27" s="77">
        <f t="shared" ref="AE27:AE35" si="28">IF(G27="SMP",H27,0)</f>
        <v>0</v>
      </c>
      <c r="AF27" s="77">
        <f t="shared" ref="AF27:AF35" si="29">IF(G27="SPP",H27,0)</f>
        <v>0</v>
      </c>
      <c r="AG27" s="77">
        <f t="shared" ref="AG27:AG35" si="30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22"/>
        <v>0</v>
      </c>
      <c r="I28" s="93">
        <f t="shared" si="23"/>
        <v>0</v>
      </c>
      <c r="J28" s="93">
        <f t="shared" si="24"/>
        <v>0</v>
      </c>
      <c r="K28" s="93">
        <f t="shared" si="25"/>
        <v>0</v>
      </c>
      <c r="L28" s="115">
        <f t="shared" si="26"/>
        <v>0</v>
      </c>
      <c r="M28" s="103" t="str">
        <f t="shared" si="15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16"/>
        <v xml:space="preserve"> </v>
      </c>
      <c r="S28" s="95"/>
      <c r="T28" s="96" t="str">
        <f>IF(M28=" "," ",IF(M28=0," ",Admin!I15))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7"/>
        <v>0</v>
      </c>
      <c r="Y28" s="49">
        <f t="shared" si="18"/>
        <v>0</v>
      </c>
      <c r="Z28" s="49">
        <f t="shared" si="19"/>
        <v>0</v>
      </c>
      <c r="AA28" s="49">
        <f t="shared" si="20"/>
        <v>0</v>
      </c>
      <c r="AC28" s="49">
        <f t="shared" si="21"/>
        <v>0</v>
      </c>
      <c r="AD28" s="77">
        <f t="shared" si="27"/>
        <v>0</v>
      </c>
      <c r="AE28" s="77">
        <f t="shared" si="28"/>
        <v>0</v>
      </c>
      <c r="AF28" s="77">
        <f t="shared" si="29"/>
        <v>0</v>
      </c>
      <c r="AG28" s="77">
        <f t="shared" si="30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22"/>
        <v>0</v>
      </c>
      <c r="I29" s="93">
        <f t="shared" si="23"/>
        <v>0</v>
      </c>
      <c r="J29" s="93">
        <f t="shared" si="24"/>
        <v>0</v>
      </c>
      <c r="K29" s="93">
        <f t="shared" si="25"/>
        <v>0</v>
      </c>
      <c r="L29" s="115">
        <f t="shared" si="26"/>
        <v>0</v>
      </c>
      <c r="M29" s="103" t="str">
        <f t="shared" si="15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16"/>
        <v xml:space="preserve"> </v>
      </c>
      <c r="S29" s="95"/>
      <c r="T29" s="96" t="str">
        <f>IF(M29=" "," ",IF(M29=0," ",Admin!I16))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7"/>
        <v>0</v>
      </c>
      <c r="Y29" s="49">
        <f t="shared" si="18"/>
        <v>0</v>
      </c>
      <c r="Z29" s="49">
        <f t="shared" si="19"/>
        <v>0</v>
      </c>
      <c r="AA29" s="49">
        <f t="shared" si="20"/>
        <v>0</v>
      </c>
      <c r="AC29" s="49">
        <f t="shared" si="21"/>
        <v>0</v>
      </c>
      <c r="AD29" s="77">
        <f t="shared" si="27"/>
        <v>0</v>
      </c>
      <c r="AE29" s="77">
        <f t="shared" si="28"/>
        <v>0</v>
      </c>
      <c r="AF29" s="77">
        <f t="shared" si="29"/>
        <v>0</v>
      </c>
      <c r="AG29" s="77">
        <f t="shared" si="30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22"/>
        <v>0</v>
      </c>
      <c r="I30" s="93">
        <f t="shared" si="23"/>
        <v>0</v>
      </c>
      <c r="J30" s="93">
        <f t="shared" si="24"/>
        <v>0</v>
      </c>
      <c r="K30" s="93">
        <f t="shared" si="25"/>
        <v>0</v>
      </c>
      <c r="L30" s="115">
        <f t="shared" si="26"/>
        <v>0</v>
      </c>
      <c r="M30" s="103" t="str">
        <f t="shared" si="15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16"/>
        <v xml:space="preserve"> </v>
      </c>
      <c r="S30" s="95"/>
      <c r="T30" s="96" t="str">
        <f>IF(M30=" "," ",IF(M30=0," ",Admin!I17))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7"/>
        <v>0</v>
      </c>
      <c r="Y30" s="49">
        <f t="shared" si="18"/>
        <v>0</v>
      </c>
      <c r="Z30" s="49">
        <f t="shared" si="19"/>
        <v>0</v>
      </c>
      <c r="AA30" s="49">
        <f t="shared" si="20"/>
        <v>0</v>
      </c>
      <c r="AC30" s="49">
        <f t="shared" si="21"/>
        <v>0</v>
      </c>
      <c r="AD30" s="77">
        <f t="shared" si="27"/>
        <v>0</v>
      </c>
      <c r="AE30" s="77">
        <f t="shared" si="28"/>
        <v>0</v>
      </c>
      <c r="AF30" s="77">
        <f t="shared" si="29"/>
        <v>0</v>
      </c>
      <c r="AG30" s="77">
        <f t="shared" si="30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22"/>
        <v>0</v>
      </c>
      <c r="I31" s="93">
        <f t="shared" si="23"/>
        <v>0</v>
      </c>
      <c r="J31" s="93">
        <f t="shared" si="24"/>
        <v>0</v>
      </c>
      <c r="K31" s="93">
        <f t="shared" si="25"/>
        <v>0</v>
      </c>
      <c r="L31" s="115">
        <f t="shared" si="26"/>
        <v>0</v>
      </c>
      <c r="M31" s="103" t="str">
        <f t="shared" si="15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16"/>
        <v xml:space="preserve"> </v>
      </c>
      <c r="S31" s="95"/>
      <c r="T31" s="96" t="str">
        <f>IF(M31=" "," ",IF(M31=0," ",Admin!I18))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7"/>
        <v>0</v>
      </c>
      <c r="Y31" s="49">
        <f t="shared" si="18"/>
        <v>0</v>
      </c>
      <c r="Z31" s="49">
        <f t="shared" si="19"/>
        <v>0</v>
      </c>
      <c r="AA31" s="49">
        <f t="shared" si="20"/>
        <v>0</v>
      </c>
      <c r="AC31" s="49">
        <f t="shared" si="21"/>
        <v>0</v>
      </c>
      <c r="AD31" s="77">
        <f t="shared" si="27"/>
        <v>0</v>
      </c>
      <c r="AE31" s="77">
        <f t="shared" si="28"/>
        <v>0</v>
      </c>
      <c r="AF31" s="77">
        <f t="shared" si="29"/>
        <v>0</v>
      </c>
      <c r="AG31" s="77">
        <f t="shared" si="30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22"/>
        <v>0</v>
      </c>
      <c r="I32" s="93">
        <f>IF(T$24="Y",I17,0)</f>
        <v>0</v>
      </c>
      <c r="J32" s="93">
        <f>IF(T$24="Y",J17,0)</f>
        <v>0</v>
      </c>
      <c r="K32" s="93">
        <f t="shared" si="25"/>
        <v>0</v>
      </c>
      <c r="L32" s="115">
        <f t="shared" si="26"/>
        <v>0</v>
      </c>
      <c r="M32" s="103" t="str">
        <f t="shared" si="15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16"/>
        <v xml:space="preserve"> </v>
      </c>
      <c r="S32" s="95"/>
      <c r="T32" s="96" t="str">
        <f>IF(M32=" "," ",IF(M32=0," ",Admin!I19))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7"/>
        <v>0</v>
      </c>
      <c r="Y32" s="49">
        <f t="shared" si="18"/>
        <v>0</v>
      </c>
      <c r="Z32" s="49">
        <f t="shared" si="19"/>
        <v>0</v>
      </c>
      <c r="AA32" s="49">
        <f t="shared" si="20"/>
        <v>0</v>
      </c>
      <c r="AC32" s="49">
        <f t="shared" si="21"/>
        <v>0</v>
      </c>
      <c r="AD32" s="77">
        <f t="shared" si="27"/>
        <v>0</v>
      </c>
      <c r="AE32" s="77">
        <f t="shared" si="28"/>
        <v>0</v>
      </c>
      <c r="AF32" s="77">
        <f t="shared" si="29"/>
        <v>0</v>
      </c>
      <c r="AG32" s="77">
        <f t="shared" si="30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22"/>
        <v>0</v>
      </c>
      <c r="I33" s="93">
        <f t="shared" si="23"/>
        <v>0</v>
      </c>
      <c r="J33" s="93">
        <f t="shared" si="24"/>
        <v>0</v>
      </c>
      <c r="K33" s="93">
        <f t="shared" si="25"/>
        <v>0</v>
      </c>
      <c r="L33" s="115">
        <f t="shared" si="26"/>
        <v>0</v>
      </c>
      <c r="M33" s="103" t="str">
        <f t="shared" si="15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16"/>
        <v xml:space="preserve"> </v>
      </c>
      <c r="S33" s="95"/>
      <c r="T33" s="96" t="str">
        <f>IF(M33=" "," ",IF(M33=0," ",Admin!I20))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7"/>
        <v>0</v>
      </c>
      <c r="Y33" s="49">
        <f t="shared" si="18"/>
        <v>0</v>
      </c>
      <c r="Z33" s="49">
        <f t="shared" si="19"/>
        <v>0</v>
      </c>
      <c r="AA33" s="49">
        <f t="shared" si="20"/>
        <v>0</v>
      </c>
      <c r="AC33" s="49">
        <f t="shared" si="21"/>
        <v>0</v>
      </c>
      <c r="AD33" s="77">
        <f t="shared" si="27"/>
        <v>0</v>
      </c>
      <c r="AE33" s="77">
        <f t="shared" si="28"/>
        <v>0</v>
      </c>
      <c r="AF33" s="77">
        <f t="shared" si="29"/>
        <v>0</v>
      </c>
      <c r="AG33" s="77">
        <f t="shared" si="30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22"/>
        <v>0</v>
      </c>
      <c r="I34" s="93">
        <f t="shared" si="23"/>
        <v>0</v>
      </c>
      <c r="J34" s="93">
        <f t="shared" si="24"/>
        <v>0</v>
      </c>
      <c r="K34" s="93">
        <f t="shared" si="25"/>
        <v>0</v>
      </c>
      <c r="L34" s="115">
        <f t="shared" si="26"/>
        <v>0</v>
      </c>
      <c r="M34" s="103" t="str">
        <f t="shared" si="15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16"/>
        <v xml:space="preserve"> </v>
      </c>
      <c r="S34" s="95"/>
      <c r="T34" s="96" t="str">
        <f>IF(M34=" "," ",IF(M34=0," ",Admin!I21))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7"/>
        <v>0</v>
      </c>
      <c r="Y34" s="49">
        <f t="shared" si="18"/>
        <v>0</v>
      </c>
      <c r="Z34" s="49">
        <f t="shared" si="19"/>
        <v>0</v>
      </c>
      <c r="AA34" s="49">
        <f t="shared" si="20"/>
        <v>0</v>
      </c>
      <c r="AC34" s="49">
        <f t="shared" si="21"/>
        <v>0</v>
      </c>
      <c r="AD34" s="77">
        <f t="shared" si="27"/>
        <v>0</v>
      </c>
      <c r="AE34" s="77">
        <f t="shared" si="28"/>
        <v>0</v>
      </c>
      <c r="AF34" s="77">
        <f t="shared" si="29"/>
        <v>0</v>
      </c>
      <c r="AG34" s="77">
        <f t="shared" si="30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22"/>
        <v>0</v>
      </c>
      <c r="I35" s="118">
        <f t="shared" si="23"/>
        <v>0</v>
      </c>
      <c r="J35" s="118">
        <f t="shared" si="24"/>
        <v>0</v>
      </c>
      <c r="K35" s="118">
        <f t="shared" si="25"/>
        <v>0</v>
      </c>
      <c r="L35" s="116">
        <f t="shared" si="26"/>
        <v>0</v>
      </c>
      <c r="M35" s="104" t="str">
        <f t="shared" si="15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16"/>
        <v xml:space="preserve"> </v>
      </c>
      <c r="S35" s="95"/>
      <c r="T35" s="96" t="str">
        <f>IF(M35=" "," ",IF(M35=0," ",Admin!I22))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7"/>
        <v>0</v>
      </c>
      <c r="Y35" s="49">
        <f t="shared" si="18"/>
        <v>0</v>
      </c>
      <c r="Z35" s="49">
        <f t="shared" si="19"/>
        <v>0</v>
      </c>
      <c r="AA35" s="49">
        <f t="shared" si="20"/>
        <v>0</v>
      </c>
      <c r="AC35" s="49">
        <f t="shared" si="21"/>
        <v>0</v>
      </c>
      <c r="AD35" s="77">
        <f t="shared" si="27"/>
        <v>0</v>
      </c>
      <c r="AE35" s="77">
        <f t="shared" si="28"/>
        <v>0</v>
      </c>
      <c r="AF35" s="77">
        <f t="shared" si="29"/>
        <v>0</v>
      </c>
      <c r="AG35" s="77">
        <f t="shared" si="30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31">SUM(M26:M35)</f>
        <v>0</v>
      </c>
      <c r="N36" s="138">
        <f t="shared" si="31"/>
        <v>0</v>
      </c>
      <c r="O36" s="138">
        <f t="shared" si="31"/>
        <v>0</v>
      </c>
      <c r="P36" s="138">
        <f t="shared" si="31"/>
        <v>0</v>
      </c>
      <c r="Q36" s="138">
        <f t="shared" si="31"/>
        <v>0</v>
      </c>
      <c r="R36" s="138">
        <f t="shared" si="31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148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3</v>
      </c>
      <c r="F39" s="35"/>
      <c r="G39" s="35"/>
      <c r="H39" s="377" t="s">
        <v>28</v>
      </c>
      <c r="I39" s="378"/>
      <c r="J39" s="379"/>
      <c r="K39" s="210">
        <f>M24+1</f>
        <v>43571</v>
      </c>
      <c r="L39" s="211" t="s">
        <v>84</v>
      </c>
      <c r="M39" s="212">
        <f>K39+6</f>
        <v>43577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32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33">IF(M41=" "," ",IF(M41=0," ",M41-SUM(N41:Q41)))</f>
        <v xml:space="preserve"> </v>
      </c>
      <c r="S41" s="95"/>
      <c r="T41" s="92" t="str">
        <f>IF(M41=" "," ",IF(M41=0," ",Admin!I23))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34">IF(O41=" ",X26,O41+X26)</f>
        <v>0</v>
      </c>
      <c r="Y41" s="49">
        <f t="shared" ref="Y41:Y50" si="35">IF(P41=0,Y26,P41+Y26)</f>
        <v>0</v>
      </c>
      <c r="Z41" s="49">
        <f t="shared" ref="Z41:Z50" si="36">IF(Q41=0,Z26,Q41+Z26)</f>
        <v>0</v>
      </c>
      <c r="AA41" s="49">
        <f t="shared" ref="AA41:AA50" si="37">IF(R41=" ",AA26,AA26+R41)</f>
        <v>0</v>
      </c>
      <c r="AC41" s="49">
        <f t="shared" ref="AC41:AC50" si="3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9">IF(T$39="Y",H27,0)</f>
        <v>0</v>
      </c>
      <c r="I42" s="93">
        <f t="shared" ref="I42:I50" si="40">IF(T$39="Y",I27,0)</f>
        <v>0</v>
      </c>
      <c r="J42" s="93">
        <f t="shared" ref="J42:J50" si="41">IF(T$39="Y",J27,0)</f>
        <v>0</v>
      </c>
      <c r="K42" s="93">
        <f t="shared" ref="K42:K50" si="42">IF(T$39="Y",K27,I42*J42)</f>
        <v>0</v>
      </c>
      <c r="L42" s="115">
        <f t="shared" ref="L42:L50" si="43">IF(T$39="Y",L27,0)</f>
        <v>0</v>
      </c>
      <c r="M42" s="115" t="str">
        <f t="shared" si="32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33"/>
        <v xml:space="preserve"> </v>
      </c>
      <c r="S42" s="95"/>
      <c r="T42" s="96" t="str">
        <f>IF(M42=" "," ",IF(M42=0," ",Admin!I24))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34"/>
        <v>0</v>
      </c>
      <c r="Y42" s="49">
        <f t="shared" si="35"/>
        <v>0</v>
      </c>
      <c r="Z42" s="49">
        <f t="shared" si="36"/>
        <v>0</v>
      </c>
      <c r="AA42" s="49">
        <f t="shared" si="37"/>
        <v>0</v>
      </c>
      <c r="AC42" s="49">
        <f t="shared" si="38"/>
        <v>0</v>
      </c>
      <c r="AD42" s="77">
        <f t="shared" ref="AD42:AD50" si="44">IF(G42="SSP",H42,0)</f>
        <v>0</v>
      </c>
      <c r="AE42" s="77">
        <f t="shared" ref="AE42:AE50" si="45">IF(G42="SMP",H42,0)</f>
        <v>0</v>
      </c>
      <c r="AF42" s="77">
        <f t="shared" ref="AF42:AF50" si="46">IF(G42="SPP",H42,0)</f>
        <v>0</v>
      </c>
      <c r="AG42" s="77">
        <f t="shared" ref="AG42:AG50" si="4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9"/>
        <v>0</v>
      </c>
      <c r="I43" s="93">
        <f t="shared" si="40"/>
        <v>0</v>
      </c>
      <c r="J43" s="93">
        <f t="shared" si="41"/>
        <v>0</v>
      </c>
      <c r="K43" s="93">
        <f t="shared" si="42"/>
        <v>0</v>
      </c>
      <c r="L43" s="115">
        <f t="shared" si="43"/>
        <v>0</v>
      </c>
      <c r="M43" s="115" t="str">
        <f t="shared" si="32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33"/>
        <v xml:space="preserve"> </v>
      </c>
      <c r="S43" s="95"/>
      <c r="T43" s="96" t="str">
        <f>IF(M43=" "," ",IF(M43=0," ",Admin!I25))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34"/>
        <v>0</v>
      </c>
      <c r="Y43" s="49">
        <f t="shared" si="35"/>
        <v>0</v>
      </c>
      <c r="Z43" s="49">
        <f t="shared" si="36"/>
        <v>0</v>
      </c>
      <c r="AA43" s="49">
        <f t="shared" si="37"/>
        <v>0</v>
      </c>
      <c r="AC43" s="49">
        <f t="shared" si="38"/>
        <v>0</v>
      </c>
      <c r="AD43" s="77">
        <f t="shared" si="44"/>
        <v>0</v>
      </c>
      <c r="AE43" s="77">
        <f t="shared" si="45"/>
        <v>0</v>
      </c>
      <c r="AF43" s="77">
        <f t="shared" si="46"/>
        <v>0</v>
      </c>
      <c r="AG43" s="77">
        <f t="shared" si="4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9"/>
        <v>0</v>
      </c>
      <c r="I44" s="93">
        <f t="shared" si="40"/>
        <v>0</v>
      </c>
      <c r="J44" s="93">
        <f t="shared" si="41"/>
        <v>0</v>
      </c>
      <c r="K44" s="93">
        <f t="shared" si="42"/>
        <v>0</v>
      </c>
      <c r="L44" s="115">
        <f t="shared" si="43"/>
        <v>0</v>
      </c>
      <c r="M44" s="115" t="str">
        <f t="shared" si="32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33"/>
        <v xml:space="preserve"> </v>
      </c>
      <c r="S44" s="95"/>
      <c r="T44" s="96" t="str">
        <f>IF(M44=" "," ",IF(M44=0," ",Admin!I26))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34"/>
        <v>0</v>
      </c>
      <c r="Y44" s="49">
        <f t="shared" si="35"/>
        <v>0</v>
      </c>
      <c r="Z44" s="49">
        <f t="shared" si="36"/>
        <v>0</v>
      </c>
      <c r="AA44" s="49">
        <f t="shared" si="37"/>
        <v>0</v>
      </c>
      <c r="AC44" s="49">
        <f t="shared" si="38"/>
        <v>0</v>
      </c>
      <c r="AD44" s="77">
        <f t="shared" si="44"/>
        <v>0</v>
      </c>
      <c r="AE44" s="77">
        <f t="shared" si="45"/>
        <v>0</v>
      </c>
      <c r="AF44" s="77">
        <f t="shared" si="46"/>
        <v>0</v>
      </c>
      <c r="AG44" s="77">
        <f t="shared" si="4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9"/>
        <v>0</v>
      </c>
      <c r="I45" s="93">
        <f t="shared" si="40"/>
        <v>0</v>
      </c>
      <c r="J45" s="93">
        <f t="shared" si="41"/>
        <v>0</v>
      </c>
      <c r="K45" s="93">
        <f t="shared" si="42"/>
        <v>0</v>
      </c>
      <c r="L45" s="115">
        <f t="shared" si="43"/>
        <v>0</v>
      </c>
      <c r="M45" s="115" t="str">
        <f t="shared" si="32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33"/>
        <v xml:space="preserve"> </v>
      </c>
      <c r="S45" s="95"/>
      <c r="T45" s="96" t="str">
        <f>IF(M45=" "," ",IF(M45=0," ",Admin!I27))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34"/>
        <v>0</v>
      </c>
      <c r="Y45" s="49">
        <f t="shared" si="35"/>
        <v>0</v>
      </c>
      <c r="Z45" s="49">
        <f t="shared" si="36"/>
        <v>0</v>
      </c>
      <c r="AA45" s="49">
        <f t="shared" si="37"/>
        <v>0</v>
      </c>
      <c r="AC45" s="49">
        <f t="shared" si="38"/>
        <v>0</v>
      </c>
      <c r="AD45" s="77">
        <f t="shared" si="44"/>
        <v>0</v>
      </c>
      <c r="AE45" s="77">
        <f t="shared" si="45"/>
        <v>0</v>
      </c>
      <c r="AF45" s="77">
        <f t="shared" si="46"/>
        <v>0</v>
      </c>
      <c r="AG45" s="77">
        <f t="shared" si="4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9"/>
        <v>0</v>
      </c>
      <c r="I46" s="93">
        <f t="shared" si="40"/>
        <v>0</v>
      </c>
      <c r="J46" s="93">
        <f t="shared" si="41"/>
        <v>0</v>
      </c>
      <c r="K46" s="93">
        <f t="shared" si="42"/>
        <v>0</v>
      </c>
      <c r="L46" s="115">
        <f t="shared" si="43"/>
        <v>0</v>
      </c>
      <c r="M46" s="115" t="str">
        <f t="shared" si="32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33"/>
        <v xml:space="preserve"> </v>
      </c>
      <c r="S46" s="95"/>
      <c r="T46" s="96" t="str">
        <f>IF(M46=" "," ",IF(M46=0," ",Admin!I28))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34"/>
        <v>0</v>
      </c>
      <c r="Y46" s="49">
        <f t="shared" si="35"/>
        <v>0</v>
      </c>
      <c r="Z46" s="49">
        <f t="shared" si="36"/>
        <v>0</v>
      </c>
      <c r="AA46" s="49">
        <f t="shared" si="37"/>
        <v>0</v>
      </c>
      <c r="AC46" s="49">
        <f t="shared" si="38"/>
        <v>0</v>
      </c>
      <c r="AD46" s="77">
        <f t="shared" si="44"/>
        <v>0</v>
      </c>
      <c r="AE46" s="77">
        <f t="shared" si="45"/>
        <v>0</v>
      </c>
      <c r="AF46" s="77">
        <f t="shared" si="46"/>
        <v>0</v>
      </c>
      <c r="AG46" s="77">
        <f t="shared" si="4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9"/>
        <v>0</v>
      </c>
      <c r="I47" s="93">
        <f t="shared" si="40"/>
        <v>0</v>
      </c>
      <c r="J47" s="93">
        <f t="shared" si="41"/>
        <v>0</v>
      </c>
      <c r="K47" s="93">
        <f t="shared" si="42"/>
        <v>0</v>
      </c>
      <c r="L47" s="115">
        <f t="shared" si="43"/>
        <v>0</v>
      </c>
      <c r="M47" s="115" t="str">
        <f t="shared" si="32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33"/>
        <v xml:space="preserve"> </v>
      </c>
      <c r="S47" s="95"/>
      <c r="T47" s="96" t="str">
        <f>IF(M47=" "," ",IF(M47=0," ",Admin!I29))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34"/>
        <v>0</v>
      </c>
      <c r="Y47" s="49">
        <f t="shared" si="35"/>
        <v>0</v>
      </c>
      <c r="Z47" s="49">
        <f t="shared" si="36"/>
        <v>0</v>
      </c>
      <c r="AA47" s="49">
        <f t="shared" si="37"/>
        <v>0</v>
      </c>
      <c r="AC47" s="49">
        <f t="shared" si="38"/>
        <v>0</v>
      </c>
      <c r="AD47" s="77">
        <f t="shared" si="44"/>
        <v>0</v>
      </c>
      <c r="AE47" s="77">
        <f t="shared" si="45"/>
        <v>0</v>
      </c>
      <c r="AF47" s="77">
        <f t="shared" si="46"/>
        <v>0</v>
      </c>
      <c r="AG47" s="77">
        <f t="shared" si="4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9"/>
        <v>0</v>
      </c>
      <c r="I48" s="93">
        <f t="shared" si="40"/>
        <v>0</v>
      </c>
      <c r="J48" s="93">
        <f t="shared" si="41"/>
        <v>0</v>
      </c>
      <c r="K48" s="93">
        <f t="shared" si="42"/>
        <v>0</v>
      </c>
      <c r="L48" s="115">
        <f t="shared" si="43"/>
        <v>0</v>
      </c>
      <c r="M48" s="115" t="str">
        <f t="shared" si="32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33"/>
        <v xml:space="preserve"> </v>
      </c>
      <c r="S48" s="95"/>
      <c r="T48" s="96" t="str">
        <f>IF(M48=" "," ",IF(M48=0," ",Admin!I30))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34"/>
        <v>0</v>
      </c>
      <c r="Y48" s="49">
        <f t="shared" si="35"/>
        <v>0</v>
      </c>
      <c r="Z48" s="49">
        <f t="shared" si="36"/>
        <v>0</v>
      </c>
      <c r="AA48" s="49">
        <f t="shared" si="37"/>
        <v>0</v>
      </c>
      <c r="AC48" s="49">
        <f t="shared" si="38"/>
        <v>0</v>
      </c>
      <c r="AD48" s="77">
        <f t="shared" si="44"/>
        <v>0</v>
      </c>
      <c r="AE48" s="77">
        <f t="shared" si="45"/>
        <v>0</v>
      </c>
      <c r="AF48" s="77">
        <f t="shared" si="46"/>
        <v>0</v>
      </c>
      <c r="AG48" s="77">
        <f t="shared" si="4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9"/>
        <v>0</v>
      </c>
      <c r="I49" s="93">
        <f t="shared" si="40"/>
        <v>0</v>
      </c>
      <c r="J49" s="93">
        <f t="shared" si="41"/>
        <v>0</v>
      </c>
      <c r="K49" s="93">
        <f t="shared" si="42"/>
        <v>0</v>
      </c>
      <c r="L49" s="115">
        <f t="shared" si="43"/>
        <v>0</v>
      </c>
      <c r="M49" s="115" t="str">
        <f t="shared" si="32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33"/>
        <v xml:space="preserve"> </v>
      </c>
      <c r="S49" s="95"/>
      <c r="T49" s="96" t="str">
        <f>IF(M49=" "," ",IF(M49=0," ",Admin!I31))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34"/>
        <v>0</v>
      </c>
      <c r="Y49" s="49">
        <f t="shared" si="35"/>
        <v>0</v>
      </c>
      <c r="Z49" s="49">
        <f t="shared" si="36"/>
        <v>0</v>
      </c>
      <c r="AA49" s="49">
        <f t="shared" si="37"/>
        <v>0</v>
      </c>
      <c r="AC49" s="49">
        <f t="shared" si="38"/>
        <v>0</v>
      </c>
      <c r="AD49" s="77">
        <f t="shared" si="44"/>
        <v>0</v>
      </c>
      <c r="AE49" s="77">
        <f t="shared" si="45"/>
        <v>0</v>
      </c>
      <c r="AF49" s="77">
        <f t="shared" si="46"/>
        <v>0</v>
      </c>
      <c r="AG49" s="77">
        <f t="shared" si="4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9"/>
        <v>0</v>
      </c>
      <c r="I50" s="118">
        <f t="shared" si="40"/>
        <v>0</v>
      </c>
      <c r="J50" s="118">
        <f t="shared" si="41"/>
        <v>0</v>
      </c>
      <c r="K50" s="118">
        <f t="shared" si="42"/>
        <v>0</v>
      </c>
      <c r="L50" s="116">
        <f t="shared" si="43"/>
        <v>0</v>
      </c>
      <c r="M50" s="116" t="str">
        <f t="shared" si="32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33"/>
        <v xml:space="preserve"> </v>
      </c>
      <c r="S50" s="95"/>
      <c r="T50" s="96" t="str">
        <f>IF(M50=" "," ",IF(M50=0," ",Admin!I32))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34"/>
        <v>0</v>
      </c>
      <c r="Y50" s="49">
        <f t="shared" si="35"/>
        <v>0</v>
      </c>
      <c r="Z50" s="49">
        <f t="shared" si="36"/>
        <v>0</v>
      </c>
      <c r="AA50" s="49">
        <f t="shared" si="37"/>
        <v>0</v>
      </c>
      <c r="AC50" s="49">
        <f t="shared" si="38"/>
        <v>0</v>
      </c>
      <c r="AD50" s="77">
        <f t="shared" si="44"/>
        <v>0</v>
      </c>
      <c r="AE50" s="77">
        <f t="shared" si="45"/>
        <v>0</v>
      </c>
      <c r="AF50" s="77">
        <f t="shared" si="46"/>
        <v>0</v>
      </c>
      <c r="AG50" s="77">
        <f t="shared" si="4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48">SUM(M41:M50)</f>
        <v>0</v>
      </c>
      <c r="N51" s="138">
        <f t="shared" si="48"/>
        <v>0</v>
      </c>
      <c r="O51" s="138">
        <f t="shared" si="48"/>
        <v>0</v>
      </c>
      <c r="P51" s="138">
        <f t="shared" si="48"/>
        <v>0</v>
      </c>
      <c r="Q51" s="138">
        <f t="shared" si="48"/>
        <v>0</v>
      </c>
      <c r="R51" s="138">
        <f t="shared" si="4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378"/>
      <c r="D53" s="378"/>
      <c r="E53" s="379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378"/>
      <c r="D54" s="379"/>
      <c r="E54" s="168">
        <v>4</v>
      </c>
      <c r="F54" s="35"/>
      <c r="G54" s="35"/>
      <c r="H54" s="377" t="s">
        <v>28</v>
      </c>
      <c r="I54" s="378"/>
      <c r="J54" s="379"/>
      <c r="K54" s="210">
        <f>M39+1</f>
        <v>43578</v>
      </c>
      <c r="L54" s="211" t="s">
        <v>84</v>
      </c>
      <c r="M54" s="212">
        <f>K54+6</f>
        <v>43584</v>
      </c>
      <c r="N54" s="20"/>
      <c r="O54" s="382" t="s">
        <v>71</v>
      </c>
      <c r="P54" s="383"/>
      <c r="Q54" s="383"/>
      <c r="R54" s="384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114">
        <f>IF(T$54="Y",L41,0)</f>
        <v>0</v>
      </c>
      <c r="M56" s="102" t="str">
        <f t="shared" ref="M56:M65" si="4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50">IF(M56=" "," ",IF(M56=0," ",M56-SUM(N56:Q56)))</f>
        <v xml:space="preserve"> </v>
      </c>
      <c r="S56" s="95"/>
      <c r="T56" s="92" t="str">
        <f>IF(M56=" "," ",IF(M56=0," ",Admin!I33))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51">IF(O56=" ",X41,O56+X41)</f>
        <v>0</v>
      </c>
      <c r="Y56" s="49">
        <f t="shared" ref="Y56:Y65" si="52">IF(P56=0,Y41,P56+Y41)</f>
        <v>0</v>
      </c>
      <c r="Z56" s="49">
        <f t="shared" ref="Z56:Z65" si="53">IF(Q56=0,Z41,Q56+Z41)</f>
        <v>0</v>
      </c>
      <c r="AA56" s="49">
        <f t="shared" ref="AA56:AA65" si="54">IF(R56=" ",AA41,AA41+R56)</f>
        <v>0</v>
      </c>
      <c r="AC56" s="49">
        <f t="shared" ref="AC56:AC65" si="5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56">IF(T$54="Y",H42,0)</f>
        <v>0</v>
      </c>
      <c r="I57" s="93">
        <f t="shared" ref="I57:I65" si="57">IF(T$54="Y",I42,0)</f>
        <v>0</v>
      </c>
      <c r="J57" s="93">
        <f t="shared" ref="J57:J65" si="58">IF(T$54="Y",J42,0)</f>
        <v>0</v>
      </c>
      <c r="K57" s="93">
        <f t="shared" ref="K57:K65" si="59">IF(T$54="Y",K42,I57*J57)</f>
        <v>0</v>
      </c>
      <c r="L57" s="115">
        <f t="shared" ref="L57:L65" si="60">IF(T$54="Y",L42,0)</f>
        <v>0</v>
      </c>
      <c r="M57" s="103" t="str">
        <f t="shared" si="4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50"/>
        <v xml:space="preserve"> </v>
      </c>
      <c r="S57" s="95"/>
      <c r="T57" s="96" t="str">
        <f>IF(M57=" "," ",IF(M57=0," ",Admin!I34))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51"/>
        <v>0</v>
      </c>
      <c r="Y57" s="49">
        <f t="shared" si="52"/>
        <v>0</v>
      </c>
      <c r="Z57" s="49">
        <f t="shared" si="53"/>
        <v>0</v>
      </c>
      <c r="AA57" s="49">
        <f t="shared" si="54"/>
        <v>0</v>
      </c>
      <c r="AC57" s="49">
        <f t="shared" si="55"/>
        <v>0</v>
      </c>
      <c r="AD57" s="77">
        <f t="shared" ref="AD57:AD65" si="61">IF(G57="SSP",H57,0)</f>
        <v>0</v>
      </c>
      <c r="AE57" s="77">
        <f t="shared" ref="AE57:AE65" si="62">IF(G57="SMP",H57,0)</f>
        <v>0</v>
      </c>
      <c r="AF57" s="77">
        <f t="shared" ref="AF57:AF65" si="63">IF(G57="SPP",H57,0)</f>
        <v>0</v>
      </c>
      <c r="AG57" s="77">
        <f t="shared" ref="AG57:AG65" si="6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56"/>
        <v>0</v>
      </c>
      <c r="I58" s="93">
        <f t="shared" si="57"/>
        <v>0</v>
      </c>
      <c r="J58" s="93">
        <f t="shared" si="58"/>
        <v>0</v>
      </c>
      <c r="K58" s="93">
        <f t="shared" si="59"/>
        <v>0</v>
      </c>
      <c r="L58" s="115">
        <f t="shared" si="60"/>
        <v>0</v>
      </c>
      <c r="M58" s="103" t="str">
        <f t="shared" si="4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50"/>
        <v xml:space="preserve"> </v>
      </c>
      <c r="S58" s="95"/>
      <c r="T58" s="96" t="str">
        <f>IF(M58=" "," ",IF(M58=0," ",Admin!I35))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51"/>
        <v>0</v>
      </c>
      <c r="Y58" s="49">
        <f t="shared" si="52"/>
        <v>0</v>
      </c>
      <c r="Z58" s="49">
        <f t="shared" si="53"/>
        <v>0</v>
      </c>
      <c r="AA58" s="49">
        <f t="shared" si="54"/>
        <v>0</v>
      </c>
      <c r="AC58" s="49">
        <f t="shared" si="55"/>
        <v>0</v>
      </c>
      <c r="AD58" s="77">
        <f t="shared" si="61"/>
        <v>0</v>
      </c>
      <c r="AE58" s="77">
        <f t="shared" si="62"/>
        <v>0</v>
      </c>
      <c r="AF58" s="77">
        <f t="shared" si="63"/>
        <v>0</v>
      </c>
      <c r="AG58" s="77">
        <f t="shared" si="6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56"/>
        <v>0</v>
      </c>
      <c r="I59" s="93">
        <f t="shared" si="57"/>
        <v>0</v>
      </c>
      <c r="J59" s="93">
        <f t="shared" si="58"/>
        <v>0</v>
      </c>
      <c r="K59" s="93">
        <f t="shared" si="59"/>
        <v>0</v>
      </c>
      <c r="L59" s="115">
        <f t="shared" si="60"/>
        <v>0</v>
      </c>
      <c r="M59" s="103" t="str">
        <f t="shared" si="49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50"/>
        <v xml:space="preserve"> </v>
      </c>
      <c r="S59" s="95"/>
      <c r="T59" s="96" t="str">
        <f>IF(M59=" "," ",IF(M59=0," ",Admin!I36))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51"/>
        <v>0</v>
      </c>
      <c r="Y59" s="49">
        <f t="shared" si="52"/>
        <v>0</v>
      </c>
      <c r="Z59" s="49">
        <f t="shared" si="53"/>
        <v>0</v>
      </c>
      <c r="AA59" s="49">
        <f t="shared" si="54"/>
        <v>0</v>
      </c>
      <c r="AC59" s="49">
        <f t="shared" si="55"/>
        <v>0</v>
      </c>
      <c r="AD59" s="77">
        <f t="shared" si="61"/>
        <v>0</v>
      </c>
      <c r="AE59" s="77">
        <f t="shared" si="62"/>
        <v>0</v>
      </c>
      <c r="AF59" s="77">
        <f t="shared" si="63"/>
        <v>0</v>
      </c>
      <c r="AG59" s="77">
        <f t="shared" si="6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56"/>
        <v>0</v>
      </c>
      <c r="I60" s="93">
        <f t="shared" si="57"/>
        <v>0</v>
      </c>
      <c r="J60" s="93">
        <f t="shared" si="58"/>
        <v>0</v>
      </c>
      <c r="K60" s="93">
        <f t="shared" si="59"/>
        <v>0</v>
      </c>
      <c r="L60" s="115">
        <f t="shared" si="60"/>
        <v>0</v>
      </c>
      <c r="M60" s="103" t="str">
        <f t="shared" si="4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50"/>
        <v xml:space="preserve"> </v>
      </c>
      <c r="S60" s="95"/>
      <c r="T60" s="96" t="str">
        <f>IF(M60=" "," ",IF(M60=0," ",Admin!I37))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51"/>
        <v>0</v>
      </c>
      <c r="Y60" s="49">
        <f t="shared" si="52"/>
        <v>0</v>
      </c>
      <c r="Z60" s="49">
        <f t="shared" si="53"/>
        <v>0</v>
      </c>
      <c r="AA60" s="49">
        <f t="shared" si="54"/>
        <v>0</v>
      </c>
      <c r="AC60" s="49">
        <f t="shared" si="55"/>
        <v>0</v>
      </c>
      <c r="AD60" s="77">
        <f t="shared" si="61"/>
        <v>0</v>
      </c>
      <c r="AE60" s="77">
        <f t="shared" si="62"/>
        <v>0</v>
      </c>
      <c r="AF60" s="77">
        <f t="shared" si="63"/>
        <v>0</v>
      </c>
      <c r="AG60" s="77">
        <f t="shared" si="6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56"/>
        <v>0</v>
      </c>
      <c r="I61" s="93">
        <f t="shared" si="57"/>
        <v>0</v>
      </c>
      <c r="J61" s="93">
        <f t="shared" si="58"/>
        <v>0</v>
      </c>
      <c r="K61" s="93">
        <f t="shared" si="59"/>
        <v>0</v>
      </c>
      <c r="L61" s="115">
        <f t="shared" si="60"/>
        <v>0</v>
      </c>
      <c r="M61" s="103" t="str">
        <f t="shared" si="4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50"/>
        <v xml:space="preserve"> </v>
      </c>
      <c r="S61" s="95"/>
      <c r="T61" s="96" t="str">
        <f>IF(M61=" "," ",IF(M61=0," ",Admin!I38))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51"/>
        <v>0</v>
      </c>
      <c r="Y61" s="49">
        <f t="shared" si="52"/>
        <v>0</v>
      </c>
      <c r="Z61" s="49">
        <f t="shared" si="53"/>
        <v>0</v>
      </c>
      <c r="AA61" s="49">
        <f t="shared" si="54"/>
        <v>0</v>
      </c>
      <c r="AC61" s="49">
        <f t="shared" si="55"/>
        <v>0</v>
      </c>
      <c r="AD61" s="77">
        <f t="shared" si="61"/>
        <v>0</v>
      </c>
      <c r="AE61" s="77">
        <f t="shared" si="62"/>
        <v>0</v>
      </c>
      <c r="AF61" s="77">
        <f t="shared" si="63"/>
        <v>0</v>
      </c>
      <c r="AG61" s="77">
        <f t="shared" si="6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56"/>
        <v>0</v>
      </c>
      <c r="I62" s="93">
        <f t="shared" si="57"/>
        <v>0</v>
      </c>
      <c r="J62" s="93">
        <f t="shared" si="58"/>
        <v>0</v>
      </c>
      <c r="K62" s="93">
        <f t="shared" si="59"/>
        <v>0</v>
      </c>
      <c r="L62" s="115">
        <f t="shared" si="60"/>
        <v>0</v>
      </c>
      <c r="M62" s="103" t="str">
        <f t="shared" si="4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50"/>
        <v xml:space="preserve"> </v>
      </c>
      <c r="S62" s="95"/>
      <c r="T62" s="96" t="str">
        <f>IF(M62=" "," ",IF(M62=0," ",Admin!I39))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51"/>
        <v>0</v>
      </c>
      <c r="Y62" s="49">
        <f t="shared" si="52"/>
        <v>0</v>
      </c>
      <c r="Z62" s="49">
        <f t="shared" si="53"/>
        <v>0</v>
      </c>
      <c r="AA62" s="49">
        <f t="shared" si="54"/>
        <v>0</v>
      </c>
      <c r="AC62" s="49">
        <f t="shared" si="55"/>
        <v>0</v>
      </c>
      <c r="AD62" s="77">
        <f t="shared" si="61"/>
        <v>0</v>
      </c>
      <c r="AE62" s="77">
        <f t="shared" si="62"/>
        <v>0</v>
      </c>
      <c r="AF62" s="77">
        <f t="shared" si="63"/>
        <v>0</v>
      </c>
      <c r="AG62" s="77">
        <f t="shared" si="6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56"/>
        <v>0</v>
      </c>
      <c r="I63" s="93">
        <f t="shared" si="57"/>
        <v>0</v>
      </c>
      <c r="J63" s="93">
        <f t="shared" si="58"/>
        <v>0</v>
      </c>
      <c r="K63" s="93">
        <f t="shared" si="59"/>
        <v>0</v>
      </c>
      <c r="L63" s="115">
        <f t="shared" si="60"/>
        <v>0</v>
      </c>
      <c r="M63" s="103" t="str">
        <f t="shared" si="4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50"/>
        <v xml:space="preserve"> </v>
      </c>
      <c r="S63" s="95"/>
      <c r="T63" s="96" t="str">
        <f>IF(M63=" "," ",IF(M63=0," ",Admin!I40))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51"/>
        <v>0</v>
      </c>
      <c r="Y63" s="49">
        <f t="shared" si="52"/>
        <v>0</v>
      </c>
      <c r="Z63" s="49">
        <f t="shared" si="53"/>
        <v>0</v>
      </c>
      <c r="AA63" s="49">
        <f t="shared" si="54"/>
        <v>0</v>
      </c>
      <c r="AC63" s="49">
        <f t="shared" si="55"/>
        <v>0</v>
      </c>
      <c r="AD63" s="77">
        <f t="shared" si="61"/>
        <v>0</v>
      </c>
      <c r="AE63" s="77">
        <f t="shared" si="62"/>
        <v>0</v>
      </c>
      <c r="AF63" s="77">
        <f t="shared" si="63"/>
        <v>0</v>
      </c>
      <c r="AG63" s="77">
        <f t="shared" si="6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56"/>
        <v>0</v>
      </c>
      <c r="I64" s="93">
        <f t="shared" si="57"/>
        <v>0</v>
      </c>
      <c r="J64" s="93">
        <f t="shared" si="58"/>
        <v>0</v>
      </c>
      <c r="K64" s="93">
        <f t="shared" si="59"/>
        <v>0</v>
      </c>
      <c r="L64" s="115">
        <f t="shared" si="60"/>
        <v>0</v>
      </c>
      <c r="M64" s="103" t="str">
        <f t="shared" si="4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50"/>
        <v xml:space="preserve"> </v>
      </c>
      <c r="S64" s="95"/>
      <c r="T64" s="96" t="str">
        <f>IF(M64=" "," ",IF(M64=0," ",Admin!I41))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51"/>
        <v>0</v>
      </c>
      <c r="Y64" s="49">
        <f t="shared" si="52"/>
        <v>0</v>
      </c>
      <c r="Z64" s="49">
        <f t="shared" si="53"/>
        <v>0</v>
      </c>
      <c r="AA64" s="49">
        <f t="shared" si="54"/>
        <v>0</v>
      </c>
      <c r="AC64" s="49">
        <f t="shared" si="55"/>
        <v>0</v>
      </c>
      <c r="AD64" s="77">
        <f t="shared" si="61"/>
        <v>0</v>
      </c>
      <c r="AE64" s="77">
        <f t="shared" si="62"/>
        <v>0</v>
      </c>
      <c r="AF64" s="77">
        <f t="shared" si="63"/>
        <v>0</v>
      </c>
      <c r="AG64" s="77">
        <f t="shared" si="6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56"/>
        <v>0</v>
      </c>
      <c r="I65" s="118">
        <f t="shared" si="57"/>
        <v>0</v>
      </c>
      <c r="J65" s="118">
        <f t="shared" si="58"/>
        <v>0</v>
      </c>
      <c r="K65" s="118">
        <f t="shared" si="59"/>
        <v>0</v>
      </c>
      <c r="L65" s="116">
        <f t="shared" si="60"/>
        <v>0</v>
      </c>
      <c r="M65" s="104" t="str">
        <f t="shared" si="4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50"/>
        <v xml:space="preserve"> </v>
      </c>
      <c r="S65" s="95"/>
      <c r="T65" s="96" t="str">
        <f>IF(M65=" "," ",IF(M65=0," ",Admin!I42))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51"/>
        <v>0</v>
      </c>
      <c r="Y65" s="49">
        <f t="shared" si="52"/>
        <v>0</v>
      </c>
      <c r="Z65" s="49">
        <f t="shared" si="53"/>
        <v>0</v>
      </c>
      <c r="AA65" s="49">
        <f t="shared" si="54"/>
        <v>0</v>
      </c>
      <c r="AC65" s="49">
        <f t="shared" si="55"/>
        <v>0</v>
      </c>
      <c r="AD65" s="77">
        <f t="shared" si="61"/>
        <v>0</v>
      </c>
      <c r="AE65" s="77">
        <f t="shared" si="62"/>
        <v>0</v>
      </c>
      <c r="AF65" s="77">
        <f t="shared" si="63"/>
        <v>0</v>
      </c>
      <c r="AG65" s="77">
        <f t="shared" si="6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379"/>
      <c r="H66" s="135"/>
      <c r="I66" s="136"/>
      <c r="J66" s="136"/>
      <c r="K66" s="137"/>
      <c r="L66" s="137"/>
      <c r="M66" s="138">
        <f t="shared" ref="M66:R66" si="65">SUM(M56:M65)</f>
        <v>0</v>
      </c>
      <c r="N66" s="138">
        <f t="shared" si="65"/>
        <v>0</v>
      </c>
      <c r="O66" s="138">
        <f t="shared" si="65"/>
        <v>0</v>
      </c>
      <c r="P66" s="138">
        <f t="shared" si="65"/>
        <v>0</v>
      </c>
      <c r="Q66" s="138">
        <f t="shared" si="65"/>
        <v>0</v>
      </c>
      <c r="R66" s="138">
        <f t="shared" si="6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1</v>
      </c>
      <c r="F69" s="35"/>
      <c r="G69" s="35"/>
      <c r="H69" s="377" t="s">
        <v>28</v>
      </c>
      <c r="I69" s="378"/>
      <c r="J69" s="379"/>
      <c r="K69" s="210">
        <f>Admin!B2</f>
        <v>43561</v>
      </c>
      <c r="L69" s="211" t="s">
        <v>84</v>
      </c>
      <c r="M69" s="212">
        <f>Admin!B31</f>
        <v>43590</v>
      </c>
      <c r="N69" s="20"/>
      <c r="O69" s="382" t="s">
        <v>57</v>
      </c>
      <c r="P69" s="383"/>
      <c r="Q69" s="383"/>
      <c r="R69" s="384"/>
      <c r="S69" s="35"/>
      <c r="T69" s="100" t="s">
        <v>33</v>
      </c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0"/>
      <c r="H71" s="98">
        <v>0</v>
      </c>
      <c r="I71" s="90">
        <v>0</v>
      </c>
      <c r="J71" s="90">
        <v>0</v>
      </c>
      <c r="K71" s="91">
        <f>I71*J71</f>
        <v>0</v>
      </c>
      <c r="L71" s="114">
        <v>0</v>
      </c>
      <c r="M71" s="98" t="str">
        <f t="shared" ref="M71:M80" si="66">IF(E71=" "," ",IF((H71+K71+L71)&gt;0,H71+K71+L71," "))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",Admin!I3))</f>
        <v xml:space="preserve"> </v>
      </c>
      <c r="U71" s="39"/>
      <c r="V71" s="49">
        <f>IF(Employee!H$35=E$69,Employee!D$34+SUM(M71)+0,SUM(M71)+0)</f>
        <v>0</v>
      </c>
      <c r="W71" s="49">
        <f>IF(Employee!H$35=E$69,Employee!D$35+SUM(N71)+0,SUM(N71)+0)</f>
        <v>0</v>
      </c>
      <c r="X71" s="49">
        <f t="shared" ref="X71:X80" si="67">IF(O71=" ",0,O71)</f>
        <v>0</v>
      </c>
      <c r="Y71" s="49">
        <f>IF(P71=" ",0,P71)</f>
        <v>0</v>
      </c>
      <c r="Z71" s="49">
        <f t="shared" ref="Z71:Z80" si="68">IF(Q71=" ",0,Q71)</f>
        <v>0</v>
      </c>
      <c r="AA71" s="49">
        <f t="shared" ref="AA71:AA80" si="69">IF(R71=" ",0,R71)</f>
        <v>0</v>
      </c>
      <c r="AC71" s="49">
        <f t="shared" ref="AC71:AC80" si="70">IF(T71=" ",0,T71)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0"/>
      <c r="H72" s="99">
        <v>0</v>
      </c>
      <c r="I72" s="93">
        <v>0</v>
      </c>
      <c r="J72" s="93">
        <v>0</v>
      </c>
      <c r="K72" s="94">
        <f t="shared" ref="K72:K80" si="71">I72*J72</f>
        <v>0</v>
      </c>
      <c r="L72" s="115">
        <v>0</v>
      </c>
      <c r="M72" s="99" t="str">
        <f t="shared" si="6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72">IF(M72=" "," ",IF(M72=0," ",M72-SUM(N72:Q72)))</f>
        <v xml:space="preserve"> </v>
      </c>
      <c r="S72" s="95"/>
      <c r="T72" s="96" t="str">
        <f>IF(M72=" "," ",IF(M72=0," ",Admin!I4))</f>
        <v xml:space="preserve"> </v>
      </c>
      <c r="U72" s="39"/>
      <c r="V72" s="49">
        <f>IF(Employee!H$61=E$69,Employee!D$60+SUM(M72)+0,SUM(M72)+0)</f>
        <v>0</v>
      </c>
      <c r="W72" s="49">
        <f>IF(Employee!H$61=E$69,Employee!D$61+SUM(N72)+0,SUM(N72)+0)</f>
        <v>0</v>
      </c>
      <c r="X72" s="49">
        <f t="shared" si="67"/>
        <v>0</v>
      </c>
      <c r="Y72" s="49">
        <f>IF(P72=" ",0,P72)</f>
        <v>0</v>
      </c>
      <c r="Z72" s="49">
        <f t="shared" si="68"/>
        <v>0</v>
      </c>
      <c r="AA72" s="49">
        <f t="shared" si="69"/>
        <v>0</v>
      </c>
      <c r="AC72" s="49">
        <f t="shared" si="70"/>
        <v>0</v>
      </c>
      <c r="AD72" s="77">
        <f t="shared" ref="AD72:AD80" si="73">IF(G72="SSP",H72,0)</f>
        <v>0</v>
      </c>
      <c r="AE72" s="77">
        <f t="shared" ref="AE72:AE80" si="74">IF(G72="SMP",H72,0)</f>
        <v>0</v>
      </c>
      <c r="AF72" s="77">
        <f t="shared" ref="AF72:AF80" si="75">IF(G72="SPP",H72,0)</f>
        <v>0</v>
      </c>
      <c r="AG72" s="77">
        <f t="shared" ref="AG72:AG80" si="76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0"/>
      <c r="H73" s="99">
        <v>0</v>
      </c>
      <c r="I73" s="93">
        <v>0</v>
      </c>
      <c r="J73" s="93">
        <v>0</v>
      </c>
      <c r="K73" s="94">
        <f t="shared" si="71"/>
        <v>0</v>
      </c>
      <c r="L73" s="115">
        <v>0</v>
      </c>
      <c r="M73" s="99" t="str">
        <f t="shared" si="6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72"/>
        <v xml:space="preserve"> </v>
      </c>
      <c r="S73" s="95"/>
      <c r="T73" s="96" t="str">
        <f>IF(M73=" "," ",IF(M73=0," ",Admin!I5))</f>
        <v xml:space="preserve"> </v>
      </c>
      <c r="U73" s="39"/>
      <c r="V73" s="49">
        <f>IF(Employee!H$87=E$69,Employee!D$86+SUM(M73)+0,SUM(M73)+0)</f>
        <v>0</v>
      </c>
      <c r="W73" s="49">
        <f>IF(Employee!H$87=E$69,Employee!D$87+SUM(N73)+0,SUM(N73)+0)</f>
        <v>0</v>
      </c>
      <c r="X73" s="49">
        <f t="shared" si="67"/>
        <v>0</v>
      </c>
      <c r="Y73" s="49">
        <f>IF(P73=" ",0,P73)</f>
        <v>0</v>
      </c>
      <c r="Z73" s="49">
        <f t="shared" si="68"/>
        <v>0</v>
      </c>
      <c r="AA73" s="49">
        <f t="shared" si="69"/>
        <v>0</v>
      </c>
      <c r="AC73" s="49">
        <f t="shared" si="70"/>
        <v>0</v>
      </c>
      <c r="AD73" s="77">
        <f t="shared" si="73"/>
        <v>0</v>
      </c>
      <c r="AE73" s="77">
        <f t="shared" si="74"/>
        <v>0</v>
      </c>
      <c r="AF73" s="77">
        <f t="shared" si="75"/>
        <v>0</v>
      </c>
      <c r="AG73" s="77">
        <f t="shared" si="76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0"/>
      <c r="H74" s="99">
        <v>0</v>
      </c>
      <c r="I74" s="93">
        <v>0</v>
      </c>
      <c r="J74" s="93">
        <v>0</v>
      </c>
      <c r="K74" s="94">
        <f t="shared" si="71"/>
        <v>0</v>
      </c>
      <c r="L74" s="115">
        <v>0</v>
      </c>
      <c r="M74" s="99" t="str">
        <f t="shared" si="6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72"/>
        <v xml:space="preserve"> </v>
      </c>
      <c r="S74" s="95"/>
      <c r="T74" s="96" t="str">
        <f>IF(M74=" "," ",IF(M74=0," ",Admin!I6))</f>
        <v xml:space="preserve"> </v>
      </c>
      <c r="U74" s="39"/>
      <c r="V74" s="49">
        <f>IF(Employee!H$113=E$69,Employee!D$112+SUM(M74)+0,SUM(M74)+0)</f>
        <v>0</v>
      </c>
      <c r="W74" s="49">
        <f>IF(Employee!H$113=E$69,Employee!D$113+SUM(N74)+0,SUM(N74)+0)</f>
        <v>0</v>
      </c>
      <c r="X74" s="49">
        <f t="shared" si="67"/>
        <v>0</v>
      </c>
      <c r="Y74" s="49">
        <f t="shared" ref="Y74:Y80" si="77">IF(P74=" ",0,P74)</f>
        <v>0</v>
      </c>
      <c r="Z74" s="49">
        <f t="shared" si="68"/>
        <v>0</v>
      </c>
      <c r="AA74" s="49">
        <f t="shared" si="69"/>
        <v>0</v>
      </c>
      <c r="AC74" s="49">
        <f t="shared" si="70"/>
        <v>0</v>
      </c>
      <c r="AD74" s="77">
        <f t="shared" si="73"/>
        <v>0</v>
      </c>
      <c r="AE74" s="77">
        <f t="shared" si="74"/>
        <v>0</v>
      </c>
      <c r="AF74" s="77">
        <f t="shared" si="75"/>
        <v>0</v>
      </c>
      <c r="AG74" s="77">
        <f t="shared" si="76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0"/>
      <c r="H75" s="99">
        <v>0</v>
      </c>
      <c r="I75" s="93">
        <v>0</v>
      </c>
      <c r="J75" s="93">
        <v>0</v>
      </c>
      <c r="K75" s="94">
        <f t="shared" si="71"/>
        <v>0</v>
      </c>
      <c r="L75" s="115">
        <v>0</v>
      </c>
      <c r="M75" s="99" t="str">
        <f t="shared" si="6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72"/>
        <v xml:space="preserve"> </v>
      </c>
      <c r="S75" s="95"/>
      <c r="T75" s="96" t="str">
        <f>IF(M75=" "," ",IF(M75=0," ",Admin!I7))</f>
        <v xml:space="preserve"> </v>
      </c>
      <c r="U75" s="39"/>
      <c r="V75" s="49">
        <f>IF(Employee!H$139=E$69,Employee!D$138+SUM(M75)+0,SUM(M75)+0)</f>
        <v>0</v>
      </c>
      <c r="W75" s="49">
        <f>IF(Employee!H$139=E$69,Employee!D$139+SUM(N75)+0,SUM(N75)+0)</f>
        <v>0</v>
      </c>
      <c r="X75" s="49">
        <f t="shared" si="67"/>
        <v>0</v>
      </c>
      <c r="Y75" s="49">
        <f t="shared" si="77"/>
        <v>0</v>
      </c>
      <c r="Z75" s="49">
        <f t="shared" si="68"/>
        <v>0</v>
      </c>
      <c r="AA75" s="49">
        <f t="shared" si="69"/>
        <v>0</v>
      </c>
      <c r="AC75" s="49">
        <f t="shared" si="70"/>
        <v>0</v>
      </c>
      <c r="AD75" s="77">
        <f t="shared" si="73"/>
        <v>0</v>
      </c>
      <c r="AE75" s="77">
        <f t="shared" si="74"/>
        <v>0</v>
      </c>
      <c r="AF75" s="77">
        <f t="shared" si="75"/>
        <v>0</v>
      </c>
      <c r="AG75" s="77">
        <f t="shared" si="76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0"/>
      <c r="H76" s="99">
        <v>0</v>
      </c>
      <c r="I76" s="93">
        <v>0</v>
      </c>
      <c r="J76" s="93">
        <v>0</v>
      </c>
      <c r="K76" s="94">
        <f t="shared" si="71"/>
        <v>0</v>
      </c>
      <c r="L76" s="115">
        <v>0</v>
      </c>
      <c r="M76" s="99" t="str">
        <f t="shared" si="6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72"/>
        <v xml:space="preserve"> </v>
      </c>
      <c r="S76" s="95"/>
      <c r="T76" s="96" t="str">
        <f>IF(M76=" "," ",IF(M76=0," ",Admin!I8))</f>
        <v xml:space="preserve"> </v>
      </c>
      <c r="U76" s="39"/>
      <c r="V76" s="49">
        <f>IF(Employee!H$165=E$69,Employee!D$164+SUM(M76)+0,SUM(M76)+0)</f>
        <v>0</v>
      </c>
      <c r="W76" s="49">
        <f>IF(Employee!H$165=E$69,Employee!D$165+SUM(N76)+0,SUM(N76)+0)</f>
        <v>0</v>
      </c>
      <c r="X76" s="49">
        <f t="shared" si="67"/>
        <v>0</v>
      </c>
      <c r="Y76" s="49">
        <f t="shared" si="77"/>
        <v>0</v>
      </c>
      <c r="Z76" s="49">
        <f t="shared" si="68"/>
        <v>0</v>
      </c>
      <c r="AA76" s="49">
        <f t="shared" si="69"/>
        <v>0</v>
      </c>
      <c r="AC76" s="49">
        <f t="shared" si="70"/>
        <v>0</v>
      </c>
      <c r="AD76" s="77">
        <f t="shared" si="73"/>
        <v>0</v>
      </c>
      <c r="AE76" s="77">
        <f t="shared" si="74"/>
        <v>0</v>
      </c>
      <c r="AF76" s="77">
        <f t="shared" si="75"/>
        <v>0</v>
      </c>
      <c r="AG76" s="77">
        <f t="shared" si="76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0"/>
      <c r="H77" s="99">
        <v>0</v>
      </c>
      <c r="I77" s="93">
        <v>0</v>
      </c>
      <c r="J77" s="93">
        <v>0</v>
      </c>
      <c r="K77" s="94">
        <f t="shared" si="71"/>
        <v>0</v>
      </c>
      <c r="L77" s="115">
        <v>0</v>
      </c>
      <c r="M77" s="99" t="str">
        <f t="shared" si="6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72"/>
        <v xml:space="preserve"> </v>
      </c>
      <c r="S77" s="95"/>
      <c r="T77" s="96" t="str">
        <f>IF(M77=" "," ",IF(M77=0," ",Admin!I9))</f>
        <v xml:space="preserve"> </v>
      </c>
      <c r="U77" s="39"/>
      <c r="V77" s="49">
        <f>IF(Employee!H$191=E$69,Employee!D$190+SUM(M77)+0,SUM(M77)+0)</f>
        <v>0</v>
      </c>
      <c r="W77" s="49">
        <f>IF(Employee!H$191=E$69,Employee!D$191+SUM(N77)+0,SUM(N77)+0)</f>
        <v>0</v>
      </c>
      <c r="X77" s="49">
        <f t="shared" si="67"/>
        <v>0</v>
      </c>
      <c r="Y77" s="49">
        <f t="shared" si="77"/>
        <v>0</v>
      </c>
      <c r="Z77" s="49">
        <f t="shared" si="68"/>
        <v>0</v>
      </c>
      <c r="AA77" s="49">
        <f t="shared" si="69"/>
        <v>0</v>
      </c>
      <c r="AC77" s="49">
        <f t="shared" si="70"/>
        <v>0</v>
      </c>
      <c r="AD77" s="77">
        <f t="shared" si="73"/>
        <v>0</v>
      </c>
      <c r="AE77" s="77">
        <f t="shared" si="74"/>
        <v>0</v>
      </c>
      <c r="AF77" s="77">
        <f t="shared" si="75"/>
        <v>0</v>
      </c>
      <c r="AG77" s="77">
        <f t="shared" si="76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0"/>
      <c r="H78" s="99">
        <v>0</v>
      </c>
      <c r="I78" s="93">
        <v>0</v>
      </c>
      <c r="J78" s="93">
        <v>0</v>
      </c>
      <c r="K78" s="94">
        <f t="shared" si="71"/>
        <v>0</v>
      </c>
      <c r="L78" s="115">
        <v>0</v>
      </c>
      <c r="M78" s="99" t="str">
        <f t="shared" si="6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72"/>
        <v xml:space="preserve"> </v>
      </c>
      <c r="S78" s="95"/>
      <c r="T78" s="96" t="str">
        <f>IF(M78=" "," ",IF(M78=0," ",Admin!I10))</f>
        <v xml:space="preserve"> </v>
      </c>
      <c r="U78" s="39"/>
      <c r="V78" s="49">
        <f>IF(Employee!H$217=E$69,Employee!D$216+SUM(M78)+0,SUM(M78)+0)</f>
        <v>0</v>
      </c>
      <c r="W78" s="49">
        <f>IF(Employee!H$217=E$69,Employee!D$217+SUM(N78)+0,SUM(N78)+0)</f>
        <v>0</v>
      </c>
      <c r="X78" s="49">
        <f t="shared" si="67"/>
        <v>0</v>
      </c>
      <c r="Y78" s="49">
        <f t="shared" si="77"/>
        <v>0</v>
      </c>
      <c r="Z78" s="49">
        <f t="shared" si="68"/>
        <v>0</v>
      </c>
      <c r="AA78" s="49">
        <f t="shared" si="69"/>
        <v>0</v>
      </c>
      <c r="AC78" s="49">
        <f t="shared" si="70"/>
        <v>0</v>
      </c>
      <c r="AD78" s="77">
        <f t="shared" si="73"/>
        <v>0</v>
      </c>
      <c r="AE78" s="77">
        <f t="shared" si="74"/>
        <v>0</v>
      </c>
      <c r="AF78" s="77">
        <f t="shared" si="75"/>
        <v>0</v>
      </c>
      <c r="AG78" s="77">
        <f t="shared" si="76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0"/>
      <c r="H79" s="99">
        <v>0</v>
      </c>
      <c r="I79" s="93">
        <v>0</v>
      </c>
      <c r="J79" s="93">
        <v>0</v>
      </c>
      <c r="K79" s="94">
        <f t="shared" si="71"/>
        <v>0</v>
      </c>
      <c r="L79" s="115">
        <v>0</v>
      </c>
      <c r="M79" s="99" t="str">
        <f t="shared" si="6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72"/>
        <v xml:space="preserve"> </v>
      </c>
      <c r="S79" s="95"/>
      <c r="T79" s="96" t="str">
        <f>IF(M79=" "," ",IF(M79=0," ",Admin!I11))</f>
        <v xml:space="preserve"> </v>
      </c>
      <c r="U79" s="39"/>
      <c r="V79" s="49">
        <f>IF(Employee!H$243=E$69,Employee!D$242+SUM(M79)+0,SUM(M79)+0)</f>
        <v>0</v>
      </c>
      <c r="W79" s="49">
        <f>IF(Employee!H$243=E$69,Employee!D$243+SUM(N79)+0,SUM(N79)+0)</f>
        <v>0</v>
      </c>
      <c r="X79" s="49">
        <f t="shared" si="67"/>
        <v>0</v>
      </c>
      <c r="Y79" s="49">
        <f t="shared" si="77"/>
        <v>0</v>
      </c>
      <c r="Z79" s="49">
        <f t="shared" si="68"/>
        <v>0</v>
      </c>
      <c r="AA79" s="49">
        <f t="shared" si="69"/>
        <v>0</v>
      </c>
      <c r="AC79" s="49">
        <f t="shared" si="70"/>
        <v>0</v>
      </c>
      <c r="AD79" s="77">
        <f t="shared" si="73"/>
        <v>0</v>
      </c>
      <c r="AE79" s="77">
        <f t="shared" si="74"/>
        <v>0</v>
      </c>
      <c r="AF79" s="77">
        <f t="shared" si="75"/>
        <v>0</v>
      </c>
      <c r="AG79" s="77">
        <f t="shared" si="76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1"/>
      <c r="H80" s="117">
        <v>0</v>
      </c>
      <c r="I80" s="118">
        <v>0</v>
      </c>
      <c r="J80" s="118">
        <v>0</v>
      </c>
      <c r="K80" s="119">
        <f t="shared" si="71"/>
        <v>0</v>
      </c>
      <c r="L80" s="116">
        <v>0</v>
      </c>
      <c r="M80" s="117" t="str">
        <f t="shared" si="6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72"/>
        <v xml:space="preserve"> </v>
      </c>
      <c r="S80" s="95"/>
      <c r="T80" s="96" t="str">
        <f>IF(M80=" "," ",IF(M80=0," ",Admin!I12))</f>
        <v xml:space="preserve"> </v>
      </c>
      <c r="U80" s="39"/>
      <c r="V80" s="49">
        <f>IF(Employee!H$269=E$69,Employee!D$268+SUM(M80)+0,SUM(M80)+0)</f>
        <v>0</v>
      </c>
      <c r="W80" s="49">
        <f>IF(Employee!H$269=E$69,Employee!D$269+SUM(N80)+0,SUM(N80)+0)</f>
        <v>0</v>
      </c>
      <c r="X80" s="49">
        <f t="shared" si="67"/>
        <v>0</v>
      </c>
      <c r="Y80" s="49">
        <f t="shared" si="77"/>
        <v>0</v>
      </c>
      <c r="Z80" s="49">
        <f t="shared" si="68"/>
        <v>0</v>
      </c>
      <c r="AA80" s="49">
        <f t="shared" si="69"/>
        <v>0</v>
      </c>
      <c r="AC80" s="49">
        <f t="shared" si="70"/>
        <v>0</v>
      </c>
      <c r="AD80" s="77">
        <f t="shared" si="73"/>
        <v>0</v>
      </c>
      <c r="AE80" s="77">
        <f t="shared" si="74"/>
        <v>0</v>
      </c>
      <c r="AF80" s="77">
        <f t="shared" si="75"/>
        <v>0</v>
      </c>
      <c r="AG80" s="77">
        <f t="shared" si="76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35"/>
      <c r="I81" s="136"/>
      <c r="J81" s="136"/>
      <c r="K81" s="137"/>
      <c r="L81" s="137"/>
      <c r="M81" s="138">
        <f t="shared" ref="M81:R81" si="78">SUM(M71:M80)</f>
        <v>0</v>
      </c>
      <c r="N81" s="138">
        <f t="shared" si="78"/>
        <v>0</v>
      </c>
      <c r="O81" s="138">
        <f t="shared" si="78"/>
        <v>0</v>
      </c>
      <c r="P81" s="138">
        <f t="shared" si="78"/>
        <v>0</v>
      </c>
      <c r="Q81" s="138">
        <f t="shared" si="78"/>
        <v>0</v>
      </c>
      <c r="R81" s="138">
        <f t="shared" si="78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79">IF(B71="D",M71," ")</f>
        <v xml:space="preserve"> </v>
      </c>
      <c r="N85" s="196" t="str">
        <f t="shared" ref="N85:N94" si="80">IF(B71="D",N71," ")</f>
        <v xml:space="preserve"> </v>
      </c>
      <c r="O85" s="196" t="str">
        <f t="shared" ref="O85:O94" si="81">IF(B71="D",O71," ")</f>
        <v xml:space="preserve"> </v>
      </c>
      <c r="P85" s="196" t="str">
        <f t="shared" ref="P85:P94" si="82">IF(B71="D",P71," ")</f>
        <v xml:space="preserve"> </v>
      </c>
      <c r="Q85" s="196" t="str">
        <f t="shared" ref="Q85:Q94" si="83">IF(B71="D",Q71," ")</f>
        <v xml:space="preserve"> </v>
      </c>
      <c r="R85" s="197" t="str">
        <f t="shared" ref="R85:R94" si="84">IF(B71="D",R71," ")</f>
        <v xml:space="preserve"> </v>
      </c>
      <c r="S85" s="198"/>
      <c r="T85" s="199" t="str">
        <f t="shared" ref="T85:T94" si="85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79"/>
        <v xml:space="preserve"> </v>
      </c>
      <c r="N86" s="201" t="str">
        <f t="shared" si="80"/>
        <v xml:space="preserve"> </v>
      </c>
      <c r="O86" s="201" t="str">
        <f t="shared" si="81"/>
        <v xml:space="preserve"> </v>
      </c>
      <c r="P86" s="201" t="str">
        <f t="shared" si="82"/>
        <v xml:space="preserve"> </v>
      </c>
      <c r="Q86" s="201" t="str">
        <f t="shared" si="83"/>
        <v xml:space="preserve"> </v>
      </c>
      <c r="R86" s="202" t="str">
        <f t="shared" si="84"/>
        <v xml:space="preserve"> </v>
      </c>
      <c r="S86" s="198"/>
      <c r="T86" s="203" t="str">
        <f t="shared" si="85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79"/>
        <v xml:space="preserve"> </v>
      </c>
      <c r="N87" s="201" t="str">
        <f t="shared" si="80"/>
        <v xml:space="preserve"> </v>
      </c>
      <c r="O87" s="201" t="str">
        <f t="shared" si="81"/>
        <v xml:space="preserve"> </v>
      </c>
      <c r="P87" s="201" t="str">
        <f t="shared" si="82"/>
        <v xml:space="preserve"> </v>
      </c>
      <c r="Q87" s="201" t="str">
        <f t="shared" si="83"/>
        <v xml:space="preserve"> </v>
      </c>
      <c r="R87" s="202" t="str">
        <f t="shared" si="84"/>
        <v xml:space="preserve"> </v>
      </c>
      <c r="S87" s="198"/>
      <c r="T87" s="203" t="str">
        <f t="shared" si="85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79"/>
        <v xml:space="preserve"> </v>
      </c>
      <c r="N88" s="201" t="str">
        <f t="shared" si="80"/>
        <v xml:space="preserve"> </v>
      </c>
      <c r="O88" s="201" t="str">
        <f t="shared" si="81"/>
        <v xml:space="preserve"> </v>
      </c>
      <c r="P88" s="201" t="str">
        <f t="shared" si="82"/>
        <v xml:space="preserve"> </v>
      </c>
      <c r="Q88" s="201" t="str">
        <f t="shared" si="83"/>
        <v xml:space="preserve"> </v>
      </c>
      <c r="R88" s="202" t="str">
        <f t="shared" si="84"/>
        <v xml:space="preserve"> </v>
      </c>
      <c r="S88" s="198"/>
      <c r="T88" s="203" t="str">
        <f t="shared" si="85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79"/>
        <v xml:space="preserve"> </v>
      </c>
      <c r="N89" s="201" t="str">
        <f t="shared" si="80"/>
        <v xml:space="preserve"> </v>
      </c>
      <c r="O89" s="201" t="str">
        <f t="shared" si="81"/>
        <v xml:space="preserve"> </v>
      </c>
      <c r="P89" s="201" t="str">
        <f t="shared" si="82"/>
        <v xml:space="preserve"> </v>
      </c>
      <c r="Q89" s="201" t="str">
        <f t="shared" si="83"/>
        <v xml:space="preserve"> </v>
      </c>
      <c r="R89" s="202" t="str">
        <f t="shared" si="84"/>
        <v xml:space="preserve"> </v>
      </c>
      <c r="S89" s="198"/>
      <c r="T89" s="203" t="str">
        <f t="shared" si="85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79"/>
        <v xml:space="preserve"> </v>
      </c>
      <c r="N90" s="201" t="str">
        <f t="shared" si="80"/>
        <v xml:space="preserve"> </v>
      </c>
      <c r="O90" s="201" t="str">
        <f t="shared" si="81"/>
        <v xml:space="preserve"> </v>
      </c>
      <c r="P90" s="201" t="str">
        <f t="shared" si="82"/>
        <v xml:space="preserve"> </v>
      </c>
      <c r="Q90" s="201" t="str">
        <f t="shared" si="83"/>
        <v xml:space="preserve"> </v>
      </c>
      <c r="R90" s="202" t="str">
        <f t="shared" si="84"/>
        <v xml:space="preserve"> </v>
      </c>
      <c r="S90" s="198"/>
      <c r="T90" s="203" t="str">
        <f t="shared" si="85"/>
        <v xml:space="preserve"> </v>
      </c>
      <c r="AD90" s="170">
        <f>AD85</f>
        <v>0</v>
      </c>
      <c r="AE90" s="170">
        <f>AE85</f>
        <v>0</v>
      </c>
      <c r="AF90" s="170">
        <f>AF85</f>
        <v>0</v>
      </c>
      <c r="AG90" s="170">
        <f>AG85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79"/>
        <v xml:space="preserve"> </v>
      </c>
      <c r="N91" s="201" t="str">
        <f t="shared" si="80"/>
        <v xml:space="preserve"> </v>
      </c>
      <c r="O91" s="201" t="str">
        <f t="shared" si="81"/>
        <v xml:space="preserve"> </v>
      </c>
      <c r="P91" s="201" t="str">
        <f t="shared" si="82"/>
        <v xml:space="preserve"> </v>
      </c>
      <c r="Q91" s="201" t="str">
        <f t="shared" si="83"/>
        <v xml:space="preserve"> </v>
      </c>
      <c r="R91" s="202" t="str">
        <f t="shared" si="84"/>
        <v xml:space="preserve"> </v>
      </c>
      <c r="S91" s="198"/>
      <c r="T91" s="203" t="str">
        <f t="shared" si="85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79"/>
        <v xml:space="preserve"> </v>
      </c>
      <c r="N92" s="201" t="str">
        <f t="shared" si="80"/>
        <v xml:space="preserve"> </v>
      </c>
      <c r="O92" s="201" t="str">
        <f t="shared" si="81"/>
        <v xml:space="preserve"> </v>
      </c>
      <c r="P92" s="201" t="str">
        <f t="shared" si="82"/>
        <v xml:space="preserve"> </v>
      </c>
      <c r="Q92" s="201" t="str">
        <f t="shared" si="83"/>
        <v xml:space="preserve"> </v>
      </c>
      <c r="R92" s="202" t="str">
        <f t="shared" si="84"/>
        <v xml:space="preserve"> </v>
      </c>
      <c r="S92" s="198"/>
      <c r="T92" s="203" t="str">
        <f t="shared" si="85"/>
        <v xml:space="preserve"> </v>
      </c>
      <c r="AD92" s="174"/>
      <c r="AE92" s="170">
        <f>AE87</f>
        <v>0</v>
      </c>
      <c r="AF92" s="170">
        <f>AF87</f>
        <v>0</v>
      </c>
      <c r="AG92" s="170">
        <f>AG87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79"/>
        <v xml:space="preserve"> </v>
      </c>
      <c r="N93" s="201" t="str">
        <f t="shared" si="80"/>
        <v xml:space="preserve"> </v>
      </c>
      <c r="O93" s="201" t="str">
        <f t="shared" si="81"/>
        <v xml:space="preserve"> </v>
      </c>
      <c r="P93" s="201" t="str">
        <f t="shared" si="82"/>
        <v xml:space="preserve"> </v>
      </c>
      <c r="Q93" s="201" t="str">
        <f t="shared" si="83"/>
        <v xml:space="preserve"> </v>
      </c>
      <c r="R93" s="202" t="str">
        <f t="shared" si="84"/>
        <v xml:space="preserve"> </v>
      </c>
      <c r="S93" s="198"/>
      <c r="T93" s="203" t="str">
        <f t="shared" si="85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79"/>
        <v xml:space="preserve"> </v>
      </c>
      <c r="N94" s="205" t="str">
        <f t="shared" si="80"/>
        <v xml:space="preserve"> </v>
      </c>
      <c r="O94" s="205" t="str">
        <f t="shared" si="81"/>
        <v xml:space="preserve"> </v>
      </c>
      <c r="P94" s="205" t="str">
        <f t="shared" si="82"/>
        <v xml:space="preserve"> </v>
      </c>
      <c r="Q94" s="205" t="str">
        <f t="shared" si="83"/>
        <v xml:space="preserve"> </v>
      </c>
      <c r="R94" s="206" t="str">
        <f t="shared" si="84"/>
        <v xml:space="preserve"> </v>
      </c>
      <c r="S94" s="198"/>
      <c r="T94" s="207" t="str">
        <f t="shared" si="85"/>
        <v xml:space="preserve"> </v>
      </c>
    </row>
    <row r="95" spans="1:34" x14ac:dyDescent="0.2">
      <c r="F95" s="194" t="s">
        <v>82</v>
      </c>
      <c r="M95" s="208">
        <f t="shared" ref="M95:R95" si="86">SUM(M85:M94)</f>
        <v>0</v>
      </c>
      <c r="N95" s="208">
        <f t="shared" si="86"/>
        <v>0</v>
      </c>
      <c r="O95" s="208">
        <f t="shared" si="86"/>
        <v>0</v>
      </c>
      <c r="P95" s="208">
        <f t="shared" si="86"/>
        <v>0</v>
      </c>
      <c r="Q95" s="208">
        <f t="shared" si="86"/>
        <v>0</v>
      </c>
      <c r="R95" s="208">
        <f t="shared" si="86"/>
        <v>0</v>
      </c>
      <c r="S95" s="198"/>
      <c r="T95" s="208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G2:H2"/>
    <mergeCell ref="I2:L2"/>
    <mergeCell ref="K3:K6"/>
    <mergeCell ref="H3:H6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53:Q53"/>
    <mergeCell ref="R53:T53"/>
    <mergeCell ref="B82:T82"/>
    <mergeCell ref="B69:D69"/>
    <mergeCell ref="B53:E53"/>
    <mergeCell ref="B68:E68"/>
    <mergeCell ref="F66:G66"/>
    <mergeCell ref="H54:J54"/>
    <mergeCell ref="O69:R69"/>
    <mergeCell ref="O68:Q68"/>
    <mergeCell ref="R68:T68"/>
    <mergeCell ref="U1:U6"/>
    <mergeCell ref="W3:W6"/>
    <mergeCell ref="Y3:Y6"/>
    <mergeCell ref="M3:M6"/>
    <mergeCell ref="N3:N6"/>
    <mergeCell ref="O3:O6"/>
    <mergeCell ref="Q3:Q6"/>
    <mergeCell ref="R3:R6"/>
    <mergeCell ref="T3:T6"/>
    <mergeCell ref="X3:X6"/>
    <mergeCell ref="AD3:AD6"/>
    <mergeCell ref="AE3:AE6"/>
    <mergeCell ref="AF3:AF6"/>
    <mergeCell ref="V1:AC2"/>
    <mergeCell ref="AC3:AC6"/>
    <mergeCell ref="AA3:AA6"/>
    <mergeCell ref="AD1:AG2"/>
    <mergeCell ref="AG3:AG6"/>
    <mergeCell ref="V3:V6"/>
  </mergeCells>
  <phoneticPr fontId="4" type="noConversion"/>
  <dataValidations disablePrompts="1" count="1">
    <dataValidation type="list" allowBlank="1" showInputMessage="1" showErrorMessage="1" sqref="G11:G20 G26:G35 G41:G50 G56:G65 G71:G80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5"/>
  <sheetViews>
    <sheetView workbookViewId="0">
      <pane ySplit="6" topLeftCell="A7" activePane="bottomLeft" state="frozen"/>
      <selection pane="bottomLeft" activeCell="B1" sqref="B1:F2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1"/>
      <c r="B1" s="398" t="s">
        <v>74</v>
      </c>
      <c r="C1" s="399"/>
      <c r="D1" s="399"/>
      <c r="E1" s="399"/>
      <c r="F1" s="400"/>
      <c r="G1" s="407">
        <f>SUM(AD84:AG84)+SUM(AE86:AG86)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4.2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5</v>
      </c>
      <c r="F9" s="35"/>
      <c r="G9" s="35"/>
      <c r="H9" s="377" t="s">
        <v>28</v>
      </c>
      <c r="I9" s="378"/>
      <c r="J9" s="379"/>
      <c r="K9" s="210">
        <f>'Apr19'!M54+1</f>
        <v>43585</v>
      </c>
      <c r="L9" s="211" t="s">
        <v>84</v>
      </c>
      <c r="M9" s="212">
        <f>K9+6</f>
        <v>43591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IF(T$9="Y",'Apr19'!H56,0)</f>
        <v>0</v>
      </c>
      <c r="I11" s="90">
        <f>IF(T$9="Y",'Apr19'!I56,0)</f>
        <v>0</v>
      </c>
      <c r="J11" s="90">
        <f>IF(T$9="Y",'Apr19'!J56,0)</f>
        <v>0</v>
      </c>
      <c r="K11" s="90">
        <f>IF(T$9="Y",'Apr19'!K56,I11*J11)</f>
        <v>0</v>
      </c>
      <c r="L11" s="114">
        <f>IF(T$9="Y",'Apr19'!L56,0)</f>
        <v>0</v>
      </c>
      <c r="M11" s="114" t="str">
        <f>IF(E11=" "," ",IF(T$9="Y",'Apr19'!M56,IF((H11+K11+L11)&gt;0,H11+K11+L11,"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",Admin!I43))</f>
        <v xml:space="preserve"> </v>
      </c>
      <c r="U11" s="39"/>
      <c r="V11" s="49">
        <f>IF(Employee!H$34=E$9,Employee!D$34+SUM(M11)+'Apr19'!V56,SUM(M11)+'Apr19'!V56)</f>
        <v>0</v>
      </c>
      <c r="W11" s="49">
        <f>IF(Employee!H$34=E$9,Employee!D$35+SUM(N11)+'Apr19'!W56,SUM(N11)+'Apr19'!W56)</f>
        <v>0</v>
      </c>
      <c r="X11" s="49">
        <f>IF(O11=" ",'Apr19'!X56,O11+'Apr19'!X56)</f>
        <v>0</v>
      </c>
      <c r="Y11" s="49">
        <f>IF(P11=" ",'Apr19'!Y56,P11+'Apr19'!Y56)</f>
        <v>0</v>
      </c>
      <c r="Z11" s="49">
        <f>IF(Q11=" ",'Apr19'!Z56,Q11+'Apr19'!Z56)</f>
        <v>0</v>
      </c>
      <c r="AA11" s="49">
        <f>IF(R11=" ",'Apr19'!AA56,R11+'Apr19'!AA56)</f>
        <v>0</v>
      </c>
      <c r="AC11" s="49">
        <f>IF(T11=" ",'Apr19'!AC56,T11+'Apr19'!AC56)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IF(T$9="Y",'Apr19'!H57,0)</f>
        <v>0</v>
      </c>
      <c r="I12" s="93">
        <f>IF(T$9="Y",'Apr19'!I57,0)</f>
        <v>0</v>
      </c>
      <c r="J12" s="93">
        <f>IF(T$9="Y",'Apr19'!J57,0)</f>
        <v>0</v>
      </c>
      <c r="K12" s="93">
        <f>IF(T$9="Y",'Apr19'!K57,I12*J12)</f>
        <v>0</v>
      </c>
      <c r="L12" s="115">
        <f>IF(T$9="Y",'Apr19'!L57,0)</f>
        <v>0</v>
      </c>
      <c r="M12" s="115" t="str">
        <f>IF(E12=" "," ",IF(T$9="Y",'Apr19'!M57,IF((H12+K12+L12)&gt;0,H12+K12+L12,"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",Admin!I44))</f>
        <v xml:space="preserve"> </v>
      </c>
      <c r="U12" s="39"/>
      <c r="V12" s="49">
        <f>IF(Employee!H$60=E$9,Employee!D$60+SUM(M12)+'Apr19'!V57,SUM(M12)+'Apr19'!V57)</f>
        <v>0</v>
      </c>
      <c r="W12" s="49">
        <f>IF(Employee!H$60=E$9,Employee!D$61+SUM(N12)+'Apr19'!W57,SUM(N12)+'Apr19'!W57)</f>
        <v>0</v>
      </c>
      <c r="X12" s="49">
        <f>IF(O12=" ",'Apr19'!X57,O12+'Apr19'!X57)</f>
        <v>0</v>
      </c>
      <c r="Y12" s="49">
        <f>IF(P12=" ",'Apr19'!Y57,P12+'Apr19'!Y57)</f>
        <v>0</v>
      </c>
      <c r="Z12" s="49">
        <f>IF(Q12=" ",'Apr19'!Z57,Q12+'Apr19'!Z57)</f>
        <v>0</v>
      </c>
      <c r="AA12" s="49">
        <f>IF(R12=" ",'Apr19'!AA57,R12+'Apr19'!AA57)</f>
        <v>0</v>
      </c>
      <c r="AC12" s="49">
        <f>IF(T12=" ",'Apr19'!AC57,T12+'Apr19'!AC57)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IF(T$9="Y",'Apr19'!H58,0)</f>
        <v>0</v>
      </c>
      <c r="I13" s="93">
        <f>IF(T$9="Y",'Apr19'!I58,0)</f>
        <v>0</v>
      </c>
      <c r="J13" s="93">
        <f>IF(T$9="Y",'Apr19'!J58,0)</f>
        <v>0</v>
      </c>
      <c r="K13" s="93">
        <f>IF(T$9="Y",'Apr19'!K58,I13*J13)</f>
        <v>0</v>
      </c>
      <c r="L13" s="115">
        <f>IF(T$9="Y",'Apr19'!L58,0)</f>
        <v>0</v>
      </c>
      <c r="M13" s="115" t="str">
        <f>IF(E13=" "," ",IF(T$9="Y",'Apr19'!M58,IF((H13+K13+L13)&gt;0,H13+K13+L13,"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",Admin!I45))</f>
        <v xml:space="preserve"> </v>
      </c>
      <c r="U13" s="39"/>
      <c r="V13" s="49">
        <f>IF(Employee!H$86=E$9,Employee!D$86+SUM(M13)+'Apr19'!V58,SUM(M13)+'Apr19'!V58)</f>
        <v>0</v>
      </c>
      <c r="W13" s="49">
        <f>IF(Employee!H$86=E$9,Employee!D$87+SUM(N13)+'Apr19'!W58,SUM(N13)+'Apr19'!W58)</f>
        <v>0</v>
      </c>
      <c r="X13" s="49">
        <f>IF(O13=" ",'Apr19'!X58,O13+'Apr19'!X58)</f>
        <v>0</v>
      </c>
      <c r="Y13" s="49">
        <f>IF(P13=" ",'Apr19'!Y58,P13+'Apr19'!Y58)</f>
        <v>0</v>
      </c>
      <c r="Z13" s="49">
        <f>IF(Q13=" ",'Apr19'!Z58,Q13+'Apr19'!Z58)</f>
        <v>0</v>
      </c>
      <c r="AA13" s="49">
        <f>IF(R13=" ",'Apr19'!AA58,R13+'Apr19'!AA58)</f>
        <v>0</v>
      </c>
      <c r="AC13" s="49">
        <f>IF(T13=" ",'Apr19'!AC58,T13+'Apr19'!AC58)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IF(T$9="Y",'Apr19'!H59,0)</f>
        <v>0</v>
      </c>
      <c r="I14" s="93">
        <f>IF(T$9="Y",'Apr19'!I59,0)</f>
        <v>0</v>
      </c>
      <c r="J14" s="93">
        <f>IF(T$9="Y",'Apr19'!J59,0)</f>
        <v>0</v>
      </c>
      <c r="K14" s="93">
        <f>IF(T$9="Y",'Apr19'!K59,I14*J14)</f>
        <v>0</v>
      </c>
      <c r="L14" s="115">
        <f>IF(T$9="Y",'Apr19'!L59,0)</f>
        <v>0</v>
      </c>
      <c r="M14" s="115" t="str">
        <f>IF(E14=" "," ",IF(T$9="Y",'Apr19'!M59,IF((H14+K14+L14)&gt;0,H14+K14+L14,"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",Admin!I46))</f>
        <v xml:space="preserve"> </v>
      </c>
      <c r="U14" s="39"/>
      <c r="V14" s="49">
        <f>IF(Employee!H$112=E$9,Employee!D$112+SUM(M14)+'Apr19'!V59,SUM(M14)+'Apr19'!V59)</f>
        <v>0</v>
      </c>
      <c r="W14" s="49">
        <f>IF(Employee!H$112=E$9,Employee!D$113+SUM(N14)+'Apr19'!W59,SUM(N14)+'Apr19'!W59)</f>
        <v>0</v>
      </c>
      <c r="X14" s="49">
        <f>IF(O14=" ",'Apr19'!X59,O14+'Apr19'!X59)</f>
        <v>0</v>
      </c>
      <c r="Y14" s="49">
        <f>IF(P14=" ",'Apr19'!Y59,P14+'Apr19'!Y59)</f>
        <v>0</v>
      </c>
      <c r="Z14" s="49">
        <f>IF(Q14=" ",'Apr19'!Z59,Q14+'Apr19'!Z59)</f>
        <v>0</v>
      </c>
      <c r="AA14" s="49">
        <f>IF(R14=" ",'Apr19'!AA59,R14+'Apr19'!AA59)</f>
        <v>0</v>
      </c>
      <c r="AC14" s="49">
        <f>IF(T14=" ",'Apr19'!AC59,T14+'Apr19'!AC59)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IF(T$9="Y",'Apr19'!H60,0)</f>
        <v>0</v>
      </c>
      <c r="I15" s="93">
        <f>IF(T$9="Y",'Apr19'!I60,0)</f>
        <v>0</v>
      </c>
      <c r="J15" s="93">
        <f>IF(T$9="Y",'Apr19'!J60,0)</f>
        <v>0</v>
      </c>
      <c r="K15" s="93">
        <f>IF(T$9="Y",'Apr19'!K60,I15*J15)</f>
        <v>0</v>
      </c>
      <c r="L15" s="115">
        <f>IF(T$9="Y",'Apr19'!L60,0)</f>
        <v>0</v>
      </c>
      <c r="M15" s="115" t="str">
        <f>IF(E15=" "," ",IF(T$9="Y",'Apr19'!M60,IF((H15+K15+L15)&gt;0,H15+K15+L15,"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",Admin!I47))</f>
        <v xml:space="preserve"> </v>
      </c>
      <c r="U15" s="39"/>
      <c r="V15" s="49">
        <f>IF(Employee!H$138=E$9,Employee!D$138+SUM(M15)+'Apr19'!V60,SUM(M15)+'Apr19'!V60)</f>
        <v>0</v>
      </c>
      <c r="W15" s="49">
        <f>IF(Employee!H$138=E$9,Employee!D$139+SUM(N15)+'Apr19'!W60,SUM(N15)+'Apr19'!W60)</f>
        <v>0</v>
      </c>
      <c r="X15" s="49">
        <f>IF(O15=" ",'Apr19'!X60,O15+'Apr19'!X60)</f>
        <v>0</v>
      </c>
      <c r="Y15" s="49">
        <f>IF(P15=" ",'Apr19'!Y60,P15+'Apr19'!Y60)</f>
        <v>0</v>
      </c>
      <c r="Z15" s="49">
        <f>IF(Q15=" ",'Apr19'!Z60,Q15+'Apr19'!Z60)</f>
        <v>0</v>
      </c>
      <c r="AA15" s="49">
        <f>IF(R15=" ",'Apr19'!AA60,R15+'Apr19'!AA60)</f>
        <v>0</v>
      </c>
      <c r="AC15" s="49">
        <f>IF(T15=" ",'Apr19'!AC60,T15+'Apr19'!AC60)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IF(T$9="Y",'Apr19'!H61,0)</f>
        <v>0</v>
      </c>
      <c r="I16" s="93">
        <f>IF(T$9="Y",'Apr19'!I61,0)</f>
        <v>0</v>
      </c>
      <c r="J16" s="93">
        <f>IF(T$9="Y",'Apr19'!J61,0)</f>
        <v>0</v>
      </c>
      <c r="K16" s="93">
        <f>IF(T$9="Y",'Apr19'!K61,I16*J16)</f>
        <v>0</v>
      </c>
      <c r="L16" s="115">
        <f>IF(T$9="Y",'Apr19'!L61,0)</f>
        <v>0</v>
      </c>
      <c r="M16" s="115" t="str">
        <f>IF(E16=" "," ",IF(T$9="Y",'Apr19'!M61,IF((H16+K16+L16)&gt;0,H16+K16+L16,"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",Admin!I48))</f>
        <v xml:space="preserve"> </v>
      </c>
      <c r="U16" s="39"/>
      <c r="V16" s="49">
        <f>IF(Employee!H$164=E$9,Employee!D$164+SUM(M16)+'Apr19'!V61,SUM(M16)+'Apr19'!V61)</f>
        <v>0</v>
      </c>
      <c r="W16" s="49">
        <f>IF(Employee!H$164=E$9,Employee!D$165+SUM(N16)+'Apr19'!W61,SUM(N16)+'Apr19'!W61)</f>
        <v>0</v>
      </c>
      <c r="X16" s="49">
        <f>IF(O16=" ",'Apr19'!X61,O16+'Apr19'!X61)</f>
        <v>0</v>
      </c>
      <c r="Y16" s="49">
        <f>IF(P16=" ",'Apr19'!Y61,P16+'Apr19'!Y61)</f>
        <v>0</v>
      </c>
      <c r="Z16" s="49">
        <f>IF(Q16=" ",'Apr19'!Z61,Q16+'Apr19'!Z61)</f>
        <v>0</v>
      </c>
      <c r="AA16" s="49">
        <f>IF(R16=" ",'Apr19'!AA61,R16+'Apr19'!AA61)</f>
        <v>0</v>
      </c>
      <c r="AC16" s="49">
        <f>IF(T16=" ",'Apr19'!AC61,T16+'Apr19'!AC61)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IF(T$9="Y",'Apr19'!H62,0)</f>
        <v>0</v>
      </c>
      <c r="I17" s="93">
        <f>IF(T$9="Y",'Apr19'!I62,0)</f>
        <v>0</v>
      </c>
      <c r="J17" s="93">
        <f>IF(T$9="Y",'Apr19'!J62,0)</f>
        <v>0</v>
      </c>
      <c r="K17" s="93">
        <f>IF(T$9="Y",'Apr19'!K62,I17*J17)</f>
        <v>0</v>
      </c>
      <c r="L17" s="115">
        <f>IF(T$9="Y",'Apr19'!L62,0)</f>
        <v>0</v>
      </c>
      <c r="M17" s="115" t="str">
        <f>IF(E17=" "," ",IF(T$9="Y",'Apr19'!M62,IF((H17+K17+L17)&gt;0,H17+K17+L17,"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",Admin!I49))</f>
        <v xml:space="preserve"> </v>
      </c>
      <c r="U17" s="39"/>
      <c r="V17" s="49">
        <f>IF(Employee!H$190=E$9,Employee!D$190+SUM(M17)+'Apr19'!V62,SUM(M17)+'Apr19'!V62)</f>
        <v>0</v>
      </c>
      <c r="W17" s="49">
        <f>IF(Employee!H$190=E$9,Employee!D$191+SUM(N17)+'Apr19'!W62,SUM(N17)+'Apr19'!W62)</f>
        <v>0</v>
      </c>
      <c r="X17" s="49">
        <f>IF(O17=" ",'Apr19'!X62,O17+'Apr19'!X62)</f>
        <v>0</v>
      </c>
      <c r="Y17" s="49">
        <f>IF(P17=" ",'Apr19'!Y62,P17+'Apr19'!Y62)</f>
        <v>0</v>
      </c>
      <c r="Z17" s="49">
        <f>IF(Q17=" ",'Apr19'!Z62,Q17+'Apr19'!Z62)</f>
        <v>0</v>
      </c>
      <c r="AA17" s="49">
        <f>IF(R17=" ",'Apr19'!AA62,R17+'Apr19'!AA62)</f>
        <v>0</v>
      </c>
      <c r="AC17" s="49">
        <f>IF(T17=" ",'Apr19'!AC62,T17+'Apr19'!AC62)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IF(T$9="Y",'Apr19'!H63,0)</f>
        <v>0</v>
      </c>
      <c r="I18" s="93">
        <f>IF(T$9="Y",'Apr19'!I63,0)</f>
        <v>0</v>
      </c>
      <c r="J18" s="93">
        <f>IF(T$9="Y",'Apr19'!J63,0)</f>
        <v>0</v>
      </c>
      <c r="K18" s="93">
        <f>IF(T$9="Y",'Apr19'!K63,I18*J18)</f>
        <v>0</v>
      </c>
      <c r="L18" s="115">
        <f>IF(T$9="Y",'Apr19'!L63,0)</f>
        <v>0</v>
      </c>
      <c r="M18" s="115" t="str">
        <f>IF(E18=" "," ",IF(T$9="Y",'Apr19'!M63,IF((H18+K18+L18)&gt;0,H18+K18+L18,"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",Admin!I50))</f>
        <v xml:space="preserve"> </v>
      </c>
      <c r="U18" s="39"/>
      <c r="V18" s="49">
        <f>IF(Employee!H$216=E$9,Employee!D$216+SUM(M18)+'Apr19'!V63,SUM(M18)+'Apr19'!V63)</f>
        <v>0</v>
      </c>
      <c r="W18" s="49">
        <f>IF(Employee!H$216=E$9,Employee!D$217+SUM(N18)+'Apr19'!W63,SUM(N18)+'Apr19'!W63)</f>
        <v>0</v>
      </c>
      <c r="X18" s="49">
        <f>IF(O18=" ",'Apr19'!X63,O18+'Apr19'!X63)</f>
        <v>0</v>
      </c>
      <c r="Y18" s="49">
        <f>IF(P18=" ",'Apr19'!Y63,P18+'Apr19'!Y63)</f>
        <v>0</v>
      </c>
      <c r="Z18" s="49">
        <f>IF(Q18=" ",'Apr19'!Z63,Q18+'Apr19'!Z63)</f>
        <v>0</v>
      </c>
      <c r="AA18" s="49">
        <f>IF(R18=" ",'Apr19'!AA63,R18+'Apr19'!AA63)</f>
        <v>0</v>
      </c>
      <c r="AC18" s="49">
        <f>IF(T18=" ",'Apr19'!AC63,T18+'Apr19'!AC63)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IF(T$9="Y",'Apr19'!H64,0)</f>
        <v>0</v>
      </c>
      <c r="I19" s="93">
        <f>IF(T$9="Y",'Apr19'!I64,0)</f>
        <v>0</v>
      </c>
      <c r="J19" s="93">
        <f>IF(T$9="Y",'Apr19'!J64,0)</f>
        <v>0</v>
      </c>
      <c r="K19" s="93">
        <f>IF(T$9="Y",'Apr19'!K64,I19*J19)</f>
        <v>0</v>
      </c>
      <c r="L19" s="115">
        <f>IF(T$9="Y",'Apr19'!L64,0)</f>
        <v>0</v>
      </c>
      <c r="M19" s="115" t="str">
        <f>IF(E19=" "," ",IF(T$9="Y",'Apr19'!M64,IF((H19+K19+L19)&gt;0,H19+K19+L19,"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",Admin!I51))</f>
        <v xml:space="preserve"> </v>
      </c>
      <c r="U19" s="39"/>
      <c r="V19" s="49">
        <f>IF(Employee!H$242=E$9,Employee!D$242+SUM(M19)+'Apr19'!V64,SUM(M19)+'Apr19'!V64)</f>
        <v>0</v>
      </c>
      <c r="W19" s="49">
        <f>IF(Employee!H$242=E$9,Employee!D$243+SUM(N19)+'Apr19'!W64,SUM(N19)+'Apr19'!W64)</f>
        <v>0</v>
      </c>
      <c r="X19" s="49">
        <f>IF(O19=" ",'Apr19'!X64,O19+'Apr19'!X64)</f>
        <v>0</v>
      </c>
      <c r="Y19" s="49">
        <f>IF(P19=" ",'Apr19'!Y64,P19+'Apr19'!Y64)</f>
        <v>0</v>
      </c>
      <c r="Z19" s="49">
        <f>IF(Q19=" ",'Apr19'!Z64,Q19+'Apr19'!Z64)</f>
        <v>0</v>
      </c>
      <c r="AA19" s="49">
        <f>IF(R19=" ",'Apr19'!AA64,R19+'Apr19'!AA64)</f>
        <v>0</v>
      </c>
      <c r="AC19" s="49">
        <f>IF(T19=" ",'Apr19'!AC64,T19+'Apr19'!AC64)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IF(T$9="Y",'Apr19'!H65,0)</f>
        <v>0</v>
      </c>
      <c r="I20" s="118">
        <f>IF(T$9="Y",'Apr19'!I65,0)</f>
        <v>0</v>
      </c>
      <c r="J20" s="118">
        <f>IF(T$9="Y",'Apr19'!J65,0)</f>
        <v>0</v>
      </c>
      <c r="K20" s="118">
        <f>IF(T$9="Y",'Apr19'!K65,I20*J20)</f>
        <v>0</v>
      </c>
      <c r="L20" s="116">
        <f>IF(T$9="Y",'Apr19'!L65,0)</f>
        <v>0</v>
      </c>
      <c r="M20" s="116" t="str">
        <f>IF(E20=" "," ",IF(T$9="Y",'Apr19'!M65,IF((H20+K20+L20)&gt;0,H20+K20+L20,"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",Admin!I52))</f>
        <v xml:space="preserve"> </v>
      </c>
      <c r="U20" s="39"/>
      <c r="V20" s="49">
        <f>IF(Employee!H$268=E$9,Employee!D$268+SUM(M20)+'Apr19'!V65,SUM(M20)+'Apr19'!V65)</f>
        <v>0</v>
      </c>
      <c r="W20" s="49">
        <f>IF(Employee!H$268=E$9,Employee!D$269+SUM(N20)+'Apr19'!W65,SUM(N20)+'Apr19'!W65)</f>
        <v>0</v>
      </c>
      <c r="X20" s="49">
        <f>IF(O20=" ",'Apr19'!X65,O20+'Apr19'!X65)</f>
        <v>0</v>
      </c>
      <c r="Y20" s="49">
        <f>IF(P20=" ",'Apr19'!Y65,P20+'Apr19'!Y65)</f>
        <v>0</v>
      </c>
      <c r="Z20" s="49">
        <f>IF(Q20=" ",'Apr19'!Z65,Q20+'Apr19'!Z65)</f>
        <v>0</v>
      </c>
      <c r="AA20" s="49">
        <f>IF(R20=" ",'Apr19'!AA65,R20+'Apr19'!AA65)</f>
        <v>0</v>
      </c>
      <c r="AC20" s="49">
        <f>IF(T20=" ",'Apr19'!AC65,T20+'Apr19'!AC65)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6</v>
      </c>
      <c r="F24" s="35"/>
      <c r="G24" s="35"/>
      <c r="H24" s="377" t="s">
        <v>28</v>
      </c>
      <c r="I24" s="378"/>
      <c r="J24" s="379"/>
      <c r="K24" s="210">
        <f>M9+1</f>
        <v>43592</v>
      </c>
      <c r="L24" s="211" t="s">
        <v>84</v>
      </c>
      <c r="M24" s="212">
        <f>K24+6</f>
        <v>43598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7</v>
      </c>
      <c r="F39" s="35"/>
      <c r="G39" s="35"/>
      <c r="H39" s="377" t="s">
        <v>28</v>
      </c>
      <c r="I39" s="378"/>
      <c r="J39" s="379"/>
      <c r="K39" s="210">
        <f>M24+1</f>
        <v>43599</v>
      </c>
      <c r="L39" s="211" t="s">
        <v>84</v>
      </c>
      <c r="M39" s="212">
        <f>K39+6</f>
        <v>43605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378"/>
      <c r="D53" s="378"/>
      <c r="E53" s="379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378"/>
      <c r="D54" s="379"/>
      <c r="E54" s="168">
        <v>8</v>
      </c>
      <c r="F54" s="35"/>
      <c r="G54" s="35"/>
      <c r="H54" s="377" t="s">
        <v>28</v>
      </c>
      <c r="I54" s="378"/>
      <c r="J54" s="379"/>
      <c r="K54" s="210">
        <f>M39+1</f>
        <v>43606</v>
      </c>
      <c r="L54" s="211" t="s">
        <v>84</v>
      </c>
      <c r="M54" s="212">
        <f>K54+6</f>
        <v>43612</v>
      </c>
      <c r="N54" s="20"/>
      <c r="O54" s="382" t="s">
        <v>71</v>
      </c>
      <c r="P54" s="383"/>
      <c r="Q54" s="383"/>
      <c r="R54" s="384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379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2</v>
      </c>
      <c r="F69" s="35"/>
      <c r="G69" s="35"/>
      <c r="H69" s="377" t="s">
        <v>28</v>
      </c>
      <c r="I69" s="378"/>
      <c r="J69" s="379"/>
      <c r="K69" s="210">
        <f>Admin!B32</f>
        <v>43591</v>
      </c>
      <c r="L69" s="211" t="s">
        <v>84</v>
      </c>
      <c r="M69" s="212">
        <f>Admin!B62</f>
        <v>43621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IF(T$69="Y",'Apr19'!H71,0)</f>
        <v>0</v>
      </c>
      <c r="I71" s="90">
        <f>IF(T$69="Y",'Apr19'!I71,0)</f>
        <v>0</v>
      </c>
      <c r="J71" s="90">
        <f>IF(T$69="Y",'Apr19'!J71,0)</f>
        <v>0</v>
      </c>
      <c r="K71" s="90">
        <f>IF(T$69="Y",'Apr19'!K71,I71*J71)</f>
        <v>0</v>
      </c>
      <c r="L71" s="114">
        <f>IF(T$69="Y",'Apr19'!L71,0)</f>
        <v>0</v>
      </c>
      <c r="M71" s="102" t="str">
        <f>IF(E71=" "," ",IF(T$69="Y",'Apr19'!M71,IF((H71+K71+L71)&gt;0,H71+K71+L71,"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",Admin!I13))</f>
        <v xml:space="preserve"> </v>
      </c>
      <c r="U71" s="39"/>
      <c r="V71" s="49">
        <f>IF(Employee!H$35=E$69,Employee!D$34+SUM(M71)+'Apr19'!V71,SUM(M71)+'Apr19'!V71)</f>
        <v>0</v>
      </c>
      <c r="W71" s="49">
        <f>IF(Employee!H$35=E$69,Employee!D$35+SUM(N71)+'Apr19'!W71,SUM(N71)+'Apr19'!W71)</f>
        <v>0</v>
      </c>
      <c r="X71" s="49">
        <f>IF(O71=" ",'Apr19'!X71,O71+'Apr19'!X71)</f>
        <v>0</v>
      </c>
      <c r="Y71" s="49">
        <f>IF(P71=" ",'Apr19'!Y71,P71+'Apr19'!Y71)</f>
        <v>0</v>
      </c>
      <c r="Z71" s="49">
        <f>IF(Q71=" ",'Apr19'!Z71,Q71+'Apr19'!Z71)</f>
        <v>0</v>
      </c>
      <c r="AA71" s="49">
        <f>IF(R71=" ",'Apr19'!AA71,R71+'Apr19'!AA71)</f>
        <v>0</v>
      </c>
      <c r="AC71" s="49">
        <f>IF(T71=" ",'Apr19'!AC71,T71+'Apr19'!AC71)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IF(T$69="Y",'Apr19'!H72,0)</f>
        <v>0</v>
      </c>
      <c r="I72" s="93">
        <f>IF(T$69="Y",'Apr19'!I72,0)</f>
        <v>0</v>
      </c>
      <c r="J72" s="93">
        <f>IF(T$69="Y",'Apr19'!J72,0)</f>
        <v>0</v>
      </c>
      <c r="K72" s="93">
        <f>IF(T$69="Y",'Apr19'!K72,I72*J72)</f>
        <v>0</v>
      </c>
      <c r="L72" s="115">
        <f>IF(T$69="Y",'Apr19'!L72,0)</f>
        <v>0</v>
      </c>
      <c r="M72" s="103" t="str">
        <f>IF(E72=" "," ",IF(T$69="Y",'Apr19'!M72,IF((H72+K72+L72)&gt;0,H72+K72+L72,"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56">IF(M72=" "," ",IF(M72=0," ",M72-SUM(N72:Q72)))</f>
        <v xml:space="preserve"> </v>
      </c>
      <c r="S72" s="95"/>
      <c r="T72" s="96" t="str">
        <f>IF(M72=" "," ",IF(M72=0," ",Admin!I14))</f>
        <v xml:space="preserve"> </v>
      </c>
      <c r="U72" s="39"/>
      <c r="V72" s="49">
        <f>IF(Employee!H$61=E$69,Employee!D$60+SUM(M72)+'Apr19'!V72,SUM(M72)+'Apr19'!V72)</f>
        <v>0</v>
      </c>
      <c r="W72" s="49">
        <f>IF(Employee!H$61=E$69,Employee!D$61+SUM(N72)+'Apr19'!W72,SUM(N72)+'Apr19'!W72)</f>
        <v>0</v>
      </c>
      <c r="X72" s="49">
        <f>IF(O72=" ",'Apr19'!X72,O72+'Apr19'!X72)</f>
        <v>0</v>
      </c>
      <c r="Y72" s="49">
        <f>IF(P72=" ",'Apr19'!Y72,P72+'Apr19'!Y72)</f>
        <v>0</v>
      </c>
      <c r="Z72" s="49">
        <f>IF(Q72=" ",'Apr19'!Z72,Q72+'Apr19'!Z72)</f>
        <v>0</v>
      </c>
      <c r="AA72" s="49">
        <f>IF(R72=" ",'Apr19'!AA72,R72+'Apr19'!AA72)</f>
        <v>0</v>
      </c>
      <c r="AC72" s="49">
        <f>IF(T72=" ",'Apr19'!AC72,T72+'Apr19'!AC72)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IF(T$69="Y",'Apr19'!H73,0)</f>
        <v>0</v>
      </c>
      <c r="I73" s="93">
        <f>IF(T$69="Y",'Apr19'!I73,0)</f>
        <v>0</v>
      </c>
      <c r="J73" s="93">
        <f>IF(T$69="Y",'Apr19'!J73,0)</f>
        <v>0</v>
      </c>
      <c r="K73" s="93">
        <f>IF(T$69="Y",'Apr19'!K73,I73*J73)</f>
        <v>0</v>
      </c>
      <c r="L73" s="115">
        <f>IF(T$69="Y",'Apr19'!L73,0)</f>
        <v>0</v>
      </c>
      <c r="M73" s="103" t="str">
        <f>IF(E73=" "," ",IF(T$69="Y",'Apr19'!M73,IF((H73+K73+L73)&gt;0,H73+K73+L73,"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6"/>
        <v xml:space="preserve"> </v>
      </c>
      <c r="S73" s="95"/>
      <c r="T73" s="96" t="str">
        <f>IF(M73=" "," ",IF(M73=0," ",Admin!I15))</f>
        <v xml:space="preserve"> </v>
      </c>
      <c r="U73" s="39"/>
      <c r="V73" s="49">
        <f>IF(Employee!H$87=E$69,Employee!D$86+SUM(M73)+'Apr19'!V73,SUM(M73)+'Apr19'!V73)</f>
        <v>0</v>
      </c>
      <c r="W73" s="49">
        <f>IF(Employee!H$87=E$69,Employee!D$7+SUM(N73)+'Apr19'!W73,SUM(N73)+'Apr19'!W73)</f>
        <v>0</v>
      </c>
      <c r="X73" s="49">
        <f>IF(O73=" ",'Apr19'!X73,O73+'Apr19'!X73)</f>
        <v>0</v>
      </c>
      <c r="Y73" s="49">
        <f>IF(P73=" ",'Apr19'!Y73,P73+'Apr19'!Y73)</f>
        <v>0</v>
      </c>
      <c r="Z73" s="49">
        <f>IF(Q73=" ",'Apr19'!Z73,Q73+'Apr19'!Z73)</f>
        <v>0</v>
      </c>
      <c r="AA73" s="49">
        <f>IF(R73=" ",'Apr19'!AA73,R73+'Apr19'!AA73)</f>
        <v>0</v>
      </c>
      <c r="AC73" s="49">
        <f>IF(T73=" ",'Apr19'!AC73,T73+'Apr19'!AC73)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IF(T$69="Y",'Apr19'!H74,0)</f>
        <v>0</v>
      </c>
      <c r="I74" s="93">
        <f>IF(T$69="Y",'Apr19'!I74,0)</f>
        <v>0</v>
      </c>
      <c r="J74" s="93">
        <f>IF(T$69="Y",'Apr19'!J74,0)</f>
        <v>0</v>
      </c>
      <c r="K74" s="93">
        <f>IF(T$69="Y",'Apr19'!K74,I74*J74)</f>
        <v>0</v>
      </c>
      <c r="L74" s="115">
        <f>IF(T$69="Y",'Apr19'!L74,0)</f>
        <v>0</v>
      </c>
      <c r="M74" s="103" t="str">
        <f>IF(E74=" "," ",IF(T$69="Y",'Apr19'!M74,IF((H74+K74+L74)&gt;0,H74+K74+L74,"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6"/>
        <v xml:space="preserve"> </v>
      </c>
      <c r="S74" s="95"/>
      <c r="T74" s="96" t="str">
        <f>IF(M74=" "," ",IF(M74=0," ",Admin!I16))</f>
        <v xml:space="preserve"> </v>
      </c>
      <c r="U74" s="39"/>
      <c r="V74" s="49">
        <f>IF(Employee!H$113=E$69,Employee!D$112+SUM(M74)+'Apr19'!V74,SUM(M74)+'Apr19'!V74)</f>
        <v>0</v>
      </c>
      <c r="W74" s="49">
        <f>IF(Employee!H$113=E$69,Employee!D$113+SUM(N74)+'Apr19'!W74,SUM(N74)+'Apr19'!W74)</f>
        <v>0</v>
      </c>
      <c r="X74" s="49">
        <f>IF(O74=" ",'Apr19'!X74,O74+'Apr19'!X74)</f>
        <v>0</v>
      </c>
      <c r="Y74" s="49">
        <f>IF(P74=" ",'Apr19'!Y74,P74+'Apr19'!Y74)</f>
        <v>0</v>
      </c>
      <c r="Z74" s="49">
        <f>IF(Q74=" ",'Apr19'!Z74,Q74+'Apr19'!Z74)</f>
        <v>0</v>
      </c>
      <c r="AA74" s="49">
        <f>IF(R74=" ",'Apr19'!AA74,R74+'Apr19'!AA74)</f>
        <v>0</v>
      </c>
      <c r="AC74" s="49">
        <f>IF(T74=" ",'Apr19'!AC74,T74+'Apr19'!AC74)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IF(T$69="Y",'Apr19'!H75,0)</f>
        <v>0</v>
      </c>
      <c r="I75" s="93">
        <f>IF(T$69="Y",'Apr19'!I75,0)</f>
        <v>0</v>
      </c>
      <c r="J75" s="93">
        <f>IF(T$69="Y",'Apr19'!J75,0)</f>
        <v>0</v>
      </c>
      <c r="K75" s="93">
        <f>IF(T$69="Y",'Apr19'!K75,I75*J75)</f>
        <v>0</v>
      </c>
      <c r="L75" s="115">
        <f>IF(T$69="Y",'Apr19'!L75,0)</f>
        <v>0</v>
      </c>
      <c r="M75" s="103" t="str">
        <f>IF(E75=" "," ",IF(T$69="Y",'Apr19'!M75,IF((H75+K75+L75)&gt;0,H75+K75+L75,"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6"/>
        <v xml:space="preserve"> </v>
      </c>
      <c r="S75" s="95"/>
      <c r="T75" s="96" t="str">
        <f>IF(M75=" "," ",IF(M75=0," ",Admin!I17))</f>
        <v xml:space="preserve"> </v>
      </c>
      <c r="U75" s="39"/>
      <c r="V75" s="49">
        <f>IF(Employee!H$139=E$69,Employee!D$138+SUM(M75)+'Apr19'!V75,SUM(M75)+'Apr19'!V75)</f>
        <v>0</v>
      </c>
      <c r="W75" s="49">
        <f>IF(Employee!H$139=E$69,Employee!D$139+SUM(N75)+'Apr19'!W75,SUM(N75)+'Apr19'!W75)</f>
        <v>0</v>
      </c>
      <c r="X75" s="49">
        <f>IF(O75=" ",'Apr19'!X75,O75+'Apr19'!X75)</f>
        <v>0</v>
      </c>
      <c r="Y75" s="49">
        <f>IF(P75=" ",'Apr19'!Y75,P75+'Apr19'!Y75)</f>
        <v>0</v>
      </c>
      <c r="Z75" s="49">
        <f>IF(Q75=" ",'Apr19'!Z75,Q75+'Apr19'!Z75)</f>
        <v>0</v>
      </c>
      <c r="AA75" s="49">
        <f>IF(R75=" ",'Apr19'!AA75,R75+'Apr19'!AA75)</f>
        <v>0</v>
      </c>
      <c r="AC75" s="49">
        <f>IF(T75=" ",'Apr19'!AC75,T75+'Apr19'!AC75)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IF(T$69="Y",'Apr19'!H76,0)</f>
        <v>0</v>
      </c>
      <c r="I76" s="93">
        <f>IF(T$69="Y",'Apr19'!I76,0)</f>
        <v>0</v>
      </c>
      <c r="J76" s="93">
        <f>IF(T$69="Y",'Apr19'!J76,0)</f>
        <v>0</v>
      </c>
      <c r="K76" s="93">
        <f>IF(T$69="Y",'Apr19'!K76,I76*J76)</f>
        <v>0</v>
      </c>
      <c r="L76" s="115">
        <f>IF(T$69="Y",'Apr19'!L76,0)</f>
        <v>0</v>
      </c>
      <c r="M76" s="103" t="str">
        <f>IF(E76=" "," ",IF(T$69="Y",'Apr19'!M76,IF((H76+K76+L76)&gt;0,H76+K76+L76,"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6"/>
        <v xml:space="preserve"> </v>
      </c>
      <c r="S76" s="95"/>
      <c r="T76" s="96" t="str">
        <f>IF(M76=" "," ",IF(M76=0," ",Admin!I18))</f>
        <v xml:space="preserve"> </v>
      </c>
      <c r="U76" s="39"/>
      <c r="V76" s="49">
        <f>IF(Employee!H$165=E$69,Employee!D$164+SUM(M76)+'Apr19'!V76,SUM(M76)+'Apr19'!V76)</f>
        <v>0</v>
      </c>
      <c r="W76" s="49">
        <f>IF(Employee!H$165=E$69,Employee!D$165+SUM(N76)+'Apr19'!W76,SUM(N76)+'Apr19'!W76)</f>
        <v>0</v>
      </c>
      <c r="X76" s="49">
        <f>IF(O76=" ",'Apr19'!X76,O76+'Apr19'!X76)</f>
        <v>0</v>
      </c>
      <c r="Y76" s="49">
        <f>IF(P76=" ",'Apr19'!Y76,P76+'Apr19'!Y76)</f>
        <v>0</v>
      </c>
      <c r="Z76" s="49">
        <f>IF(Q76=" ",'Apr19'!Z76,Q76+'Apr19'!Z76)</f>
        <v>0</v>
      </c>
      <c r="AA76" s="49">
        <f>IF(R76=" ",'Apr19'!AA76,R76+'Apr19'!AA76)</f>
        <v>0</v>
      </c>
      <c r="AC76" s="49">
        <f>IF(T76=" ",'Apr19'!AC76,T76+'Apr19'!AC76)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IF(T$69="Y",'Apr19'!H77,0)</f>
        <v>0</v>
      </c>
      <c r="I77" s="93">
        <f>IF(T$69="Y",'Apr19'!I77,0)</f>
        <v>0</v>
      </c>
      <c r="J77" s="93">
        <f>IF(T$69="Y",'Apr19'!J77,0)</f>
        <v>0</v>
      </c>
      <c r="K77" s="93">
        <f>IF(T$69="Y",'Apr19'!K77,I77*J77)</f>
        <v>0</v>
      </c>
      <c r="L77" s="115">
        <f>IF(T$69="Y",'Apr19'!L77,0)</f>
        <v>0</v>
      </c>
      <c r="M77" s="103" t="str">
        <f>IF(E77=" "," ",IF(T$69="Y",'Apr19'!M77,IF((H77+K77+L77)&gt;0,H77+K77+L77,"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6"/>
        <v xml:space="preserve"> </v>
      </c>
      <c r="S77" s="95"/>
      <c r="T77" s="96" t="str">
        <f>IF(M77=" "," ",IF(M77=0," ",Admin!I19))</f>
        <v xml:space="preserve"> </v>
      </c>
      <c r="U77" s="39"/>
      <c r="V77" s="49">
        <f>IF(Employee!H$191=E$69,Employee!D$190+SUM(M77)+'Apr19'!V77,SUM(M77)+'Apr19'!V77)</f>
        <v>0</v>
      </c>
      <c r="W77" s="49">
        <f>IF(Employee!H$191=E$69,Employee!D$191+SUM(N77)+'Apr19'!W77,SUM(N77)+'Apr19'!W77)</f>
        <v>0</v>
      </c>
      <c r="X77" s="49">
        <f>IF(O77=" ",'Apr19'!X77,O77+'Apr19'!X77)</f>
        <v>0</v>
      </c>
      <c r="Y77" s="49">
        <f>IF(P77=" ",'Apr19'!Y77,P77+'Apr19'!Y77)</f>
        <v>0</v>
      </c>
      <c r="Z77" s="49">
        <f>IF(Q77=" ",'Apr19'!Z77,Q77+'Apr19'!Z77)</f>
        <v>0</v>
      </c>
      <c r="AA77" s="49">
        <f>IF(R77=" ",'Apr19'!AA77,R77+'Apr19'!AA77)</f>
        <v>0</v>
      </c>
      <c r="AC77" s="49">
        <f>IF(T77=" ",'Apr19'!AC77,T77+'Apr19'!AC77)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IF(T$69="Y",'Apr19'!H78,0)</f>
        <v>0</v>
      </c>
      <c r="I78" s="93">
        <f>IF(T$69="Y",'Apr19'!I78,0)</f>
        <v>0</v>
      </c>
      <c r="J78" s="93">
        <f>IF(T$69="Y",'Apr19'!J78,0)</f>
        <v>0</v>
      </c>
      <c r="K78" s="93">
        <f>IF(T$69="Y",'Apr19'!K78,I78*J78)</f>
        <v>0</v>
      </c>
      <c r="L78" s="115">
        <f>IF(T$69="Y",'Apr19'!L78,0)</f>
        <v>0</v>
      </c>
      <c r="M78" s="103" t="str">
        <f>IF(E78=" "," ",IF(T$69="Y",'Apr19'!M78,IF((H78+K78+L78)&gt;0,H78+K78+L78,"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6"/>
        <v xml:space="preserve"> </v>
      </c>
      <c r="S78" s="95"/>
      <c r="T78" s="96" t="str">
        <f>IF(M78=" "," ",IF(M78=0," ",Admin!I20))</f>
        <v xml:space="preserve"> </v>
      </c>
      <c r="U78" s="39"/>
      <c r="V78" s="49">
        <f>IF(Employee!H$217=E$69,Employee!D$216+SUM(M78)+'Apr19'!V78,SUM(M78)+'Apr19'!V78)</f>
        <v>0</v>
      </c>
      <c r="W78" s="49">
        <f>IF(Employee!H$217=E$69,Employee!D$217+SUM(N78)+'Apr19'!W78,SUM(N78)+'Apr19'!W78)</f>
        <v>0</v>
      </c>
      <c r="X78" s="49">
        <f>IF(O78=" ",'Apr19'!X78,O78+'Apr19'!X78)</f>
        <v>0</v>
      </c>
      <c r="Y78" s="49">
        <f>IF(P78=" ",'Apr19'!Y78,P78+'Apr19'!Y78)</f>
        <v>0</v>
      </c>
      <c r="Z78" s="49">
        <f>IF(Q78=" ",'Apr19'!Z78,Q78+'Apr19'!Z78)</f>
        <v>0</v>
      </c>
      <c r="AA78" s="49">
        <f>IF(R78=" ",'Apr19'!AA78,R78+'Apr19'!AA78)</f>
        <v>0</v>
      </c>
      <c r="AC78" s="49">
        <f>IF(T78=" ",'Apr19'!AC78,T78+'Apr19'!AC78)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IF(T$69="Y",'Apr19'!H79,0)</f>
        <v>0</v>
      </c>
      <c r="I79" s="93">
        <f>IF(T$69="Y",'Apr19'!I79,0)</f>
        <v>0</v>
      </c>
      <c r="J79" s="93">
        <f>IF(T$69="Y",'Apr19'!J79,0)</f>
        <v>0</v>
      </c>
      <c r="K79" s="93">
        <f>IF(T$69="Y",'Apr19'!K79,I79*J79)</f>
        <v>0</v>
      </c>
      <c r="L79" s="115">
        <f>IF(T$69="Y",'Apr19'!L79,0)</f>
        <v>0</v>
      </c>
      <c r="M79" s="103" t="str">
        <f>IF(E79=" "," ",IF(T$69="Y",'Apr19'!M79,IF((H79+K79+L79)&gt;0,H79+K79+L79,"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6"/>
        <v xml:space="preserve"> </v>
      </c>
      <c r="S79" s="95"/>
      <c r="T79" s="96" t="str">
        <f>IF(M79=" "," ",IF(M79=0," ",Admin!I21))</f>
        <v xml:space="preserve"> </v>
      </c>
      <c r="U79" s="39"/>
      <c r="V79" s="49">
        <f>IF(Employee!H$243=E$69,Employee!D$242+SUM(M79)+'Apr19'!V79,SUM(M79)+'Apr19'!V79)</f>
        <v>0</v>
      </c>
      <c r="W79" s="49">
        <f>IF(Employee!H$243=E$69,Employee!D$243+SUM(N79)+'Apr19'!W79,SUM(N79)+'Apr19'!W79)</f>
        <v>0</v>
      </c>
      <c r="X79" s="49">
        <f>IF(O79=" ",'Apr19'!X79,O79+'Apr19'!X79)</f>
        <v>0</v>
      </c>
      <c r="Y79" s="49">
        <f>IF(P79=" ",'Apr19'!Y79,P79+'Apr19'!Y79)</f>
        <v>0</v>
      </c>
      <c r="Z79" s="49">
        <f>IF(Q79=" ",'Apr19'!Z79,Q79+'Apr19'!Z79)</f>
        <v>0</v>
      </c>
      <c r="AA79" s="49">
        <f>IF(R79=" ",'Apr19'!AA79,R79+'Apr19'!AA79)</f>
        <v>0</v>
      </c>
      <c r="AC79" s="49">
        <f>IF(T79=" ",'Apr19'!AC79,T79+'Apr19'!AC79)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IF(T$69="Y",'Apr19'!H80,0)</f>
        <v>0</v>
      </c>
      <c r="I80" s="118">
        <f>IF(T$69="Y",'Apr19'!I80,0)</f>
        <v>0</v>
      </c>
      <c r="J80" s="118">
        <f>IF(T$69="Y",'Apr19'!J80,0)</f>
        <v>0</v>
      </c>
      <c r="K80" s="118">
        <f>IF(T$69="Y",'Apr19'!K80,I80*J80)</f>
        <v>0</v>
      </c>
      <c r="L80" s="116">
        <f>IF(T$69="Y",'Apr19'!L80,0)</f>
        <v>0</v>
      </c>
      <c r="M80" s="103" t="str">
        <f>IF(E80=" "," ",IF(T$69="Y",'Apr19'!M80,IF((H80+K80+L80)&gt;0,H80+K80+L80,"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56"/>
        <v xml:space="preserve"> </v>
      </c>
      <c r="S80" s="95"/>
      <c r="T80" s="96" t="str">
        <f>IF(M80=" "," ",IF(M80=0," ",Admin!I22))</f>
        <v xml:space="preserve"> </v>
      </c>
      <c r="U80" s="39"/>
      <c r="V80" s="49">
        <f>IF(Employee!H$269=E$69,Employee!D$268+SUM(M80)+'Apr19'!V80,SUM(M80)+'Apr19'!V80)</f>
        <v>0</v>
      </c>
      <c r="W80" s="49">
        <f>IF(Employee!H$269=E$69,Employee!D$269+SUM(N80)+'Apr19'!W80,SUM(N80)+'Apr19'!W80)</f>
        <v>0</v>
      </c>
      <c r="X80" s="49">
        <f>IF(O80=" ",'Apr19'!X80,O80+'Apr19'!X80)</f>
        <v>0</v>
      </c>
      <c r="Y80" s="49">
        <f>IF(P80=" ",'Apr19'!Y80,P80+'Apr19'!Y80)</f>
        <v>0</v>
      </c>
      <c r="Z80" s="49">
        <f>IF(Q80=" ",'Apr19'!Z80,Q80+'Apr19'!Z80)</f>
        <v>0</v>
      </c>
      <c r="AA80" s="49">
        <f>IF(R80=" ",'Apr19'!AA80,R80+'Apr19'!AA80)</f>
        <v>0</v>
      </c>
      <c r="AC80" s="49">
        <f>IF(T80=" ",'Apr19'!AC80,T80+'Apr19'!AC80)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AD85+'Apr19'!AD90</f>
        <v>0</v>
      </c>
      <c r="AE90" s="170">
        <f>AE85+'Apr19'!AE90</f>
        <v>0</v>
      </c>
      <c r="AF90" s="170">
        <f>AF85+'Apr19'!AF90</f>
        <v>0</v>
      </c>
      <c r="AG90" s="170">
        <f>AG85+'Apr19'!AG90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AE87+'Apr19'!AE92</f>
        <v>0</v>
      </c>
      <c r="AF92" s="170">
        <f>AF87+'Apr19'!AF92</f>
        <v>0</v>
      </c>
      <c r="AG92" s="170">
        <f>AG87+'Apr19'!AG92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K3:K6"/>
    <mergeCell ref="L3:L6"/>
    <mergeCell ref="M3:M6"/>
  </mergeCells>
  <phoneticPr fontId="4" type="noConversion"/>
  <dataValidations count="1">
    <dataValidation type="list" allowBlank="1" showInputMessage="1" showErrorMessage="1" sqref="G11:G20 G71:G80 G56:G65 G41:G50 G26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0"/>
  <sheetViews>
    <sheetView workbookViewId="0">
      <pane ySplit="6" topLeftCell="A7" activePane="bottomLeft" state="frozen"/>
      <selection pane="bottomLeft" activeCell="B9" sqref="B9:D9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SUM(AD100:AG100)+SUM(AE102:AG102)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M21+M36+M51+M66+M81+M96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9</v>
      </c>
      <c r="F9" s="35"/>
      <c r="G9" s="35"/>
      <c r="H9" s="377" t="s">
        <v>28</v>
      </c>
      <c r="I9" s="378"/>
      <c r="J9" s="379"/>
      <c r="K9" s="210">
        <f>'May19'!M54+1</f>
        <v>43613</v>
      </c>
      <c r="L9" s="211" t="s">
        <v>84</v>
      </c>
      <c r="M9" s="212">
        <f>K9+6</f>
        <v>43619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IF(T$9="Y",'May19'!H56,0)</f>
        <v>0</v>
      </c>
      <c r="I11" s="90">
        <f>IF(T$9="Y",'May19'!I56,0)</f>
        <v>0</v>
      </c>
      <c r="J11" s="90">
        <f>IF(T$9="Y",'May19'!J56,0)</f>
        <v>0</v>
      </c>
      <c r="K11" s="90">
        <f>IF(T$9="Y",'May19'!K56,I11*J11)</f>
        <v>0</v>
      </c>
      <c r="L11" s="114">
        <f>IF(T$9="Y",'May19'!L56,0)</f>
        <v>0</v>
      </c>
      <c r="M11" s="114" t="str">
        <f>IF(E11=" "," ",IF(T$9="Y",'May19'!M56,IF((H11+K11+L11)&gt;0,H11+K11+L11,"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",Admin!I83))</f>
        <v xml:space="preserve"> </v>
      </c>
      <c r="U11" s="39"/>
      <c r="V11" s="49">
        <f>IF(Employee!H$34=E$9,Employee!D$34+SUM(M11)+'May19'!V56,SUM(M11)+'May19'!V56)</f>
        <v>0</v>
      </c>
      <c r="W11" s="49">
        <f>IF(Employee!H$34=E$9,Employee!D$35+SUM(N11)+'May19'!W56,SUM(N11)+'May19'!W56)</f>
        <v>0</v>
      </c>
      <c r="X11" s="49">
        <f>IF(O11=" ",'May19'!X56,O11+'May19'!X56)</f>
        <v>0</v>
      </c>
      <c r="Y11" s="49">
        <f>IF(P11=" ",'May19'!Y56,P11+'May19'!Y56)</f>
        <v>0</v>
      </c>
      <c r="Z11" s="49">
        <f>IF(Q11=" ",'May19'!Z56,Q11+'May19'!Z56)</f>
        <v>0</v>
      </c>
      <c r="AA11" s="49">
        <f>IF(R11=" ",'May19'!AA56,R11+'May19'!AA56)</f>
        <v>0</v>
      </c>
      <c r="AC11" s="49">
        <f>IF(T11=" ",'May19'!AC56,T11+'May19'!AC56)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IF(T$9="Y",'May19'!H57,0)</f>
        <v>0</v>
      </c>
      <c r="I12" s="93">
        <f>IF(T$9="Y",'May19'!I57,0)</f>
        <v>0</v>
      </c>
      <c r="J12" s="93">
        <f>IF(T$9="Y",'May19'!J57,0)</f>
        <v>0</v>
      </c>
      <c r="K12" s="93">
        <f>IF(T$9="Y",'May19'!K57,I12*J12)</f>
        <v>0</v>
      </c>
      <c r="L12" s="115">
        <f>IF(T$9="Y",'May19'!L57,0)</f>
        <v>0</v>
      </c>
      <c r="M12" s="115" t="str">
        <f>IF(E12=" "," ",IF(T$9="Y",'May19'!M57,IF((H12+K12+L12)&gt;0,H12+K12+L12,"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",Admin!I84))</f>
        <v xml:space="preserve"> </v>
      </c>
      <c r="U12" s="39"/>
      <c r="V12" s="49">
        <f>IF(Employee!H$60=E$9,Employee!D$60+SUM(M12)+'May19'!V57,SUM(M12)+'May19'!V57)</f>
        <v>0</v>
      </c>
      <c r="W12" s="49">
        <f>IF(Employee!H$60=E$9,Employee!D$61+SUM(N12)+'May19'!W57,SUM(N12)+'May19'!W57)</f>
        <v>0</v>
      </c>
      <c r="X12" s="49">
        <f>IF(O12=" ",'May19'!X57,O12+'May19'!X57)</f>
        <v>0</v>
      </c>
      <c r="Y12" s="49">
        <f>IF(P12=" ",'May19'!Y57,P12+'May19'!Y57)</f>
        <v>0</v>
      </c>
      <c r="Z12" s="49">
        <f>IF(Q12=" ",'May19'!Z57,Q12+'May19'!Z57)</f>
        <v>0</v>
      </c>
      <c r="AA12" s="49">
        <f>IF(R12=" ",'May19'!AA57,R12+'May19'!AA57)</f>
        <v>0</v>
      </c>
      <c r="AC12" s="49">
        <f>IF(T12=" ",'May19'!AC57,T12+'May19'!AC57)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IF(T$9="Y",'May19'!H58,0)</f>
        <v>0</v>
      </c>
      <c r="I13" s="93">
        <f>IF(T$9="Y",'May19'!I58,0)</f>
        <v>0</v>
      </c>
      <c r="J13" s="93">
        <f>IF(T$9="Y",'May19'!J58,0)</f>
        <v>0</v>
      </c>
      <c r="K13" s="93">
        <f>IF(T$9="Y",'May19'!K58,I13*J13)</f>
        <v>0</v>
      </c>
      <c r="L13" s="115">
        <f>IF(T$9="Y",'May19'!L58,0)</f>
        <v>0</v>
      </c>
      <c r="M13" s="115" t="str">
        <f>IF(E13=" "," ",IF(T$9="Y",'May19'!M58,IF((H13+K13+L13)&gt;0,H13+K13+L13,"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",Admin!I85))</f>
        <v xml:space="preserve"> </v>
      </c>
      <c r="U13" s="39"/>
      <c r="V13" s="49">
        <f>IF(Employee!H$86=E$9,Employee!D$86+SUM(M13)+'May19'!V58,SUM(M13)+'May19'!V58)</f>
        <v>0</v>
      </c>
      <c r="W13" s="49">
        <f>IF(Employee!H$86=E$9,Employee!D$87+SUM(N13)+'May19'!W58,SUM(N13)+'May19'!W58)</f>
        <v>0</v>
      </c>
      <c r="X13" s="49">
        <f>IF(O13=" ",'May19'!X58,O13+'May19'!X58)</f>
        <v>0</v>
      </c>
      <c r="Y13" s="49">
        <f>IF(P13=" ",'May19'!Y58,P13+'May19'!Y58)</f>
        <v>0</v>
      </c>
      <c r="Z13" s="49">
        <f>IF(Q13=" ",'May19'!Z58,Q13+'May19'!Z58)</f>
        <v>0</v>
      </c>
      <c r="AA13" s="49">
        <f>IF(R13=" ",'May19'!AA58,R13+'May19'!AA58)</f>
        <v>0</v>
      </c>
      <c r="AC13" s="49">
        <f>IF(T13=" ",'May19'!AC58,T13+'May19'!AC58)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IF(T$9="Y",'May19'!H59,0)</f>
        <v>0</v>
      </c>
      <c r="I14" s="93">
        <f>IF(T$9="Y",'May19'!I59,0)</f>
        <v>0</v>
      </c>
      <c r="J14" s="93">
        <f>IF(T$9="Y",'May19'!J59,0)</f>
        <v>0</v>
      </c>
      <c r="K14" s="93">
        <f>IF(T$9="Y",'May19'!K59,I14*J14)</f>
        <v>0</v>
      </c>
      <c r="L14" s="115">
        <f>IF(T$9="Y",'May19'!L59,0)</f>
        <v>0</v>
      </c>
      <c r="M14" s="115" t="str">
        <f>IF(E14=" "," ",IF(T$9="Y",'May19'!M59,IF((H14+K14+L14)&gt;0,H14+K14+L14,"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",Admin!I86))</f>
        <v xml:space="preserve"> </v>
      </c>
      <c r="U14" s="39"/>
      <c r="V14" s="49">
        <f>IF(Employee!H$112=E$9,Employee!D$112+SUM(M14)+'May19'!V59,SUM(M14)+'May19'!V59)</f>
        <v>0</v>
      </c>
      <c r="W14" s="49">
        <f>IF(Employee!H$112=E$9,Employee!D$113+SUM(N14)+'May19'!W59,SUM(N14)+'May19'!W59)</f>
        <v>0</v>
      </c>
      <c r="X14" s="49">
        <f>IF(O14=" ",'May19'!X59,O14+'May19'!X59)</f>
        <v>0</v>
      </c>
      <c r="Y14" s="49">
        <f>IF(P14=" ",'May19'!Y59,P14+'May19'!Y59)</f>
        <v>0</v>
      </c>
      <c r="Z14" s="49">
        <f>IF(Q14=" ",'May19'!Z59,Q14+'May19'!Z59)</f>
        <v>0</v>
      </c>
      <c r="AA14" s="49">
        <f>IF(R14=" ",'May19'!AA59,R14+'May19'!AA59)</f>
        <v>0</v>
      </c>
      <c r="AC14" s="49">
        <f>IF(T14=" ",'May19'!AC59,T14+'May19'!AC59)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IF(T$9="Y",'May19'!H60,0)</f>
        <v>0</v>
      </c>
      <c r="I15" s="93">
        <f>IF(T$9="Y",'May19'!I60,0)</f>
        <v>0</v>
      </c>
      <c r="J15" s="93">
        <f>IF(T$9="Y",'May19'!J60,0)</f>
        <v>0</v>
      </c>
      <c r="K15" s="93">
        <f>IF(T$9="Y",'May19'!K60,I15*J15)</f>
        <v>0</v>
      </c>
      <c r="L15" s="115">
        <f>IF(T$9="Y",'May19'!L60,0)</f>
        <v>0</v>
      </c>
      <c r="M15" s="115" t="str">
        <f>IF(E15=" "," ",IF(T$9="Y",'May19'!M60,IF((H15+K15+L15)&gt;0,H15+K15+L15,"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",Admin!I87))</f>
        <v xml:space="preserve"> </v>
      </c>
      <c r="U15" s="39"/>
      <c r="V15" s="49">
        <f>IF(Employee!H$138=E$9,Employee!D$138+SUM(M15)+'May19'!V60,SUM(M15)+'May19'!V60)</f>
        <v>0</v>
      </c>
      <c r="W15" s="49">
        <f>IF(Employee!H$138=E$9,Employee!D$139+SUM(N15)+'May19'!W60,SUM(N15)+'May19'!W60)</f>
        <v>0</v>
      </c>
      <c r="X15" s="49">
        <f>IF(O15=" ",'May19'!X60,O15+'May19'!X60)</f>
        <v>0</v>
      </c>
      <c r="Y15" s="49">
        <f>IF(P15=" ",'May19'!Y60,P15+'May19'!Y60)</f>
        <v>0</v>
      </c>
      <c r="Z15" s="49">
        <f>IF(Q15=" ",'May19'!Z60,Q15+'May19'!Z60)</f>
        <v>0</v>
      </c>
      <c r="AA15" s="49">
        <f>IF(R15=" ",'May19'!AA60,R15+'May19'!AA60)</f>
        <v>0</v>
      </c>
      <c r="AC15" s="49">
        <f>IF(T15=" ",'May19'!AC60,T15+'May19'!AC60)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IF(T$9="Y",'May19'!H61,0)</f>
        <v>0</v>
      </c>
      <c r="I16" s="93">
        <f>IF(T$9="Y",'May19'!I61,0)</f>
        <v>0</v>
      </c>
      <c r="J16" s="93">
        <f>IF(T$9="Y",'May19'!J61,0)</f>
        <v>0</v>
      </c>
      <c r="K16" s="93">
        <f>IF(T$9="Y",'May19'!K61,I16*J16)</f>
        <v>0</v>
      </c>
      <c r="L16" s="115">
        <f>IF(T$9="Y",'May19'!L61,0)</f>
        <v>0</v>
      </c>
      <c r="M16" s="115" t="str">
        <f>IF(E16=" "," ",IF(T$9="Y",'May19'!M61,IF((H16+K16+L16)&gt;0,H16+K16+L16,"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",Admin!I88))</f>
        <v xml:space="preserve"> </v>
      </c>
      <c r="U16" s="39"/>
      <c r="V16" s="49">
        <f>IF(Employee!H$164=E$9,Employee!D$164+SUM(M16)+'May19'!V61,SUM(M16)+'May19'!V61)</f>
        <v>0</v>
      </c>
      <c r="W16" s="49">
        <f>IF(Employee!H$164=E$9,Employee!D$165+SUM(N16)+'May19'!W61,SUM(N16)+'May19'!W61)</f>
        <v>0</v>
      </c>
      <c r="X16" s="49">
        <f>IF(O16=" ",'May19'!X61,O16+'May19'!X61)</f>
        <v>0</v>
      </c>
      <c r="Y16" s="49">
        <f>IF(P16=" ",'May19'!Y61,P16+'May19'!Y61)</f>
        <v>0</v>
      </c>
      <c r="Z16" s="49">
        <f>IF(Q16=" ",'May19'!Z61,Q16+'May19'!Z61)</f>
        <v>0</v>
      </c>
      <c r="AA16" s="49">
        <f>IF(R16=" ",'May19'!AA61,R16+'May19'!AA61)</f>
        <v>0</v>
      </c>
      <c r="AC16" s="49">
        <f>IF(T16=" ",'May19'!AC61,T16+'May19'!AC61)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IF(T$9="Y",'May19'!H62,0)</f>
        <v>0</v>
      </c>
      <c r="I17" s="93">
        <f>IF(T$9="Y",'May19'!I62,0)</f>
        <v>0</v>
      </c>
      <c r="J17" s="93">
        <f>IF(T$9="Y",'May19'!J62,0)</f>
        <v>0</v>
      </c>
      <c r="K17" s="93">
        <f>IF(T$9="Y",'May19'!K62,I17*J17)</f>
        <v>0</v>
      </c>
      <c r="L17" s="115">
        <f>IF(T$9="Y",'May19'!L62,0)</f>
        <v>0</v>
      </c>
      <c r="M17" s="115" t="str">
        <f>IF(E17=" "," ",IF(T$9="Y",'May19'!M62,IF((H17+K17+L17)&gt;0,H17+K17+L17,"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",Admin!I89))</f>
        <v xml:space="preserve"> </v>
      </c>
      <c r="U17" s="39"/>
      <c r="V17" s="49">
        <f>IF(Employee!H$190=E$9,Employee!D$190+SUM(M17)+'May19'!V62,SUM(M17)+'May19'!V62)</f>
        <v>0</v>
      </c>
      <c r="W17" s="49">
        <f>IF(Employee!H$190=E$9,Employee!D$191+SUM(N17)+'May19'!W62,SUM(N17)+'May19'!W62)</f>
        <v>0</v>
      </c>
      <c r="X17" s="49">
        <f>IF(O17=" ",'May19'!X62,O17+'May19'!X62)</f>
        <v>0</v>
      </c>
      <c r="Y17" s="49">
        <f>IF(P17=" ",'May19'!Y62,P17+'May19'!Y62)</f>
        <v>0</v>
      </c>
      <c r="Z17" s="49">
        <f>IF(Q17=" ",'May19'!Z62,Q17+'May19'!Z62)</f>
        <v>0</v>
      </c>
      <c r="AA17" s="49">
        <f>IF(R17=" ",'May19'!AA62,R17+'May19'!AA62)</f>
        <v>0</v>
      </c>
      <c r="AC17" s="49">
        <f>IF(T17=" ",'May19'!AC62,T17+'May19'!AC62)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IF(T$9="Y",'May19'!H63,0)</f>
        <v>0</v>
      </c>
      <c r="I18" s="93">
        <f>IF(T$9="Y",'May19'!I63,0)</f>
        <v>0</v>
      </c>
      <c r="J18" s="93">
        <f>IF(T$9="Y",'May19'!J63,0)</f>
        <v>0</v>
      </c>
      <c r="K18" s="93">
        <f>IF(T$9="Y",'May19'!K63,I18*J18)</f>
        <v>0</v>
      </c>
      <c r="L18" s="115">
        <f>IF(T$9="Y",'May19'!L63,0)</f>
        <v>0</v>
      </c>
      <c r="M18" s="115" t="str">
        <f>IF(E18=" "," ",IF(T$9="Y",'May19'!M63,IF((H18+K18+L18)&gt;0,H18+K18+L18,"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",Admin!I90))</f>
        <v xml:space="preserve"> </v>
      </c>
      <c r="U18" s="39"/>
      <c r="V18" s="49">
        <f>IF(Employee!H$216=E$9,Employee!D$216+SUM(M18)+'May19'!V63,SUM(M18)+'May19'!V63)</f>
        <v>0</v>
      </c>
      <c r="W18" s="49">
        <f>IF(Employee!H$216=E$9,Employee!D$217+SUM(N18)+'May19'!W63,SUM(N18)+'May19'!W63)</f>
        <v>0</v>
      </c>
      <c r="X18" s="49">
        <f>IF(O18=" ",'May19'!X63,O18+'May19'!X63)</f>
        <v>0</v>
      </c>
      <c r="Y18" s="49">
        <f>IF(P18=" ",'May19'!Y63,P18+'May19'!Y63)</f>
        <v>0</v>
      </c>
      <c r="Z18" s="49">
        <f>IF(Q18=" ",'May19'!Z63,Q18+'May19'!Z63)</f>
        <v>0</v>
      </c>
      <c r="AA18" s="49">
        <f>IF(R18=" ",'May19'!AA63,R18+'May19'!AA63)</f>
        <v>0</v>
      </c>
      <c r="AC18" s="49">
        <f>IF(T18=" ",'May19'!AC63,T18+'May19'!AC63)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IF(T$9="Y",'May19'!H64,0)</f>
        <v>0</v>
      </c>
      <c r="I19" s="93">
        <f>IF(T$9="Y",'May19'!I64,0)</f>
        <v>0</v>
      </c>
      <c r="J19" s="93">
        <f>IF(T$9="Y",'May19'!J64,0)</f>
        <v>0</v>
      </c>
      <c r="K19" s="93">
        <f>IF(T$9="Y",'May19'!K64,I19*J19)</f>
        <v>0</v>
      </c>
      <c r="L19" s="115">
        <f>IF(T$9="Y",'May19'!L64,0)</f>
        <v>0</v>
      </c>
      <c r="M19" s="115" t="str">
        <f>IF(E19=" "," ",IF(T$9="Y",'May19'!M64,IF((H19+K19+L19)&gt;0,H19+K19+L19,"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",Admin!I91))</f>
        <v xml:space="preserve"> </v>
      </c>
      <c r="U19" s="39"/>
      <c r="V19" s="49">
        <f>IF(Employee!H$242=E$9,Employee!D$242+SUM(M19)+'May19'!V64,SUM(M19)+'May19'!V64)</f>
        <v>0</v>
      </c>
      <c r="W19" s="49">
        <f>IF(Employee!H$242=E$9,Employee!D$243+SUM(N19)+'May19'!W64,SUM(N19)+'May19'!W64)</f>
        <v>0</v>
      </c>
      <c r="X19" s="49">
        <f>IF(O19=" ",'May19'!X64,O19+'May19'!X64)</f>
        <v>0</v>
      </c>
      <c r="Y19" s="49">
        <f>IF(P19=" ",'May19'!Y64,P19+'May19'!Y64)</f>
        <v>0</v>
      </c>
      <c r="Z19" s="49">
        <f>IF(Q19=" ",'May19'!Z64,Q19+'May19'!Z64)</f>
        <v>0</v>
      </c>
      <c r="AA19" s="49">
        <f>IF(R19=" ",'May19'!AA64,R19+'May19'!AA64)</f>
        <v>0</v>
      </c>
      <c r="AC19" s="49">
        <f>IF(T19=" ",'May19'!AC64,T19+'May19'!AC64)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IF(T$9="Y",'May19'!H65,0)</f>
        <v>0</v>
      </c>
      <c r="I20" s="118">
        <f>IF(T$9="Y",'May19'!I65,0)</f>
        <v>0</v>
      </c>
      <c r="J20" s="118">
        <f>IF(T$9="Y",'May19'!J65,0)</f>
        <v>0</v>
      </c>
      <c r="K20" s="118">
        <f>IF(T$9="Y",'May19'!K65,I20*J20)</f>
        <v>0</v>
      </c>
      <c r="L20" s="116">
        <f>IF(T$9="Y",'May19'!L65,0)</f>
        <v>0</v>
      </c>
      <c r="M20" s="116" t="str">
        <f>IF(E20=" "," ",IF(T$9="Y",'May19'!M65,IF((H20+K20+L20)&gt;0,H20+K20+L20,"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",Admin!I92))</f>
        <v xml:space="preserve"> </v>
      </c>
      <c r="U20" s="39"/>
      <c r="V20" s="49">
        <f>IF(Employee!H$268=E$9,Employee!D$268+SUM(M20)+'May19'!V65,SUM(M20)+'May19'!V65)</f>
        <v>0</v>
      </c>
      <c r="W20" s="49">
        <f>IF(Employee!H$268=E$9,Employee!D$269+SUM(N20)+'May19'!W65,SUM(N20)+'May19'!W65)</f>
        <v>0</v>
      </c>
      <c r="X20" s="49">
        <f>IF(O20=" ",'May19'!X65,O20+'May19'!X65)</f>
        <v>0</v>
      </c>
      <c r="Y20" s="49">
        <f>IF(P20=" ",'May19'!Y65,P20+'May19'!Y65)</f>
        <v>0</v>
      </c>
      <c r="Z20" s="49">
        <f>IF(Q20=" ",'May19'!Z65,Q20+'May19'!Z65)</f>
        <v>0</v>
      </c>
      <c r="AA20" s="49">
        <f>IF(R20=" ",'May19'!AA65,R20+'May19'!AA65)</f>
        <v>0</v>
      </c>
      <c r="AC20" s="49">
        <f>IF(T20=" ",'May19'!AC65,T20+'May19'!AC65)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10</v>
      </c>
      <c r="F24" s="35"/>
      <c r="G24" s="35"/>
      <c r="H24" s="377" t="s">
        <v>28</v>
      </c>
      <c r="I24" s="378"/>
      <c r="J24" s="379"/>
      <c r="K24" s="210">
        <f>M9+1</f>
        <v>43620</v>
      </c>
      <c r="L24" s="211" t="s">
        <v>84</v>
      </c>
      <c r="M24" s="212">
        <f>K24+6</f>
        <v>43626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",Admin!I93))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",Admin!I94))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",Admin!I95))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",Admin!I96))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",Admin!I97))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",Admin!I98))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",Admin!I99))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",Admin!I100))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",Admin!I101))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",Admin!I102))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11</v>
      </c>
      <c r="F39" s="35"/>
      <c r="G39" s="35"/>
      <c r="H39" s="377" t="s">
        <v>28</v>
      </c>
      <c r="I39" s="378"/>
      <c r="J39" s="379"/>
      <c r="K39" s="210">
        <f>M24+1</f>
        <v>43627</v>
      </c>
      <c r="L39" s="211" t="s">
        <v>84</v>
      </c>
      <c r="M39" s="212">
        <f>K39+6</f>
        <v>43633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",Admin!I103))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",Admin!I104))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",Admin!I105))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",Admin!I106))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",Admin!I107))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",Admin!I108))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",Admin!I109))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",Admin!I110))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",Admin!I111))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",Admin!I112))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12</v>
      </c>
      <c r="F54" s="35"/>
      <c r="G54" s="35"/>
      <c r="H54" s="377" t="s">
        <v>28</v>
      </c>
      <c r="I54" s="428"/>
      <c r="J54" s="429"/>
      <c r="K54" s="210">
        <f>M39+1</f>
        <v>43634</v>
      </c>
      <c r="L54" s="211" t="s">
        <v>84</v>
      </c>
      <c r="M54" s="212">
        <f>K54+6</f>
        <v>43640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",Admin!I113))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",Admin!I114))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",Admin!I115))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",Admin!I116))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",Admin!I117))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",Admin!I118))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",Admin!I119))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",Admin!I120))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",Admin!I121))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",Admin!I122))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23</v>
      </c>
      <c r="C68" s="426"/>
      <c r="D68" s="426"/>
      <c r="E68" s="427"/>
      <c r="F68" s="32"/>
      <c r="G68" s="32"/>
      <c r="H68" s="32"/>
      <c r="I68" s="32"/>
      <c r="J68" s="32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9</v>
      </c>
      <c r="C69" s="428"/>
      <c r="D69" s="429"/>
      <c r="E69" s="168">
        <v>13</v>
      </c>
      <c r="F69" s="35"/>
      <c r="G69" s="35"/>
      <c r="H69" s="377" t="s">
        <v>28</v>
      </c>
      <c r="I69" s="428"/>
      <c r="J69" s="429"/>
      <c r="K69" s="210">
        <f>M54+1</f>
        <v>43641</v>
      </c>
      <c r="L69" s="211" t="s">
        <v>84</v>
      </c>
      <c r="M69" s="212">
        <f>K69+6</f>
        <v>43647</v>
      </c>
      <c r="N69" s="20"/>
      <c r="O69" s="382" t="s">
        <v>71</v>
      </c>
      <c r="P69" s="430"/>
      <c r="Q69" s="430"/>
      <c r="R69" s="43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",Admin!I123))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Y80" si="59">IF(P71=0,Y56,P71+Y56)</f>
        <v>0</v>
      </c>
      <c r="Z71" s="49">
        <f t="shared" ref="Z71:Z80" si="60">IF(Q71=0,Z56,Q71+Z56)</f>
        <v>0</v>
      </c>
      <c r="AA71" s="49">
        <f t="shared" ref="AA71:AA80" si="61">IF(R71=" ",AA56,AA56+R71)</f>
        <v>0</v>
      </c>
      <c r="AC71" s="49">
        <f t="shared" ref="AC71:AC80" si="62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3">IF(T$69="Y",H57,0)</f>
        <v>0</v>
      </c>
      <c r="I72" s="93">
        <f t="shared" ref="I72:I80" si="64">IF(T$69="Y",I57,0)</f>
        <v>0</v>
      </c>
      <c r="J72" s="93">
        <f t="shared" ref="J72:J80" si="65">IF(T$69="Y",J57,0)</f>
        <v>0</v>
      </c>
      <c r="K72" s="93">
        <f t="shared" ref="K72:K80" si="66">IF(T$69="Y",K57,I72*J72)</f>
        <v>0</v>
      </c>
      <c r="L72" s="115">
        <f t="shared" ref="L72:L80" si="67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",Admin!I124))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60"/>
        <v>0</v>
      </c>
      <c r="AA72" s="49">
        <f t="shared" si="61"/>
        <v>0</v>
      </c>
      <c r="AC72" s="49">
        <f t="shared" si="62"/>
        <v>0</v>
      </c>
      <c r="AD72" s="77">
        <f t="shared" ref="AD72:AD80" si="68">IF(G72="SSP",H72,0)</f>
        <v>0</v>
      </c>
      <c r="AE72" s="77">
        <f t="shared" ref="AE72:AE80" si="69">IF(G72="SMP",H72,0)</f>
        <v>0</v>
      </c>
      <c r="AF72" s="77">
        <f t="shared" ref="AF72:AF80" si="70">IF(G72="SPP",H72,0)</f>
        <v>0</v>
      </c>
      <c r="AG72" s="77">
        <f t="shared" ref="AG72:AG80" si="71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3"/>
        <v>0</v>
      </c>
      <c r="I73" s="93">
        <f t="shared" si="64"/>
        <v>0</v>
      </c>
      <c r="J73" s="93">
        <f t="shared" si="65"/>
        <v>0</v>
      </c>
      <c r="K73" s="93">
        <f t="shared" si="66"/>
        <v>0</v>
      </c>
      <c r="L73" s="115">
        <f t="shared" si="67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",Admin!I125))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60"/>
        <v>0</v>
      </c>
      <c r="AA73" s="49">
        <f t="shared" si="61"/>
        <v>0</v>
      </c>
      <c r="AC73" s="49">
        <f t="shared" si="62"/>
        <v>0</v>
      </c>
      <c r="AD73" s="77">
        <f t="shared" si="68"/>
        <v>0</v>
      </c>
      <c r="AE73" s="77">
        <f t="shared" si="69"/>
        <v>0</v>
      </c>
      <c r="AF73" s="77">
        <f t="shared" si="70"/>
        <v>0</v>
      </c>
      <c r="AG73" s="77">
        <f t="shared" si="71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3"/>
        <v>0</v>
      </c>
      <c r="I74" s="93">
        <f t="shared" si="64"/>
        <v>0</v>
      </c>
      <c r="J74" s="93">
        <f t="shared" si="65"/>
        <v>0</v>
      </c>
      <c r="K74" s="93">
        <f t="shared" si="66"/>
        <v>0</v>
      </c>
      <c r="L74" s="115">
        <f t="shared" si="67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",Admin!I126))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60"/>
        <v>0</v>
      </c>
      <c r="AA74" s="49">
        <f t="shared" si="61"/>
        <v>0</v>
      </c>
      <c r="AC74" s="49">
        <f t="shared" si="62"/>
        <v>0</v>
      </c>
      <c r="AD74" s="77">
        <f t="shared" si="68"/>
        <v>0</v>
      </c>
      <c r="AE74" s="77">
        <f t="shared" si="69"/>
        <v>0</v>
      </c>
      <c r="AF74" s="77">
        <f t="shared" si="70"/>
        <v>0</v>
      </c>
      <c r="AG74" s="77">
        <f t="shared" si="71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3"/>
        <v>0</v>
      </c>
      <c r="I75" s="93">
        <f t="shared" si="64"/>
        <v>0</v>
      </c>
      <c r="J75" s="93">
        <f t="shared" si="65"/>
        <v>0</v>
      </c>
      <c r="K75" s="93">
        <f t="shared" si="66"/>
        <v>0</v>
      </c>
      <c r="L75" s="115">
        <f t="shared" si="67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",Admin!I127))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60"/>
        <v>0</v>
      </c>
      <c r="AA75" s="49">
        <f t="shared" si="61"/>
        <v>0</v>
      </c>
      <c r="AC75" s="49">
        <f t="shared" si="62"/>
        <v>0</v>
      </c>
      <c r="AD75" s="77">
        <f t="shared" si="68"/>
        <v>0</v>
      </c>
      <c r="AE75" s="77">
        <f t="shared" si="69"/>
        <v>0</v>
      </c>
      <c r="AF75" s="77">
        <f t="shared" si="70"/>
        <v>0</v>
      </c>
      <c r="AG75" s="77">
        <f t="shared" si="71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3"/>
        <v>0</v>
      </c>
      <c r="I76" s="93">
        <f t="shared" si="64"/>
        <v>0</v>
      </c>
      <c r="J76" s="93">
        <f t="shared" si="65"/>
        <v>0</v>
      </c>
      <c r="K76" s="93">
        <f t="shared" si="66"/>
        <v>0</v>
      </c>
      <c r="L76" s="115">
        <f t="shared" si="67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",Admin!I128))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60"/>
        <v>0</v>
      </c>
      <c r="AA76" s="49">
        <f t="shared" si="61"/>
        <v>0</v>
      </c>
      <c r="AC76" s="49">
        <f t="shared" si="62"/>
        <v>0</v>
      </c>
      <c r="AD76" s="77">
        <f t="shared" si="68"/>
        <v>0</v>
      </c>
      <c r="AE76" s="77">
        <f t="shared" si="69"/>
        <v>0</v>
      </c>
      <c r="AF76" s="77">
        <f t="shared" si="70"/>
        <v>0</v>
      </c>
      <c r="AG76" s="77">
        <f t="shared" si="71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3"/>
        <v>0</v>
      </c>
      <c r="I77" s="93">
        <f t="shared" si="64"/>
        <v>0</v>
      </c>
      <c r="J77" s="93">
        <f t="shared" si="65"/>
        <v>0</v>
      </c>
      <c r="K77" s="93">
        <f t="shared" si="66"/>
        <v>0</v>
      </c>
      <c r="L77" s="115">
        <f t="shared" si="67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",Admin!I129))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60"/>
        <v>0</v>
      </c>
      <c r="AA77" s="49">
        <f t="shared" si="61"/>
        <v>0</v>
      </c>
      <c r="AC77" s="49">
        <f t="shared" si="62"/>
        <v>0</v>
      </c>
      <c r="AD77" s="77">
        <f t="shared" si="68"/>
        <v>0</v>
      </c>
      <c r="AE77" s="77">
        <f t="shared" si="69"/>
        <v>0</v>
      </c>
      <c r="AF77" s="77">
        <f t="shared" si="70"/>
        <v>0</v>
      </c>
      <c r="AG77" s="77">
        <f t="shared" si="71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3"/>
        <v>0</v>
      </c>
      <c r="I78" s="93">
        <f t="shared" si="64"/>
        <v>0</v>
      </c>
      <c r="J78" s="93">
        <f t="shared" si="65"/>
        <v>0</v>
      </c>
      <c r="K78" s="93">
        <f t="shared" si="66"/>
        <v>0</v>
      </c>
      <c r="L78" s="115">
        <f t="shared" si="67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",Admin!I130))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60"/>
        <v>0</v>
      </c>
      <c r="AA78" s="49">
        <f t="shared" si="61"/>
        <v>0</v>
      </c>
      <c r="AC78" s="49">
        <f t="shared" si="62"/>
        <v>0</v>
      </c>
      <c r="AD78" s="77">
        <f t="shared" si="68"/>
        <v>0</v>
      </c>
      <c r="AE78" s="77">
        <f t="shared" si="69"/>
        <v>0</v>
      </c>
      <c r="AF78" s="77">
        <f t="shared" si="70"/>
        <v>0</v>
      </c>
      <c r="AG78" s="77">
        <f t="shared" si="71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3"/>
        <v>0</v>
      </c>
      <c r="I79" s="93">
        <f t="shared" si="64"/>
        <v>0</v>
      </c>
      <c r="J79" s="93">
        <f t="shared" si="65"/>
        <v>0</v>
      </c>
      <c r="K79" s="93">
        <f t="shared" si="66"/>
        <v>0</v>
      </c>
      <c r="L79" s="115">
        <f t="shared" si="67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",Admin!I131))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60"/>
        <v>0</v>
      </c>
      <c r="AA79" s="49">
        <f t="shared" si="61"/>
        <v>0</v>
      </c>
      <c r="AC79" s="49">
        <f t="shared" si="62"/>
        <v>0</v>
      </c>
      <c r="AD79" s="77">
        <f t="shared" si="68"/>
        <v>0</v>
      </c>
      <c r="AE79" s="77">
        <f t="shared" si="69"/>
        <v>0</v>
      </c>
      <c r="AF79" s="77">
        <f t="shared" si="70"/>
        <v>0</v>
      </c>
      <c r="AG79" s="77">
        <f t="shared" si="71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3"/>
        <v>0</v>
      </c>
      <c r="I80" s="118">
        <f t="shared" si="64"/>
        <v>0</v>
      </c>
      <c r="J80" s="118">
        <f t="shared" si="65"/>
        <v>0</v>
      </c>
      <c r="K80" s="118">
        <f t="shared" si="66"/>
        <v>0</v>
      </c>
      <c r="L80" s="116">
        <f t="shared" si="67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",Admin!I132))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60"/>
        <v>0</v>
      </c>
      <c r="AA80" s="49">
        <f t="shared" si="61"/>
        <v>0</v>
      </c>
      <c r="AC80" s="49">
        <f t="shared" si="62"/>
        <v>0</v>
      </c>
      <c r="AD80" s="77">
        <f t="shared" si="68"/>
        <v>0</v>
      </c>
      <c r="AE80" s="77">
        <f t="shared" si="69"/>
        <v>0</v>
      </c>
      <c r="AF80" s="77">
        <f t="shared" si="70"/>
        <v>0</v>
      </c>
      <c r="AG80" s="77">
        <f t="shared" si="71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432"/>
      <c r="H81" s="105"/>
      <c r="I81" s="106"/>
      <c r="J81" s="106"/>
      <c r="K81" s="147"/>
      <c r="L81" s="147"/>
      <c r="M81" s="138">
        <f t="shared" ref="M81:R81" si="72">SUM(M71:M80)</f>
        <v>0</v>
      </c>
      <c r="N81" s="138">
        <f t="shared" si="72"/>
        <v>0</v>
      </c>
      <c r="O81" s="138">
        <f t="shared" si="72"/>
        <v>0</v>
      </c>
      <c r="P81" s="138">
        <f t="shared" si="72"/>
        <v>0</v>
      </c>
      <c r="Q81" s="138">
        <f t="shared" si="72"/>
        <v>0</v>
      </c>
      <c r="R81" s="138">
        <f t="shared" si="72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380" t="s">
        <v>24</v>
      </c>
      <c r="C83" s="378"/>
      <c r="D83" s="378"/>
      <c r="E83" s="379"/>
      <c r="F83" s="32"/>
      <c r="G83" s="32"/>
      <c r="H83" s="43"/>
      <c r="I83" s="43"/>
      <c r="J83" s="43"/>
      <c r="K83" s="46"/>
      <c r="L83" s="46"/>
      <c r="M83" s="43"/>
      <c r="N83" s="32"/>
      <c r="O83" s="385" t="s">
        <v>28</v>
      </c>
      <c r="P83" s="386"/>
      <c r="Q83" s="387"/>
      <c r="R83" s="388"/>
      <c r="S83" s="389"/>
      <c r="T83" s="389"/>
      <c r="U83" s="33"/>
      <c r="AH83" s="35"/>
    </row>
    <row r="84" spans="1:34" ht="18" customHeight="1" thickTop="1" thickBot="1" x14ac:dyDescent="0.25">
      <c r="A84" s="34"/>
      <c r="B84" s="377" t="s">
        <v>10</v>
      </c>
      <c r="C84" s="378"/>
      <c r="D84" s="379"/>
      <c r="E84" s="168">
        <v>3</v>
      </c>
      <c r="F84" s="35"/>
      <c r="G84" s="35"/>
      <c r="H84" s="377" t="s">
        <v>28</v>
      </c>
      <c r="I84" s="378"/>
      <c r="J84" s="379"/>
      <c r="K84" s="210">
        <f>Admin!B63</f>
        <v>43622</v>
      </c>
      <c r="L84" s="211" t="s">
        <v>84</v>
      </c>
      <c r="M84" s="212">
        <f>Admin!B92</f>
        <v>43651</v>
      </c>
      <c r="N84" s="20"/>
      <c r="O84" s="382" t="s">
        <v>72</v>
      </c>
      <c r="P84" s="383"/>
      <c r="Q84" s="383"/>
      <c r="R84" s="384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IF(T$84="Y",'May19'!H71,0)</f>
        <v>0</v>
      </c>
      <c r="I86" s="90">
        <f>IF(T$84="Y",'May19'!I71,0)</f>
        <v>0</v>
      </c>
      <c r="J86" s="90">
        <f>IF(T$84="Y",'May19'!J71,0)</f>
        <v>0</v>
      </c>
      <c r="K86" s="90">
        <f>IF(T$84="Y",'May19'!K71,I86*J86)</f>
        <v>0</v>
      </c>
      <c r="L86" s="114">
        <f>IF(T$84="Y",'May19'!L71,0)</f>
        <v>0</v>
      </c>
      <c r="M86" s="102" t="str">
        <f>IF(E86=" "," ",IF(T$84="Y",'May19'!M71,IF((H86+K86+L86)&gt;0,H86+K86+L86,"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",Admin!I23))</f>
        <v xml:space="preserve"> </v>
      </c>
      <c r="U86" s="39"/>
      <c r="V86" s="49">
        <f>IF(Employee!H$35=E$84,Employee!D$34+SUM(M86)+'May19'!V71,SUM(M86)+'May19'!V71)</f>
        <v>0</v>
      </c>
      <c r="W86" s="49">
        <f>IF(Employee!H$35=E$84,Employee!D$35+SUM(N86)+'May19'!W71,SUM(N86)+'May19'!W71)</f>
        <v>0</v>
      </c>
      <c r="X86" s="49">
        <f>IF(O86=" ",'May19'!X71,O86+'May19'!X71)</f>
        <v>0</v>
      </c>
      <c r="Y86" s="49">
        <f>IF(P86=" ",'May19'!Y71,P86+'May19'!Y71)</f>
        <v>0</v>
      </c>
      <c r="Z86" s="49">
        <f>IF(Q86=" ",'May19'!Z71,Q86+'May19'!Z71)</f>
        <v>0</v>
      </c>
      <c r="AA86" s="49">
        <f>IF(R86=" ",'May19'!AA71,R86+'May19'!AA71)</f>
        <v>0</v>
      </c>
      <c r="AC86" s="49">
        <f>IF(T86=" ",'May19'!AC71,T86+'May19'!AC71)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IF(T$84="Y",'May19'!H72,0)</f>
        <v>0</v>
      </c>
      <c r="I87" s="93">
        <f>IF(T$84="Y",'May19'!I72,0)</f>
        <v>0</v>
      </c>
      <c r="J87" s="93">
        <f>IF(T$84="Y",'May19'!J72,0)</f>
        <v>0</v>
      </c>
      <c r="K87" s="93">
        <f>IF(T$84="Y",'May19'!K72,I87*J87)</f>
        <v>0</v>
      </c>
      <c r="L87" s="115">
        <f>IF(T$84="Y",'May19'!L72,0)</f>
        <v>0</v>
      </c>
      <c r="M87" s="103" t="str">
        <f>IF(E87=" "," ",IF(T$84="Y",'May19'!M72,IF((H87+K87+L87)&gt;0,H87+K87+L87,"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3">IF(M87=" "," ",IF(M87=0," ",M87-SUM(N87:Q87)))</f>
        <v xml:space="preserve"> </v>
      </c>
      <c r="S87" s="95"/>
      <c r="T87" s="96" t="str">
        <f>IF(M87=" "," ",IF(M87=0," ",Admin!I24))</f>
        <v xml:space="preserve"> </v>
      </c>
      <c r="U87" s="39"/>
      <c r="V87" s="49">
        <f>IF(Employee!H$61=E$84,Employee!D$60+SUM(M87)+'May19'!V72,SUM(M87)+'May19'!V72)</f>
        <v>0</v>
      </c>
      <c r="W87" s="49">
        <f>IF(Employee!H$61=E$84,Employee!D$61+SUM(N87)+'May19'!W72,SUM(N87)+'May19'!W72)</f>
        <v>0</v>
      </c>
      <c r="X87" s="49">
        <f>IF(O87=" ",'May19'!X72,O87+'May19'!X72)</f>
        <v>0</v>
      </c>
      <c r="Y87" s="49">
        <f>IF(P87=" ",'May19'!Y72,P87+'May19'!Y72)</f>
        <v>0</v>
      </c>
      <c r="Z87" s="49">
        <f>IF(Q87=" ",'May19'!Z72,Q87+'May19'!Z72)</f>
        <v>0</v>
      </c>
      <c r="AA87" s="49">
        <f>IF(R87=" ",'May19'!AA72,R87+'May19'!AA72)</f>
        <v>0</v>
      </c>
      <c r="AC87" s="49">
        <f>IF(T87=" ",'May19'!AC72,T87+'May19'!AC72)</f>
        <v>0</v>
      </c>
      <c r="AD87" s="77">
        <f t="shared" ref="AD87:AD95" si="74">IF(G87="SSP",H87,0)</f>
        <v>0</v>
      </c>
      <c r="AE87" s="77">
        <f t="shared" ref="AE87:AE95" si="75">IF(G87="SMP",H87,0)</f>
        <v>0</v>
      </c>
      <c r="AF87" s="77">
        <f t="shared" ref="AF87:AF95" si="76">IF(G87="SPP",H87,0)</f>
        <v>0</v>
      </c>
      <c r="AG87" s="77">
        <f t="shared" ref="AG87:AG95" si="7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IF(T$84="Y",'May19'!H73,0)</f>
        <v>0</v>
      </c>
      <c r="I88" s="93">
        <f>IF(T$84="Y",'May19'!I73,0)</f>
        <v>0</v>
      </c>
      <c r="J88" s="93">
        <f>IF(T$84="Y",'May19'!J73,0)</f>
        <v>0</v>
      </c>
      <c r="K88" s="93">
        <f>IF(T$84="Y",'May19'!K73,I88*J88)</f>
        <v>0</v>
      </c>
      <c r="L88" s="115">
        <f>IF(T$84="Y",'May19'!L73,0)</f>
        <v>0</v>
      </c>
      <c r="M88" s="103" t="str">
        <f>IF(E88=" "," ",IF(T$84="Y",'May19'!M73,IF((H88+K88+L88)&gt;0,H88+K88+L88,"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3"/>
        <v xml:space="preserve"> </v>
      </c>
      <c r="S88" s="95"/>
      <c r="T88" s="96" t="str">
        <f>IF(M88=" "," ",IF(M88=0," ",Admin!I25))</f>
        <v xml:space="preserve"> </v>
      </c>
      <c r="U88" s="39"/>
      <c r="V88" s="49">
        <f>IF(Employee!H$87=E$84,Employee!D$86+SUM(M88)+'May19'!V73,SUM(M88)+'May19'!V73)</f>
        <v>0</v>
      </c>
      <c r="W88" s="49">
        <f>IF(Employee!H$87=E$84,Employee!D$87+SUM(N88)+'May19'!W73,SUM(N88)+'May19'!W73)</f>
        <v>0</v>
      </c>
      <c r="X88" s="49">
        <f>IF(O88=" ",'May19'!X73,O88+'May19'!X73)</f>
        <v>0</v>
      </c>
      <c r="Y88" s="49">
        <f>IF(P88=" ",'May19'!Y73,P88+'May19'!Y73)</f>
        <v>0</v>
      </c>
      <c r="Z88" s="49">
        <f>IF(Q88=" ",'May19'!Z73,Q88+'May19'!Z73)</f>
        <v>0</v>
      </c>
      <c r="AA88" s="49">
        <f>IF(R88=" ",'May19'!AA73,R88+'May19'!AA73)</f>
        <v>0</v>
      </c>
      <c r="AC88" s="49">
        <f>IF(T88=" ",'May19'!AC73,T88+'May19'!AC73)</f>
        <v>0</v>
      </c>
      <c r="AD88" s="77">
        <f t="shared" si="74"/>
        <v>0</v>
      </c>
      <c r="AE88" s="77">
        <f t="shared" si="75"/>
        <v>0</v>
      </c>
      <c r="AF88" s="77">
        <f t="shared" si="76"/>
        <v>0</v>
      </c>
      <c r="AG88" s="77">
        <f t="shared" si="7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IF(T$84="Y",'May19'!H74,0)</f>
        <v>0</v>
      </c>
      <c r="I89" s="93">
        <f>IF(T$84="Y",'May19'!I74,0)</f>
        <v>0</v>
      </c>
      <c r="J89" s="93">
        <f>IF(T$84="Y",'May19'!J74,0)</f>
        <v>0</v>
      </c>
      <c r="K89" s="93">
        <f>IF(T$84="Y",'May19'!K74,I89*J89)</f>
        <v>0</v>
      </c>
      <c r="L89" s="115">
        <f>IF(T$84="Y",'May19'!L74,0)</f>
        <v>0</v>
      </c>
      <c r="M89" s="103" t="str">
        <f>IF(E89=" "," ",IF(T$84="Y",'May19'!M74,IF((H89+K89+L89)&gt;0,H89+K89+L89,"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3"/>
        <v xml:space="preserve"> </v>
      </c>
      <c r="S89" s="95"/>
      <c r="T89" s="96" t="str">
        <f>IF(M89=" "," ",IF(M89=0," ",Admin!I26))</f>
        <v xml:space="preserve"> </v>
      </c>
      <c r="U89" s="39"/>
      <c r="V89" s="49">
        <f>IF(Employee!H$113=E$84,Employee!D$112+SUM(M89)+'May19'!V74,SUM(M89)+'May19'!V74)</f>
        <v>0</v>
      </c>
      <c r="W89" s="49">
        <f>IF(Employee!H$113=E$84,Employee!D$113+SUM(N89)+'May19'!W74,SUM(N89)+'May19'!W74)</f>
        <v>0</v>
      </c>
      <c r="X89" s="49">
        <f>IF(O89=" ",'May19'!X74,O89+'May19'!X74)</f>
        <v>0</v>
      </c>
      <c r="Y89" s="49">
        <f>IF(P89=" ",'May19'!Y74,P89+'May19'!Y74)</f>
        <v>0</v>
      </c>
      <c r="Z89" s="49">
        <f>IF(Q89=" ",'May19'!Z74,Q89+'May19'!Z74)</f>
        <v>0</v>
      </c>
      <c r="AA89" s="49">
        <f>IF(R89=" ",'May19'!AA74,R89+'May19'!AA74)</f>
        <v>0</v>
      </c>
      <c r="AC89" s="49">
        <f>IF(T89=" ",'May19'!AC74,T89+'May19'!AC74)</f>
        <v>0</v>
      </c>
      <c r="AD89" s="77">
        <f t="shared" si="74"/>
        <v>0</v>
      </c>
      <c r="AE89" s="77">
        <f t="shared" si="75"/>
        <v>0</v>
      </c>
      <c r="AF89" s="77">
        <f t="shared" si="76"/>
        <v>0</v>
      </c>
      <c r="AG89" s="77">
        <f t="shared" si="7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IF(T$84="Y",'May19'!H75,0)</f>
        <v>0</v>
      </c>
      <c r="I90" s="93">
        <f>IF(T$84="Y",'May19'!I75,0)</f>
        <v>0</v>
      </c>
      <c r="J90" s="93">
        <f>IF(T$84="Y",'May19'!J75,0)</f>
        <v>0</v>
      </c>
      <c r="K90" s="93">
        <f>IF(T$84="Y",'May19'!K75,I90*J90)</f>
        <v>0</v>
      </c>
      <c r="L90" s="115">
        <f>IF(T$84="Y",'May19'!L75,0)</f>
        <v>0</v>
      </c>
      <c r="M90" s="103" t="str">
        <f>IF(E90=" "," ",IF(T$84="Y",'May19'!M75,IF((H90+K90+L90)&gt;0,H90+K90+L90,"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3"/>
        <v xml:space="preserve"> </v>
      </c>
      <c r="S90" s="95"/>
      <c r="T90" s="96" t="str">
        <f>IF(M90=" "," ",IF(M90=0," ",Admin!I27))</f>
        <v xml:space="preserve"> </v>
      </c>
      <c r="U90" s="39"/>
      <c r="V90" s="49">
        <f>IF(Employee!H$139=E$84,Employee!D$138+SUM(M90)+'May19'!V75,SUM(M90)+'May19'!V75)</f>
        <v>0</v>
      </c>
      <c r="W90" s="49">
        <f>IF(Employee!H$139=E$84,Employee!D$139+SUM(N90)+'May19'!W75,SUM(N90)+'May19'!W75)</f>
        <v>0</v>
      </c>
      <c r="X90" s="49">
        <f>IF(O90=" ",'May19'!X75,O90+'May19'!X75)</f>
        <v>0</v>
      </c>
      <c r="Y90" s="49">
        <f>IF(P90=" ",'May19'!Y75,P90+'May19'!Y75)</f>
        <v>0</v>
      </c>
      <c r="Z90" s="49">
        <f>IF(Q90=" ",'May19'!Z75,Q90+'May19'!Z75)</f>
        <v>0</v>
      </c>
      <c r="AA90" s="49">
        <f>IF(R90=" ",'May19'!AA75,R90+'May19'!AA75)</f>
        <v>0</v>
      </c>
      <c r="AC90" s="49">
        <f>IF(T90=" ",'May19'!AC75,T90+'May19'!AC75)</f>
        <v>0</v>
      </c>
      <c r="AD90" s="77">
        <f t="shared" si="74"/>
        <v>0</v>
      </c>
      <c r="AE90" s="77">
        <f t="shared" si="75"/>
        <v>0</v>
      </c>
      <c r="AF90" s="77">
        <f t="shared" si="76"/>
        <v>0</v>
      </c>
      <c r="AG90" s="77">
        <f t="shared" si="7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IF(T$84="Y",'May19'!H76,0)</f>
        <v>0</v>
      </c>
      <c r="I91" s="93">
        <f>IF(T$84="Y",'May19'!I76,0)</f>
        <v>0</v>
      </c>
      <c r="J91" s="93">
        <f>IF(T$84="Y",'May19'!J76,0)</f>
        <v>0</v>
      </c>
      <c r="K91" s="93">
        <f>IF(T$84="Y",'May19'!K76,I91*J91)</f>
        <v>0</v>
      </c>
      <c r="L91" s="115">
        <f>IF(T$84="Y",'May19'!L76,0)</f>
        <v>0</v>
      </c>
      <c r="M91" s="103" t="str">
        <f>IF(E91=" "," ",IF(T$84="Y",'May19'!M76,IF((H91+K91+L91)&gt;0,H91+K91+L91,"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3"/>
        <v xml:space="preserve"> </v>
      </c>
      <c r="S91" s="95"/>
      <c r="T91" s="96" t="str">
        <f>IF(M91=" "," ",IF(M91=0," ",Admin!I28))</f>
        <v xml:space="preserve"> </v>
      </c>
      <c r="U91" s="39"/>
      <c r="V91" s="49">
        <f>IF(Employee!H$165=E$84,Employee!D$164+SUM(M91)+'May19'!V76,SUM(M91)+'May19'!V76)</f>
        <v>0</v>
      </c>
      <c r="W91" s="49">
        <f>IF(Employee!H$165=E$84,Employee!D$165+SUM(N91)+'May19'!W76,SUM(N91)+'May19'!W76)</f>
        <v>0</v>
      </c>
      <c r="X91" s="49">
        <f>IF(O91=" ",'May19'!X76,O91+'May19'!X76)</f>
        <v>0</v>
      </c>
      <c r="Y91" s="49">
        <f>IF(P91=" ",'May19'!Y76,P91+'May19'!Y76)</f>
        <v>0</v>
      </c>
      <c r="Z91" s="49">
        <f>IF(Q91=" ",'May19'!Z76,Q91+'May19'!Z76)</f>
        <v>0</v>
      </c>
      <c r="AA91" s="49">
        <f>IF(R91=" ",'May19'!AA76,R91+'May19'!AA76)</f>
        <v>0</v>
      </c>
      <c r="AC91" s="49">
        <f>IF(T91=" ",'May19'!AC76,T91+'May19'!AC76)</f>
        <v>0</v>
      </c>
      <c r="AD91" s="77">
        <f t="shared" si="74"/>
        <v>0</v>
      </c>
      <c r="AE91" s="77">
        <f t="shared" si="75"/>
        <v>0</v>
      </c>
      <c r="AF91" s="77">
        <f t="shared" si="76"/>
        <v>0</v>
      </c>
      <c r="AG91" s="77">
        <f t="shared" si="7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IF(T$84="Y",'May19'!H77,0)</f>
        <v>0</v>
      </c>
      <c r="I92" s="93">
        <f>IF(T$84="Y",'May19'!I77,0)</f>
        <v>0</v>
      </c>
      <c r="J92" s="93">
        <f>IF(T$84="Y",'May19'!J77,0)</f>
        <v>0</v>
      </c>
      <c r="K92" s="93">
        <f>IF(T$84="Y",'May19'!K77,I92*J92)</f>
        <v>0</v>
      </c>
      <c r="L92" s="115">
        <f>IF(T$84="Y",'May19'!L77,0)</f>
        <v>0</v>
      </c>
      <c r="M92" s="103" t="str">
        <f>IF(E92=" "," ",IF(T$84="Y",'May19'!M77,IF((H92+K92+L92)&gt;0,H92+K92+L92,"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3"/>
        <v xml:space="preserve"> </v>
      </c>
      <c r="S92" s="95"/>
      <c r="T92" s="96" t="str">
        <f>IF(M92=" "," ",IF(M92=0," ",Admin!I29))</f>
        <v xml:space="preserve"> </v>
      </c>
      <c r="U92" s="39"/>
      <c r="V92" s="49">
        <f>IF(Employee!H$191=E$84,Employee!D$190+SUM(M92)+'May19'!V77,SUM(M92)+'May19'!V77)</f>
        <v>0</v>
      </c>
      <c r="W92" s="49">
        <f>IF(Employee!H$191=E$84,Employee!D$191+SUM(N92)+'May19'!W77,SUM(N92)+'May19'!W77)</f>
        <v>0</v>
      </c>
      <c r="X92" s="49">
        <f>IF(O92=" ",'May19'!X77,O92+'May19'!X77)</f>
        <v>0</v>
      </c>
      <c r="Y92" s="49">
        <f>IF(P92=" ",'May19'!Y77,P92+'May19'!Y77)</f>
        <v>0</v>
      </c>
      <c r="Z92" s="49">
        <f>IF(Q92=" ",'May19'!Z77,Q92+'May19'!Z77)</f>
        <v>0</v>
      </c>
      <c r="AA92" s="49">
        <f>IF(R92=" ",'May19'!AA77,R92+'May19'!AA77)</f>
        <v>0</v>
      </c>
      <c r="AC92" s="49">
        <f>IF(T92=" ",'May19'!AC77,T92+'May19'!AC77)</f>
        <v>0</v>
      </c>
      <c r="AD92" s="77">
        <f t="shared" si="74"/>
        <v>0</v>
      </c>
      <c r="AE92" s="77">
        <f t="shared" si="75"/>
        <v>0</v>
      </c>
      <c r="AF92" s="77">
        <f t="shared" si="76"/>
        <v>0</v>
      </c>
      <c r="AG92" s="77">
        <f t="shared" si="7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IF(T$84="Y",'May19'!H78,0)</f>
        <v>0</v>
      </c>
      <c r="I93" s="93">
        <f>IF(T$84="Y",'May19'!I78,0)</f>
        <v>0</v>
      </c>
      <c r="J93" s="93">
        <f>IF(T$84="Y",'May19'!J78,0)</f>
        <v>0</v>
      </c>
      <c r="K93" s="93">
        <f>IF(T$84="Y",'May19'!K78,I93*J93)</f>
        <v>0</v>
      </c>
      <c r="L93" s="115">
        <f>IF(T$84="Y",'May19'!L78,0)</f>
        <v>0</v>
      </c>
      <c r="M93" s="103" t="str">
        <f>IF(E93=" "," ",IF(T$84="Y",'May19'!M78,IF((H93+K93+L93)&gt;0,H93+K93+L93,"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3"/>
        <v xml:space="preserve"> </v>
      </c>
      <c r="S93" s="95"/>
      <c r="T93" s="96" t="str">
        <f>IF(M93=" "," ",IF(M93=0," ",Admin!I30))</f>
        <v xml:space="preserve"> </v>
      </c>
      <c r="U93" s="39"/>
      <c r="V93" s="49">
        <f>IF(Employee!H$217=E$84,Employee!D$216+SUM(M93)+'May19'!V78,SUM(M93)+'May19'!V78)</f>
        <v>0</v>
      </c>
      <c r="W93" s="49">
        <f>IF(Employee!H$217=E$84,Employee!D$217+SUM(N93)+'May19'!W78,SUM(N93)+'May19'!W78)</f>
        <v>0</v>
      </c>
      <c r="X93" s="49">
        <f>IF(O93=" ",'May19'!X78,O93+'May19'!X78)</f>
        <v>0</v>
      </c>
      <c r="Y93" s="49">
        <f>IF(P93=" ",'May19'!Y78,P93+'May19'!Y78)</f>
        <v>0</v>
      </c>
      <c r="Z93" s="49">
        <f>IF(Q93=" ",'May19'!Z78,Q93+'May19'!Z78)</f>
        <v>0</v>
      </c>
      <c r="AA93" s="49">
        <f>IF(R93=" ",'May19'!AA78,R93+'May19'!AA78)</f>
        <v>0</v>
      </c>
      <c r="AC93" s="49">
        <f>IF(T93=" ",'May19'!AC78,T93+'May19'!AC78)</f>
        <v>0</v>
      </c>
      <c r="AD93" s="77">
        <f t="shared" si="74"/>
        <v>0</v>
      </c>
      <c r="AE93" s="77">
        <f t="shared" si="75"/>
        <v>0</v>
      </c>
      <c r="AF93" s="77">
        <f t="shared" si="76"/>
        <v>0</v>
      </c>
      <c r="AG93" s="77">
        <f t="shared" si="7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IF(T$84="Y",'May19'!H79,0)</f>
        <v>0</v>
      </c>
      <c r="I94" s="93">
        <f>IF(T$84="Y",'May19'!I79,0)</f>
        <v>0</v>
      </c>
      <c r="J94" s="93">
        <f>IF(T$84="Y",'May19'!J79,0)</f>
        <v>0</v>
      </c>
      <c r="K94" s="93">
        <f>IF(T$84="Y",'May19'!K79,I94*J94)</f>
        <v>0</v>
      </c>
      <c r="L94" s="115">
        <f>IF(T$84="Y",'May19'!L79,0)</f>
        <v>0</v>
      </c>
      <c r="M94" s="103" t="str">
        <f>IF(E94=" "," ",IF(T$84="Y",'May19'!M79,IF((H94+K94+L94)&gt;0,H94+K94+L94,"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3"/>
        <v xml:space="preserve"> </v>
      </c>
      <c r="S94" s="95"/>
      <c r="T94" s="96" t="str">
        <f>IF(M94=" "," ",IF(M94=0," ",Admin!I31))</f>
        <v xml:space="preserve"> </v>
      </c>
      <c r="U94" s="39"/>
      <c r="V94" s="49">
        <f>IF(Employee!H$243=E$84,Employee!D$242+SUM(M94)+'May19'!V79,SUM(M94)+'May19'!V79)</f>
        <v>0</v>
      </c>
      <c r="W94" s="49">
        <f>IF(Employee!H$243=E$84,Employee!D$243+SUM(N94)+'May19'!W79,SUM(N94)+'May19'!W79)</f>
        <v>0</v>
      </c>
      <c r="X94" s="49">
        <f>IF(O94=" ",'May19'!X79,O94+'May19'!X79)</f>
        <v>0</v>
      </c>
      <c r="Y94" s="49">
        <f>IF(P94=" ",'May19'!Y79,P94+'May19'!Y79)</f>
        <v>0</v>
      </c>
      <c r="Z94" s="49">
        <f>IF(Q94=" ",'May19'!Z79,Q94+'May19'!Z79)</f>
        <v>0</v>
      </c>
      <c r="AA94" s="49">
        <f>IF(R94=" ",'May19'!AA79,R94+'May19'!AA79)</f>
        <v>0</v>
      </c>
      <c r="AC94" s="49">
        <f>IF(T94=" ",'May19'!AC79,T94+'May19'!AC79)</f>
        <v>0</v>
      </c>
      <c r="AD94" s="77">
        <f t="shared" si="74"/>
        <v>0</v>
      </c>
      <c r="AE94" s="77">
        <f t="shared" si="75"/>
        <v>0</v>
      </c>
      <c r="AF94" s="77">
        <f t="shared" si="76"/>
        <v>0</v>
      </c>
      <c r="AG94" s="77">
        <f t="shared" si="7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IF(T$84="Y",'May19'!H80,0)</f>
        <v>0</v>
      </c>
      <c r="I95" s="118">
        <f>IF(T$84="Y",'May19'!I80,0)</f>
        <v>0</v>
      </c>
      <c r="J95" s="118">
        <f>IF(T$84="Y",'May19'!J80,0)</f>
        <v>0</v>
      </c>
      <c r="K95" s="118">
        <f>IF(T$84="Y",'May19'!K80,I95*J95)</f>
        <v>0</v>
      </c>
      <c r="L95" s="116">
        <f>IF(T$84="Y",'May19'!L80,0)</f>
        <v>0</v>
      </c>
      <c r="M95" s="103" t="str">
        <f>IF(E95=" "," ",IF(T$84="Y",'May19'!M80,IF((H95+K95+L95)&gt;0,H95+K95+L95,"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3"/>
        <v xml:space="preserve"> </v>
      </c>
      <c r="S95" s="95"/>
      <c r="T95" s="96" t="str">
        <f>IF(M95=" "," ",IF(M95=0," ",Admin!I32))</f>
        <v xml:space="preserve"> </v>
      </c>
      <c r="U95" s="39"/>
      <c r="V95" s="49">
        <f>IF(Employee!H$269=E$84,Employee!D$268+SUM(M95)+'May19'!V80,SUM(M95)+'May19'!V80)</f>
        <v>0</v>
      </c>
      <c r="W95" s="49">
        <f>IF(Employee!H$269=E$84,Employee!D$269+SUM(N95)+'May19'!W80,SUM(N95)+'May19'!W80)</f>
        <v>0</v>
      </c>
      <c r="X95" s="49">
        <f>IF(O95=" ",'May19'!X80,O95+'May19'!X80)</f>
        <v>0</v>
      </c>
      <c r="Y95" s="49">
        <f>IF(P95=" ",'May19'!Y80,P95+'May19'!Y80)</f>
        <v>0</v>
      </c>
      <c r="Z95" s="49">
        <f>IF(Q95=" ",'May19'!Z80,Q95+'May19'!Z80)</f>
        <v>0</v>
      </c>
      <c r="AA95" s="49">
        <f>IF(R95=" ",'May19'!AA80,R95+'May19'!AA80)</f>
        <v>0</v>
      </c>
      <c r="AC95" s="49">
        <f>IF(T95=" ",'May19'!AC80,T95+'May19'!AC80)</f>
        <v>0</v>
      </c>
      <c r="AD95" s="77">
        <f t="shared" si="74"/>
        <v>0</v>
      </c>
      <c r="AE95" s="77">
        <f t="shared" si="75"/>
        <v>0</v>
      </c>
      <c r="AF95" s="77">
        <f t="shared" si="76"/>
        <v>0</v>
      </c>
      <c r="AG95" s="77">
        <f t="shared" si="7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381" t="s">
        <v>7</v>
      </c>
      <c r="G96" s="379"/>
      <c r="H96" s="105"/>
      <c r="I96" s="106"/>
      <c r="J96" s="106"/>
      <c r="K96" s="147"/>
      <c r="L96" s="147"/>
      <c r="M96" s="138">
        <f t="shared" ref="M96:R96" si="78">SUM(M86:M95)</f>
        <v>0</v>
      </c>
      <c r="N96" s="138">
        <f t="shared" si="78"/>
        <v>0</v>
      </c>
      <c r="O96" s="138">
        <f t="shared" si="78"/>
        <v>0</v>
      </c>
      <c r="P96" s="138">
        <f t="shared" si="78"/>
        <v>0</v>
      </c>
      <c r="Q96" s="138">
        <f t="shared" si="78"/>
        <v>0</v>
      </c>
      <c r="R96" s="138">
        <f t="shared" si="78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390" t="s">
        <v>81</v>
      </c>
      <c r="N99" s="391"/>
      <c r="O99" s="391"/>
      <c r="P99" s="391"/>
      <c r="Q99" s="391"/>
      <c r="R99" s="39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9">IF(B86="D",M86," ")</f>
        <v xml:space="preserve"> </v>
      </c>
      <c r="N100" s="196" t="str">
        <f t="shared" ref="N100:N109" si="80">IF(B86="D",N86," ")</f>
        <v xml:space="preserve"> </v>
      </c>
      <c r="O100" s="196" t="str">
        <f t="shared" ref="O100:O109" si="81">IF(B86="D",O86," ")</f>
        <v xml:space="preserve"> </v>
      </c>
      <c r="P100" s="196" t="str">
        <f t="shared" ref="P100:P109" si="82">IF(B86="D",P86," ")</f>
        <v xml:space="preserve"> </v>
      </c>
      <c r="Q100" s="196" t="str">
        <f t="shared" ref="Q100:Q109" si="83">IF(B86="D",Q86," ")</f>
        <v xml:space="preserve"> </v>
      </c>
      <c r="R100" s="197" t="str">
        <f t="shared" ref="R100:R109" si="84">IF(B86="D",R86," ")</f>
        <v xml:space="preserve"> </v>
      </c>
      <c r="S100" s="198"/>
      <c r="T100" s="199" t="str">
        <f t="shared" ref="T100:T109" si="85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9"/>
        <v xml:space="preserve"> </v>
      </c>
      <c r="N101" s="201" t="str">
        <f t="shared" si="80"/>
        <v xml:space="preserve"> </v>
      </c>
      <c r="O101" s="201" t="str">
        <f t="shared" si="81"/>
        <v xml:space="preserve"> </v>
      </c>
      <c r="P101" s="201" t="str">
        <f t="shared" si="82"/>
        <v xml:space="preserve"> </v>
      </c>
      <c r="Q101" s="201" t="str">
        <f t="shared" si="83"/>
        <v xml:space="preserve"> </v>
      </c>
      <c r="R101" s="202" t="str">
        <f t="shared" si="84"/>
        <v xml:space="preserve"> </v>
      </c>
      <c r="S101" s="198"/>
      <c r="T101" s="203" t="str">
        <f t="shared" si="85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9"/>
        <v xml:space="preserve"> </v>
      </c>
      <c r="N102" s="201" t="str">
        <f t="shared" si="80"/>
        <v xml:space="preserve"> </v>
      </c>
      <c r="O102" s="201" t="str">
        <f t="shared" si="81"/>
        <v xml:space="preserve"> </v>
      </c>
      <c r="P102" s="201" t="str">
        <f t="shared" si="82"/>
        <v xml:space="preserve"> </v>
      </c>
      <c r="Q102" s="201" t="str">
        <f t="shared" si="83"/>
        <v xml:space="preserve"> </v>
      </c>
      <c r="R102" s="202" t="str">
        <f t="shared" si="84"/>
        <v xml:space="preserve"> </v>
      </c>
      <c r="S102" s="198"/>
      <c r="T102" s="203" t="str">
        <f t="shared" si="85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9"/>
        <v xml:space="preserve"> </v>
      </c>
      <c r="N103" s="201" t="str">
        <f t="shared" si="80"/>
        <v xml:space="preserve"> </v>
      </c>
      <c r="O103" s="201" t="str">
        <f t="shared" si="81"/>
        <v xml:space="preserve"> </v>
      </c>
      <c r="P103" s="201" t="str">
        <f t="shared" si="82"/>
        <v xml:space="preserve"> </v>
      </c>
      <c r="Q103" s="201" t="str">
        <f t="shared" si="83"/>
        <v xml:space="preserve"> </v>
      </c>
      <c r="R103" s="202" t="str">
        <f t="shared" si="84"/>
        <v xml:space="preserve"> </v>
      </c>
      <c r="S103" s="198"/>
      <c r="T103" s="203" t="str">
        <f t="shared" si="85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9"/>
        <v xml:space="preserve"> </v>
      </c>
      <c r="N104" s="201" t="str">
        <f t="shared" si="80"/>
        <v xml:space="preserve"> </v>
      </c>
      <c r="O104" s="201" t="str">
        <f t="shared" si="81"/>
        <v xml:space="preserve"> </v>
      </c>
      <c r="P104" s="201" t="str">
        <f t="shared" si="82"/>
        <v xml:space="preserve"> </v>
      </c>
      <c r="Q104" s="201" t="str">
        <f t="shared" si="83"/>
        <v xml:space="preserve"> </v>
      </c>
      <c r="R104" s="202" t="str">
        <f t="shared" si="84"/>
        <v xml:space="preserve"> </v>
      </c>
      <c r="S104" s="198"/>
      <c r="T104" s="203" t="str">
        <f t="shared" si="85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9"/>
        <v xml:space="preserve"> </v>
      </c>
      <c r="N105" s="201" t="str">
        <f t="shared" si="80"/>
        <v xml:space="preserve"> </v>
      </c>
      <c r="O105" s="201" t="str">
        <f t="shared" si="81"/>
        <v xml:space="preserve"> </v>
      </c>
      <c r="P105" s="201" t="str">
        <f t="shared" si="82"/>
        <v xml:space="preserve"> </v>
      </c>
      <c r="Q105" s="201" t="str">
        <f t="shared" si="83"/>
        <v xml:space="preserve"> </v>
      </c>
      <c r="R105" s="202" t="str">
        <f t="shared" si="84"/>
        <v xml:space="preserve"> </v>
      </c>
      <c r="S105" s="198"/>
      <c r="T105" s="203" t="str">
        <f t="shared" si="85"/>
        <v xml:space="preserve"> </v>
      </c>
      <c r="AD105" s="170">
        <f>AD100+'May19'!AD90</f>
        <v>0</v>
      </c>
      <c r="AE105" s="170">
        <f>AE100+'May19'!AE90</f>
        <v>0</v>
      </c>
      <c r="AF105" s="170">
        <f>AF100+'May19'!AF90</f>
        <v>0</v>
      </c>
      <c r="AG105" s="170">
        <f>AG100+'May19'!AG90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9"/>
        <v xml:space="preserve"> </v>
      </c>
      <c r="N106" s="201" t="str">
        <f t="shared" si="80"/>
        <v xml:space="preserve"> </v>
      </c>
      <c r="O106" s="201" t="str">
        <f t="shared" si="81"/>
        <v xml:space="preserve"> </v>
      </c>
      <c r="P106" s="201" t="str">
        <f t="shared" si="82"/>
        <v xml:space="preserve"> </v>
      </c>
      <c r="Q106" s="201" t="str">
        <f t="shared" si="83"/>
        <v xml:space="preserve"> </v>
      </c>
      <c r="R106" s="202" t="str">
        <f t="shared" si="84"/>
        <v xml:space="preserve"> </v>
      </c>
      <c r="S106" s="198"/>
      <c r="T106" s="203" t="str">
        <f t="shared" si="85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9"/>
        <v xml:space="preserve"> </v>
      </c>
      <c r="N107" s="201" t="str">
        <f t="shared" si="80"/>
        <v xml:space="preserve"> </v>
      </c>
      <c r="O107" s="201" t="str">
        <f t="shared" si="81"/>
        <v xml:space="preserve"> </v>
      </c>
      <c r="P107" s="201" t="str">
        <f t="shared" si="82"/>
        <v xml:space="preserve"> </v>
      </c>
      <c r="Q107" s="201" t="str">
        <f t="shared" si="83"/>
        <v xml:space="preserve"> </v>
      </c>
      <c r="R107" s="202" t="str">
        <f t="shared" si="84"/>
        <v xml:space="preserve"> </v>
      </c>
      <c r="S107" s="198"/>
      <c r="T107" s="203" t="str">
        <f t="shared" si="85"/>
        <v xml:space="preserve"> </v>
      </c>
      <c r="AD107" s="174"/>
      <c r="AE107" s="170">
        <f>AE102+'May19'!AE92</f>
        <v>0</v>
      </c>
      <c r="AF107" s="170">
        <f>AF102+'May19'!AF92</f>
        <v>0</v>
      </c>
      <c r="AG107" s="170">
        <f>AG102+'May19'!AG92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9"/>
        <v xml:space="preserve"> </v>
      </c>
      <c r="N108" s="201" t="str">
        <f t="shared" si="80"/>
        <v xml:space="preserve"> </v>
      </c>
      <c r="O108" s="201" t="str">
        <f t="shared" si="81"/>
        <v xml:space="preserve"> </v>
      </c>
      <c r="P108" s="201" t="str">
        <f t="shared" si="82"/>
        <v xml:space="preserve"> </v>
      </c>
      <c r="Q108" s="201" t="str">
        <f t="shared" si="83"/>
        <v xml:space="preserve"> </v>
      </c>
      <c r="R108" s="202" t="str">
        <f t="shared" si="84"/>
        <v xml:space="preserve"> </v>
      </c>
      <c r="S108" s="198"/>
      <c r="T108" s="203" t="str">
        <f t="shared" si="85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9"/>
        <v xml:space="preserve"> </v>
      </c>
      <c r="N109" s="205" t="str">
        <f t="shared" si="80"/>
        <v xml:space="preserve"> </v>
      </c>
      <c r="O109" s="205" t="str">
        <f t="shared" si="81"/>
        <v xml:space="preserve"> </v>
      </c>
      <c r="P109" s="205" t="str">
        <f t="shared" si="82"/>
        <v xml:space="preserve"> </v>
      </c>
      <c r="Q109" s="205" t="str">
        <f t="shared" si="83"/>
        <v xml:space="preserve"> </v>
      </c>
      <c r="R109" s="206" t="str">
        <f t="shared" si="84"/>
        <v xml:space="preserve"> </v>
      </c>
      <c r="S109" s="198"/>
      <c r="T109" s="207" t="str">
        <f t="shared" si="85"/>
        <v xml:space="preserve"> </v>
      </c>
    </row>
    <row r="110" spans="1:33" x14ac:dyDescent="0.2">
      <c r="F110" s="194" t="s">
        <v>82</v>
      </c>
      <c r="M110" s="208">
        <f t="shared" ref="M110:R110" si="86">SUM(M100:M109)</f>
        <v>0</v>
      </c>
      <c r="N110" s="208">
        <f t="shared" si="86"/>
        <v>0</v>
      </c>
      <c r="O110" s="208">
        <f t="shared" si="86"/>
        <v>0</v>
      </c>
      <c r="P110" s="208">
        <f t="shared" si="86"/>
        <v>0</v>
      </c>
      <c r="Q110" s="208">
        <f t="shared" si="86"/>
        <v>0</v>
      </c>
      <c r="R110" s="208">
        <f t="shared" si="86"/>
        <v>0</v>
      </c>
      <c r="S110" s="198"/>
      <c r="T110" s="208">
        <f>SUM(T100:T109)</f>
        <v>0</v>
      </c>
    </row>
  </sheetData>
  <mergeCells count="87"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F21:G21"/>
    <mergeCell ref="B22:T22"/>
    <mergeCell ref="B23:E23"/>
    <mergeCell ref="B8:E8"/>
    <mergeCell ref="B9:D9"/>
    <mergeCell ref="H9:J9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W3:W6"/>
    <mergeCell ref="U1:U6"/>
    <mergeCell ref="V1:AC2"/>
    <mergeCell ref="X3:X6"/>
    <mergeCell ref="Y3:Y6"/>
    <mergeCell ref="Z3:Z6"/>
    <mergeCell ref="AA3:AA6"/>
    <mergeCell ref="AC3:AC6"/>
    <mergeCell ref="V3:V6"/>
    <mergeCell ref="N3:N6"/>
    <mergeCell ref="O3:O6"/>
    <mergeCell ref="O9:R9"/>
    <mergeCell ref="O8:Q8"/>
    <mergeCell ref="R8:T8"/>
    <mergeCell ref="T3:T6"/>
    <mergeCell ref="H39:J39"/>
    <mergeCell ref="O39:R39"/>
    <mergeCell ref="O38:Q38"/>
    <mergeCell ref="R38:T38"/>
    <mergeCell ref="F36:G36"/>
    <mergeCell ref="B37:T37"/>
    <mergeCell ref="B38:E38"/>
    <mergeCell ref="B39:D39"/>
    <mergeCell ref="B24:D24"/>
    <mergeCell ref="H24:J24"/>
    <mergeCell ref="O24:R24"/>
    <mergeCell ref="O23:Q23"/>
    <mergeCell ref="R23:T23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B97:T97"/>
    <mergeCell ref="B68:E68"/>
    <mergeCell ref="B69:D69"/>
    <mergeCell ref="H69:J69"/>
    <mergeCell ref="O69:R69"/>
    <mergeCell ref="F81:G81"/>
    <mergeCell ref="B82:T82"/>
    <mergeCell ref="O68:Q68"/>
    <mergeCell ref="B83:E83"/>
    <mergeCell ref="B84:D84"/>
    <mergeCell ref="O83:Q83"/>
    <mergeCell ref="R83:T83"/>
    <mergeCell ref="F96:G96"/>
    <mergeCell ref="B67:T67"/>
    <mergeCell ref="H84:J84"/>
    <mergeCell ref="O84:R84"/>
    <mergeCell ref="R68:T68"/>
    <mergeCell ref="AD1:AG2"/>
    <mergeCell ref="AD3:AD6"/>
    <mergeCell ref="AE3:AE6"/>
    <mergeCell ref="AF3:AF6"/>
    <mergeCell ref="AG3:AG6"/>
  </mergeCells>
  <phoneticPr fontId="4" type="noConversion"/>
  <dataValidations count="1">
    <dataValidation type="list" allowBlank="1" showInputMessage="1" showErrorMessage="1" sqref="G11:G20 G26:G35 G41:G50 G56:G65 G86:G95 G71:G80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398" t="s">
        <v>74</v>
      </c>
      <c r="C1" s="399"/>
      <c r="D1" s="399"/>
      <c r="E1" s="399"/>
      <c r="F1" s="400"/>
      <c r="G1" s="407">
        <f>SUM(AD84:AG84)+SUM(AE86:AG86)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14</v>
      </c>
      <c r="F9" s="35"/>
      <c r="G9" s="35"/>
      <c r="H9" s="377" t="s">
        <v>28</v>
      </c>
      <c r="I9" s="378"/>
      <c r="J9" s="379"/>
      <c r="K9" s="210">
        <f>'Jun19'!M69+1</f>
        <v>43648</v>
      </c>
      <c r="L9" s="211" t="s">
        <v>84</v>
      </c>
      <c r="M9" s="212">
        <f>K9+6</f>
        <v>43654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IF(T$9="Y",'Jun19'!H71,0)</f>
        <v>0</v>
      </c>
      <c r="I11" s="90">
        <f>IF(T$9="Y",'Jun19'!I71,0)</f>
        <v>0</v>
      </c>
      <c r="J11" s="90">
        <f>IF(T$9="Y",'Jun19'!J71,0)</f>
        <v>0</v>
      </c>
      <c r="K11" s="90">
        <f>IF(T$9="Y",'Jun19'!K71,I11*J11)</f>
        <v>0</v>
      </c>
      <c r="L11" s="114">
        <f>IF(T$9="Y",'Jun19'!L71,0)</f>
        <v>0</v>
      </c>
      <c r="M11" s="114" t="str">
        <f>IF(E11=" "," ",IF(T$9="Y",'Jun19'!M71,IF((H11+K11+L11)&gt;0,H11+K11+L11,"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",Admin!I133))</f>
        <v xml:space="preserve"> </v>
      </c>
      <c r="U11" s="39"/>
      <c r="V11" s="49">
        <f>IF(Employee!H$34=E$9,Employee!D$34+SUM(M11)+'Jun19'!V71,SUM(M11)+'Jun19'!V71)</f>
        <v>0</v>
      </c>
      <c r="W11" s="49">
        <f>IF(Employee!H$34=E$9,Employee!D$35+SUM(N11)+'Jun19'!W71,SUM(N11)+'Jun19'!W71)</f>
        <v>0</v>
      </c>
      <c r="X11" s="49">
        <f>IF(O11=" ",'Jun19'!X71,O11+'Jun19'!X71)</f>
        <v>0</v>
      </c>
      <c r="Y11" s="49">
        <f>IF(P11=" ",'Jun19'!Y71,P11+'Jun19'!Y71)</f>
        <v>0</v>
      </c>
      <c r="Z11" s="49">
        <f>IF(Q11=" ",'Jun19'!Z71,Q11+'Jun19'!Z71)</f>
        <v>0</v>
      </c>
      <c r="AA11" s="49">
        <f>IF(R11=" ",'Jun19'!AA71,R11+'Jun19'!AA71)</f>
        <v>0</v>
      </c>
      <c r="AC11" s="49">
        <f>IF(T11=" ",'Jun19'!AC71,T11+'Jun19'!AC71)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IF(T$9="Y",'Jun19'!H72,0)</f>
        <v>0</v>
      </c>
      <c r="I12" s="93">
        <f>IF(T$9="Y",'Jun19'!I72,0)</f>
        <v>0</v>
      </c>
      <c r="J12" s="93">
        <f>IF(T$9="Y",'Jun19'!J72,0)</f>
        <v>0</v>
      </c>
      <c r="K12" s="93">
        <f>IF(T$9="Y",'Jun19'!K72,I12*J12)</f>
        <v>0</v>
      </c>
      <c r="L12" s="115">
        <f>IF(T$9="Y",'Jun19'!L72,0)</f>
        <v>0</v>
      </c>
      <c r="M12" s="115" t="str">
        <f>IF(E12=" "," ",IF(T$9="Y",'Jun19'!M72,IF((H12+K12+L12)&gt;0,H12+K12+L12,"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",Admin!I134))</f>
        <v xml:space="preserve"> </v>
      </c>
      <c r="U12" s="39"/>
      <c r="V12" s="49">
        <f>IF(Employee!H$60=E$9,Employee!D$60+SUM(M12)+'Jun19'!V72,SUM(M12)+'Jun19'!V72)</f>
        <v>0</v>
      </c>
      <c r="W12" s="49">
        <f>IF(Employee!H$60=E$9,Employee!D$61+SUM(N12)+'Jun19'!W72,SUM(N12)+'Jun19'!W72)</f>
        <v>0</v>
      </c>
      <c r="X12" s="49">
        <f>IF(O12=" ",'Jun19'!X72,O12+'Jun19'!X72)</f>
        <v>0</v>
      </c>
      <c r="Y12" s="49">
        <f>IF(P12=" ",'Jun19'!Y72,P12+'Jun19'!Y72)</f>
        <v>0</v>
      </c>
      <c r="Z12" s="49">
        <f>IF(Q12=" ",'Jun19'!Z72,Q12+'Jun19'!Z72)</f>
        <v>0</v>
      </c>
      <c r="AA12" s="49">
        <f>IF(R12=" ",'Jun19'!AA72,R12+'Jun19'!AA72)</f>
        <v>0</v>
      </c>
      <c r="AC12" s="49">
        <f>IF(T12=" ",'Jun19'!AC72,T12+'Jun19'!AC72)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IF(T$9="Y",'Jun19'!H73,0)</f>
        <v>0</v>
      </c>
      <c r="I13" s="93">
        <f>IF(T$9="Y",'Jun19'!I73,0)</f>
        <v>0</v>
      </c>
      <c r="J13" s="93">
        <f>IF(T$9="Y",'Jun19'!J73,0)</f>
        <v>0</v>
      </c>
      <c r="K13" s="93">
        <f>IF(T$9="Y",'Jun19'!K73,I13*J13)</f>
        <v>0</v>
      </c>
      <c r="L13" s="115">
        <f>IF(T$9="Y",'Jun19'!L73,0)</f>
        <v>0</v>
      </c>
      <c r="M13" s="115" t="str">
        <f>IF(E13=" "," ",IF(T$9="Y",'Jun19'!M73,IF((H13+K13+L13)&gt;0,H13+K13+L13,"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",Admin!I135))</f>
        <v xml:space="preserve"> </v>
      </c>
      <c r="U13" s="39"/>
      <c r="V13" s="49">
        <f>IF(Employee!H$86=E$9,Employee!D$86+SUM(M13)+'Jun19'!V73,SUM(M13)+'Jun19'!V73)</f>
        <v>0</v>
      </c>
      <c r="W13" s="49">
        <f>IF(Employee!H$86=E$9,Employee!D$87+SUM(N13)+'Jun19'!W73,SUM(N13)+'Jun19'!W73)</f>
        <v>0</v>
      </c>
      <c r="X13" s="49">
        <f>IF(O13=" ",'Jun19'!X73,O13+'Jun19'!X73)</f>
        <v>0</v>
      </c>
      <c r="Y13" s="49">
        <f>IF(P13=" ",'Jun19'!Y73,P13+'Jun19'!Y73)</f>
        <v>0</v>
      </c>
      <c r="Z13" s="49">
        <f>IF(Q13=" ",'Jun19'!Z73,Q13+'Jun19'!Z73)</f>
        <v>0</v>
      </c>
      <c r="AA13" s="49">
        <f>IF(R13=" ",'Jun19'!AA73,R13+'Jun19'!AA73)</f>
        <v>0</v>
      </c>
      <c r="AC13" s="49">
        <f>IF(T13=" ",'Jun19'!AC73,T13+'Jun19'!AC73)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IF(T$9="Y",'Jun19'!H74,0)</f>
        <v>0</v>
      </c>
      <c r="I14" s="93">
        <f>IF(T$9="Y",'Jun19'!I74,0)</f>
        <v>0</v>
      </c>
      <c r="J14" s="93">
        <f>IF(T$9="Y",'Jun19'!J74,0)</f>
        <v>0</v>
      </c>
      <c r="K14" s="93">
        <f>IF(T$9="Y",'Jun19'!K74,I14*J14)</f>
        <v>0</v>
      </c>
      <c r="L14" s="115">
        <f>IF(T$9="Y",'Jun19'!L74,0)</f>
        <v>0</v>
      </c>
      <c r="M14" s="115" t="str">
        <f>IF(E14=" "," ",IF(T$9="Y",'Jun19'!M74,IF((H14+K14+L14)&gt;0,H14+K14+L14,"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",Admin!I136))</f>
        <v xml:space="preserve"> </v>
      </c>
      <c r="U14" s="39"/>
      <c r="V14" s="49">
        <f>IF(Employee!H$112=E$9,Employee!D$112+SUM(M14)+'Jun19'!V74,SUM(M14)+'Jun19'!V74)</f>
        <v>0</v>
      </c>
      <c r="W14" s="49">
        <f>IF(Employee!H$112=E$9,Employee!D$113+SUM(N14)+'Jun19'!W74,SUM(N14)+'Jun19'!W74)</f>
        <v>0</v>
      </c>
      <c r="X14" s="49">
        <f>IF(O14=" ",'Jun19'!X74,O14+'Jun19'!X74)</f>
        <v>0</v>
      </c>
      <c r="Y14" s="49">
        <f>IF(P14=" ",'Jun19'!Y74,P14+'Jun19'!Y74)</f>
        <v>0</v>
      </c>
      <c r="Z14" s="49">
        <f>IF(Q14=" ",'Jun19'!Z74,Q14+'Jun19'!Z74)</f>
        <v>0</v>
      </c>
      <c r="AA14" s="49">
        <f>IF(R14=" ",'Jun19'!AA74,R14+'Jun19'!AA74)</f>
        <v>0</v>
      </c>
      <c r="AC14" s="49">
        <f>IF(T14=" ",'Jun19'!AC74,T14+'Jun19'!AC74)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IF(T$9="Y",'Jun19'!H75,0)</f>
        <v>0</v>
      </c>
      <c r="I15" s="93">
        <f>IF(T$9="Y",'Jun19'!I75,0)</f>
        <v>0</v>
      </c>
      <c r="J15" s="93">
        <f>IF(T$9="Y",'Jun19'!J75,0)</f>
        <v>0</v>
      </c>
      <c r="K15" s="93">
        <f>IF(T$9="Y",'Jun19'!K75,I15*J15)</f>
        <v>0</v>
      </c>
      <c r="L15" s="115">
        <f>IF(T$9="Y",'Jun19'!L75,0)</f>
        <v>0</v>
      </c>
      <c r="M15" s="115" t="str">
        <f>IF(E15=" "," ",IF(T$9="Y",'Jun19'!M75,IF((H15+K15+L15)&gt;0,H15+K15+L15,"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",Admin!I137))</f>
        <v xml:space="preserve"> </v>
      </c>
      <c r="U15" s="39"/>
      <c r="V15" s="49">
        <f>IF(Employee!H$138=E$9,Employee!D$138+SUM(M15)+'Jun19'!V75,SUM(M15)+'Jun19'!V75)</f>
        <v>0</v>
      </c>
      <c r="W15" s="49">
        <f>IF(Employee!H$138=E$9,Employee!D$139+SUM(N15)+'Jun19'!W75,SUM(N15)+'Jun19'!W75)</f>
        <v>0</v>
      </c>
      <c r="X15" s="49">
        <f>IF(O15=" ",'Jun19'!X75,O15+'Jun19'!X75)</f>
        <v>0</v>
      </c>
      <c r="Y15" s="49">
        <f>IF(P15=" ",'Jun19'!Y75,P15+'Jun19'!Y75)</f>
        <v>0</v>
      </c>
      <c r="Z15" s="49">
        <f>IF(Q15=" ",'Jun19'!Z75,Q15+'Jun19'!Z75)</f>
        <v>0</v>
      </c>
      <c r="AA15" s="49">
        <f>IF(R15=" ",'Jun19'!AA75,R15+'Jun19'!AA75)</f>
        <v>0</v>
      </c>
      <c r="AC15" s="49">
        <f>IF(T15=" ",'Jun19'!AC75,T15+'Jun19'!AC75)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IF(T$9="Y",'Jun19'!H76,0)</f>
        <v>0</v>
      </c>
      <c r="I16" s="93">
        <f>IF(T$9="Y",'Jun19'!I76,0)</f>
        <v>0</v>
      </c>
      <c r="J16" s="93">
        <f>IF(T$9="Y",'Jun19'!J76,0)</f>
        <v>0</v>
      </c>
      <c r="K16" s="93">
        <f>IF(T$9="Y",'Jun19'!K76,I16*J16)</f>
        <v>0</v>
      </c>
      <c r="L16" s="115">
        <f>IF(T$9="Y",'Jun19'!L76,0)</f>
        <v>0</v>
      </c>
      <c r="M16" s="115" t="str">
        <f>IF(E16=" "," ",IF(T$9="Y",'Jun19'!M76,IF((H16+K16+L16)&gt;0,H16+K16+L16,"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",Admin!I138))</f>
        <v xml:space="preserve"> </v>
      </c>
      <c r="U16" s="39"/>
      <c r="V16" s="49">
        <f>IF(Employee!H$164=E$9,Employee!D$164+SUM(M16)+'Jun19'!V76,SUM(M16)+'Jun19'!V76)</f>
        <v>0</v>
      </c>
      <c r="W16" s="49">
        <f>IF(Employee!H$164=E$9,Employee!D$165+SUM(N16)+'Jun19'!W76,SUM(N16)+'Jun19'!W76)</f>
        <v>0</v>
      </c>
      <c r="X16" s="49">
        <f>IF(O16=" ",'Jun19'!X76,O16+'Jun19'!X76)</f>
        <v>0</v>
      </c>
      <c r="Y16" s="49">
        <f>IF(P16=" ",'Jun19'!Y76,P16+'Jun19'!Y76)</f>
        <v>0</v>
      </c>
      <c r="Z16" s="49">
        <f>IF(Q16=" ",'Jun19'!Z76,Q16+'Jun19'!Z76)</f>
        <v>0</v>
      </c>
      <c r="AA16" s="49">
        <f>IF(R16=" ",'Jun19'!AA76,R16+'Jun19'!AA76)</f>
        <v>0</v>
      </c>
      <c r="AC16" s="49">
        <f>IF(T16=" ",'Jun19'!AC76,T16+'Jun19'!AC76)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IF(T$9="Y",'Jun19'!H77,0)</f>
        <v>0</v>
      </c>
      <c r="I17" s="93">
        <f>IF(T$9="Y",'Jun19'!I77,0)</f>
        <v>0</v>
      </c>
      <c r="J17" s="93">
        <f>IF(T$9="Y",'Jun19'!J77,0)</f>
        <v>0</v>
      </c>
      <c r="K17" s="93">
        <f>IF(T$9="Y",'Jun19'!K77,I17*J17)</f>
        <v>0</v>
      </c>
      <c r="L17" s="115">
        <f>IF(T$9="Y",'Jun19'!L77,0)</f>
        <v>0</v>
      </c>
      <c r="M17" s="115" t="str">
        <f>IF(E17=" "," ",IF(T$9="Y",'Jun19'!M77,IF((H17+K17+L17)&gt;0,H17+K17+L17,"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",Admin!I139))</f>
        <v xml:space="preserve"> </v>
      </c>
      <c r="U17" s="39"/>
      <c r="V17" s="49">
        <f>IF(Employee!H$190=E$9,Employee!D$190+SUM(M17)+'Jun19'!V77,SUM(M17)+'Jun19'!V77)</f>
        <v>0</v>
      </c>
      <c r="W17" s="49">
        <f>IF(Employee!H$190=E$9,Employee!D$191+SUM(N17)+'Jun19'!W77,SUM(N17)+'Jun19'!W77)</f>
        <v>0</v>
      </c>
      <c r="X17" s="49">
        <f>IF(O17=" ",'Jun19'!X77,O17+'Jun19'!X77)</f>
        <v>0</v>
      </c>
      <c r="Y17" s="49">
        <f>IF(P17=" ",'Jun19'!Y77,P17+'Jun19'!Y77)</f>
        <v>0</v>
      </c>
      <c r="Z17" s="49">
        <f>IF(Q17=" ",'Jun19'!Z77,Q17+'Jun19'!Z77)</f>
        <v>0</v>
      </c>
      <c r="AA17" s="49">
        <f>IF(R17=" ",'Jun19'!AA77,R17+'Jun19'!AA77)</f>
        <v>0</v>
      </c>
      <c r="AC17" s="49">
        <f>IF(T17=" ",'Jun19'!AC77,T17+'Jun19'!AC77)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IF(T$9="Y",'Jun19'!H78,0)</f>
        <v>0</v>
      </c>
      <c r="I18" s="93">
        <f>IF(T$9="Y",'Jun19'!I78,0)</f>
        <v>0</v>
      </c>
      <c r="J18" s="93">
        <f>IF(T$9="Y",'Jun19'!J78,0)</f>
        <v>0</v>
      </c>
      <c r="K18" s="93">
        <f>IF(T$9="Y",'Jun19'!K78,I18*J18)</f>
        <v>0</v>
      </c>
      <c r="L18" s="115">
        <f>IF(T$9="Y",'Jun19'!L78,0)</f>
        <v>0</v>
      </c>
      <c r="M18" s="115" t="str">
        <f>IF(E18=" "," ",IF(T$9="Y",'Jun19'!M78,IF((H18+K18+L18)&gt;0,H18+K18+L18,"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",Admin!I140))</f>
        <v xml:space="preserve"> </v>
      </c>
      <c r="U18" s="39"/>
      <c r="V18" s="49">
        <f>IF(Employee!H$216=E$9,Employee!D$216+SUM(M18)+'Jun19'!V78,SUM(M18)+'Jun19'!V78)</f>
        <v>0</v>
      </c>
      <c r="W18" s="49">
        <f>IF(Employee!H$216=E$9,Employee!D$217+SUM(N18)+'Jun19'!W78,SUM(N18)+'Jun19'!W78)</f>
        <v>0</v>
      </c>
      <c r="X18" s="49">
        <f>IF(O18=" ",'Jun19'!X78,O18+'Jun19'!X78)</f>
        <v>0</v>
      </c>
      <c r="Y18" s="49">
        <f>IF(P18=" ",'Jun19'!Y78,P18+'Jun19'!Y78)</f>
        <v>0</v>
      </c>
      <c r="Z18" s="49">
        <f>IF(Q18=" ",'Jun19'!Z78,Q18+'Jun19'!Z78)</f>
        <v>0</v>
      </c>
      <c r="AA18" s="49">
        <f>IF(R18=" ",'Jun19'!AA78,R18+'Jun19'!AA78)</f>
        <v>0</v>
      </c>
      <c r="AC18" s="49">
        <f>IF(T18=" ",'Jun19'!AC78,T18+'Jun19'!AC78)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IF(T$9="Y",'Jun19'!H79,0)</f>
        <v>0</v>
      </c>
      <c r="I19" s="93">
        <f>IF(T$9="Y",'Jun19'!I79,0)</f>
        <v>0</v>
      </c>
      <c r="J19" s="93">
        <f>IF(T$9="Y",'Jun19'!J79,0)</f>
        <v>0</v>
      </c>
      <c r="K19" s="93">
        <f>IF(T$9="Y",'Jun19'!K79,I19*J19)</f>
        <v>0</v>
      </c>
      <c r="L19" s="115">
        <f>IF(T$9="Y",'Jun19'!L79,0)</f>
        <v>0</v>
      </c>
      <c r="M19" s="115" t="str">
        <f>IF(E19=" "," ",IF(T$9="Y",'Jun19'!M79,IF((H19+K19+L19)&gt;0,H19+K19+L19,"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",Admin!I141))</f>
        <v xml:space="preserve"> </v>
      </c>
      <c r="U19" s="39"/>
      <c r="V19" s="49">
        <f>IF(Employee!H$242=E$9,Employee!D$242+SUM(M19)+'Jun19'!V79,SUM(M19)+'Jun19'!V79)</f>
        <v>0</v>
      </c>
      <c r="W19" s="49">
        <f>IF(Employee!H$242=E$9,Employee!D$243+SUM(N19)+'Jun19'!W79,SUM(N19)+'Jun19'!W79)</f>
        <v>0</v>
      </c>
      <c r="X19" s="49">
        <f>IF(O19=" ",'Jun19'!X79,O19+'Jun19'!X79)</f>
        <v>0</v>
      </c>
      <c r="Y19" s="49">
        <f>IF(P19=" ",'Jun19'!Y79,P19+'Jun19'!Y79)</f>
        <v>0</v>
      </c>
      <c r="Z19" s="49">
        <f>IF(Q19=" ",'Jun19'!Z79,Q19+'Jun19'!Z79)</f>
        <v>0</v>
      </c>
      <c r="AA19" s="49">
        <f>IF(R19=" ",'Jun19'!AA79,R19+'Jun19'!AA79)</f>
        <v>0</v>
      </c>
      <c r="AC19" s="49">
        <f>IF(T19=" ",'Jun19'!AC79,T19+'Jun19'!AC79)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IF(T$9="Y",'Jun19'!H80,0)</f>
        <v>0</v>
      </c>
      <c r="I20" s="118">
        <f>IF(T$9="Y",'Jun19'!I80,0)</f>
        <v>0</v>
      </c>
      <c r="J20" s="118">
        <f>IF(T$9="Y",'Jun19'!J80,0)</f>
        <v>0</v>
      </c>
      <c r="K20" s="118">
        <f>IF(T$9="Y",'Jun19'!K80,I20*J20)</f>
        <v>0</v>
      </c>
      <c r="L20" s="116">
        <f>IF(T$9="Y",'Jun19'!L80,0)</f>
        <v>0</v>
      </c>
      <c r="M20" s="116" t="str">
        <f>IF(E20=" "," ",IF(T$9="Y",'Jun19'!M80,IF((H20+K20+L20)&gt;0,H20+K20+L20,"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",Admin!I142))</f>
        <v xml:space="preserve"> </v>
      </c>
      <c r="U20" s="39"/>
      <c r="V20" s="49">
        <f>IF(Employee!H$268=E$9,Employee!D$268+SUM(M20)+'Jun19'!V80,SUM(M20)+'Jun19'!V80)</f>
        <v>0</v>
      </c>
      <c r="W20" s="49">
        <f>IF(Employee!H$268=E$9,Employee!D$269+SUM(N20)+'Jun19'!W80,SUM(N20)+'Jun19'!W80)</f>
        <v>0</v>
      </c>
      <c r="X20" s="49">
        <f>IF(O20=" ",'Jun19'!X80,O20+'Jun19'!X80)</f>
        <v>0</v>
      </c>
      <c r="Y20" s="49">
        <f>IF(P20=" ",'Jun19'!Y80,P20+'Jun19'!Y80)</f>
        <v>0</v>
      </c>
      <c r="Z20" s="49">
        <f>IF(Q20=" ",'Jun19'!Z80,Q20+'Jun19'!Z80)</f>
        <v>0</v>
      </c>
      <c r="AA20" s="49">
        <f>IF(R20=" ",'Jun19'!AA80,R20+'Jun19'!AA80)</f>
        <v>0</v>
      </c>
      <c r="AC20" s="49">
        <f>IF(T20=" ",'Jun19'!AC80,T20+'Jun19'!AC80)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15</v>
      </c>
      <c r="F24" s="35"/>
      <c r="G24" s="35"/>
      <c r="H24" s="377" t="s">
        <v>28</v>
      </c>
      <c r="I24" s="378"/>
      <c r="J24" s="379"/>
      <c r="K24" s="210">
        <f>M9+1</f>
        <v>43655</v>
      </c>
      <c r="L24" s="211" t="s">
        <v>84</v>
      </c>
      <c r="M24" s="212">
        <f>K24+6</f>
        <v>43661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",Admin!I143))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",Admin!I144))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",Admin!I145))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",Admin!I146))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",Admin!I147))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",Admin!I148))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",Admin!I149))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16</v>
      </c>
      <c r="F39" s="35"/>
      <c r="G39" s="35"/>
      <c r="H39" s="377" t="s">
        <v>28</v>
      </c>
      <c r="I39" s="378"/>
      <c r="J39" s="379"/>
      <c r="K39" s="210">
        <f>M24+1</f>
        <v>43662</v>
      </c>
      <c r="L39" s="211" t="s">
        <v>84</v>
      </c>
      <c r="M39" s="212">
        <f>K39+6</f>
        <v>43668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",Admin!I160))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",Admin!I161))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",Admin!I162))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17</v>
      </c>
      <c r="F54" s="35"/>
      <c r="G54" s="35"/>
      <c r="H54" s="377" t="s">
        <v>28</v>
      </c>
      <c r="I54" s="428"/>
      <c r="J54" s="429"/>
      <c r="K54" s="210">
        <f>M39+1</f>
        <v>43669</v>
      </c>
      <c r="L54" s="211" t="s">
        <v>84</v>
      </c>
      <c r="M54" s="212">
        <f>K54+6</f>
        <v>43675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",Admin!I163))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",Admin!I164))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",Admin!I165))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",Admin!I166))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",Admin!I167))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",Admin!I168))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",Admin!I169))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",Admin!I170))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",Admin!I171))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",Admin!I172))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4</v>
      </c>
      <c r="F69" s="35"/>
      <c r="G69" s="35"/>
      <c r="H69" s="377" t="s">
        <v>28</v>
      </c>
      <c r="I69" s="378"/>
      <c r="J69" s="379"/>
      <c r="K69" s="210">
        <f>Admin!B93</f>
        <v>43652</v>
      </c>
      <c r="L69" s="211" t="s">
        <v>84</v>
      </c>
      <c r="M69" s="212">
        <f>Admin!B123</f>
        <v>43682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IF(T$69="Y",'Jun19'!H86,0)</f>
        <v>0</v>
      </c>
      <c r="I71" s="90">
        <f>IF(T$69="Y",'Jun19'!I86,0)</f>
        <v>0</v>
      </c>
      <c r="J71" s="90">
        <f>IF(T$69="Y",'Jun19'!J86,0)</f>
        <v>0</v>
      </c>
      <c r="K71" s="90">
        <f>IF(T$69="Y",'Jun19'!K86,I71*J71)</f>
        <v>0</v>
      </c>
      <c r="L71" s="114">
        <f>IF(T$69="Y",'Jun19'!L86,0)</f>
        <v>0</v>
      </c>
      <c r="M71" s="102" t="str">
        <f>IF(E71=" "," ",IF(T$69="Y",'Jun19'!M86,IF((H71+K71+L71)&gt;0,H71+K71+L71,"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",Admin!I33))</f>
        <v xml:space="preserve"> </v>
      </c>
      <c r="U71" s="39"/>
      <c r="V71" s="49">
        <f>IF(Employee!H$35=E$69,Employee!D$34+SUM(M71)+'Jun19'!V86,SUM(M71)+'Jun19'!V86)</f>
        <v>0</v>
      </c>
      <c r="W71" s="49">
        <f>IF(Employee!H$35=E$69,Employee!D$35+SUM(N71)+'Jun19'!W86,SUM(N71)+'Jun19'!W86)</f>
        <v>0</v>
      </c>
      <c r="X71" s="49">
        <f>IF(O71=" ",'Jun19'!X86,O71+'Jun19'!X86)</f>
        <v>0</v>
      </c>
      <c r="Y71" s="49">
        <f>IF(P71=" ",'Jun19'!Y86,P71+'Jun19'!Y86)</f>
        <v>0</v>
      </c>
      <c r="Z71" s="49">
        <f>IF(Q71=" ",'Jun19'!Z86,Q71+'Jun19'!Z86)</f>
        <v>0</v>
      </c>
      <c r="AA71" s="49">
        <f>IF(R71=" ",'Jun19'!AA86,R71+'Jun19'!AA86)</f>
        <v>0</v>
      </c>
      <c r="AC71" s="49">
        <f>IF(T71=" ",'Jun19'!AC86,T71+'Jun19'!AC86)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IF(T$69="Y",'Jun19'!H87,0)</f>
        <v>0</v>
      </c>
      <c r="I72" s="93">
        <f>IF(T$69="Y",'Jun19'!I87,0)</f>
        <v>0</v>
      </c>
      <c r="J72" s="93">
        <f>IF(T$69="Y",'Jun19'!J87,0)</f>
        <v>0</v>
      </c>
      <c r="K72" s="93">
        <f>IF(T$69="Y",'Jun19'!K87,I72*J72)</f>
        <v>0</v>
      </c>
      <c r="L72" s="115">
        <f>IF(T$69="Y",'Jun19'!L87,0)</f>
        <v>0</v>
      </c>
      <c r="M72" s="103" t="str">
        <f>IF(E72=" "," ",IF(T$69="Y",'Jun19'!M87,IF((H72+K72+L72)&gt;0,H72+K72+L72,"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",Admin!I34))</f>
        <v xml:space="preserve"> </v>
      </c>
      <c r="U72" s="39"/>
      <c r="V72" s="49">
        <f>IF(Employee!H$61=E$69,Employee!D$60+SUM(M72)+'Jun19'!V87,SUM(M72)+'Jun19'!V87)</f>
        <v>0</v>
      </c>
      <c r="W72" s="49">
        <f>IF(Employee!H$61=E$69,Employee!D$61+SUM(N72)+'Jun19'!W87,SUM(N72)+'Jun19'!W87)</f>
        <v>0</v>
      </c>
      <c r="X72" s="49">
        <f>IF(O72=" ",'Jun19'!X87,O72+'Jun19'!X87)</f>
        <v>0</v>
      </c>
      <c r="Y72" s="49">
        <f>IF(P72=" ",'Jun19'!Y87,P72+'Jun19'!Y87)</f>
        <v>0</v>
      </c>
      <c r="Z72" s="49">
        <f>IF(Q72=" ",'Jun19'!Z87,Q72+'Jun19'!Z87)</f>
        <v>0</v>
      </c>
      <c r="AA72" s="49">
        <f>IF(R72=" ",'Jun19'!AA87,R72+'Jun19'!AA87)</f>
        <v>0</v>
      </c>
      <c r="AC72" s="49">
        <f>IF(T72=" ",'Jun19'!AC87,T72+'Jun19'!AC87)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IF(T$69="Y",'Jun19'!H88,0)</f>
        <v>0</v>
      </c>
      <c r="I73" s="93">
        <f>IF(T$69="Y",'Jun19'!I88,0)</f>
        <v>0</v>
      </c>
      <c r="J73" s="93">
        <f>IF(T$69="Y",'Jun19'!J88,0)</f>
        <v>0</v>
      </c>
      <c r="K73" s="93">
        <f>IF(T$69="Y",'Jun19'!K88,I73*J73)</f>
        <v>0</v>
      </c>
      <c r="L73" s="115">
        <f>IF(T$69="Y",'Jun19'!L88,0)</f>
        <v>0</v>
      </c>
      <c r="M73" s="103" t="str">
        <f>IF(E73=" "," ",IF(T$69="Y",'Jun19'!M88,IF((H73+K73+L73)&gt;0,H73+K73+L73,"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",Admin!I35))</f>
        <v xml:space="preserve"> </v>
      </c>
      <c r="U73" s="39"/>
      <c r="V73" s="49">
        <f>IF(Employee!H$87=E$69,Employee!D$86+SUM(M73)+'Jun19'!V88,SUM(M73)+'Jun19'!V88)</f>
        <v>0</v>
      </c>
      <c r="W73" s="49">
        <f>IF(Employee!H$87=E$69,Employee!D$87+SUM(N73)+'Jun19'!W88,SUM(N73)+'Jun19'!W88)</f>
        <v>0</v>
      </c>
      <c r="X73" s="49">
        <f>IF(O73=" ",'Jun19'!X88,O73+'Jun19'!X88)</f>
        <v>0</v>
      </c>
      <c r="Y73" s="49">
        <f>IF(P73=" ",'Jun19'!Y88,P73+'Jun19'!Y88)</f>
        <v>0</v>
      </c>
      <c r="Z73" s="49">
        <f>IF(Q73=" ",'Jun19'!Z88,Q73+'Jun19'!Z88)</f>
        <v>0</v>
      </c>
      <c r="AA73" s="49">
        <f>IF(R73=" ",'Jun19'!AA88,R73+'Jun19'!AA88)</f>
        <v>0</v>
      </c>
      <c r="AC73" s="49">
        <f>IF(T73=" ",'Jun19'!AC88,T73+'Jun19'!AC88)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IF(T$69="Y",'Jun19'!H89,0)</f>
        <v>0</v>
      </c>
      <c r="I74" s="93">
        <f>IF(T$69="Y",'Jun19'!I89,0)</f>
        <v>0</v>
      </c>
      <c r="J74" s="93">
        <f>IF(T$69="Y",'Jun19'!J89,0)</f>
        <v>0</v>
      </c>
      <c r="K74" s="93">
        <f>IF(T$69="Y",'Jun19'!K89,I74*J74)</f>
        <v>0</v>
      </c>
      <c r="L74" s="115">
        <f>IF(T$69="Y",'Jun19'!L89,0)</f>
        <v>0</v>
      </c>
      <c r="M74" s="103" t="str">
        <f>IF(E74=" "," ",IF(T$69="Y",'Jun19'!M89,IF((H74+K74+L74)&gt;0,H74+K74+L74,"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",Admin!I36))</f>
        <v xml:space="preserve"> </v>
      </c>
      <c r="U74" s="39"/>
      <c r="V74" s="49">
        <f>IF(Employee!H$113=E$69,Employee!D$112+SUM(M74)+'Jun19'!V89,SUM(M74)+'Jun19'!V89)</f>
        <v>0</v>
      </c>
      <c r="W74" s="49">
        <f>IF(Employee!H$113=E$69,Employee!D$113+SUM(N74)+'Jun19'!W89,SUM(N74)+'Jun19'!W89)</f>
        <v>0</v>
      </c>
      <c r="X74" s="49">
        <f>IF(O74=" ",'Jun19'!X89,O74+'Jun19'!X89)</f>
        <v>0</v>
      </c>
      <c r="Y74" s="49">
        <f>IF(P74=" ",'Jun19'!Y89,P74+'Jun19'!Y89)</f>
        <v>0</v>
      </c>
      <c r="Z74" s="49">
        <f>IF(Q74=" ",'Jun19'!Z89,Q74+'Jun19'!Z89)</f>
        <v>0</v>
      </c>
      <c r="AA74" s="49">
        <f>IF(R74=" ",'Jun19'!AA89,R74+'Jun19'!AA89)</f>
        <v>0</v>
      </c>
      <c r="AC74" s="49">
        <f>IF(T74=" ",'Jun19'!AC89,T74+'Jun19'!AC89)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IF(T$69="Y",'Jun19'!H90,0)</f>
        <v>0</v>
      </c>
      <c r="I75" s="93">
        <f>IF(T$69="Y",'Jun19'!I90,0)</f>
        <v>0</v>
      </c>
      <c r="J75" s="93">
        <f>IF(T$69="Y",'Jun19'!J90,0)</f>
        <v>0</v>
      </c>
      <c r="K75" s="93">
        <f>IF(T$69="Y",'Jun19'!K90,I75*J75)</f>
        <v>0</v>
      </c>
      <c r="L75" s="115">
        <f>IF(T$69="Y",'Jun19'!L90,0)</f>
        <v>0</v>
      </c>
      <c r="M75" s="103" t="str">
        <f>IF(E75=" "," ",IF(T$69="Y",'Jun19'!M90,IF((H75+K75+L75)&gt;0,H75+K75+L75,"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",Admin!I37))</f>
        <v xml:space="preserve"> </v>
      </c>
      <c r="U75" s="39"/>
      <c r="V75" s="49">
        <f>IF(Employee!H$139=E$69,Employee!D$138+SUM(M75)+'Jun19'!V90,SUM(M75)+'Jun19'!V90)</f>
        <v>0</v>
      </c>
      <c r="W75" s="49">
        <f>IF(Employee!H$139=E$69,Employee!D$139+SUM(N75)+'Jun19'!W90,SUM(N75)+'Jun19'!W90)</f>
        <v>0</v>
      </c>
      <c r="X75" s="49">
        <f>IF(O75=" ",'Jun19'!X90,O75+'Jun19'!X90)</f>
        <v>0</v>
      </c>
      <c r="Y75" s="49">
        <f>IF(P75=" ",'Jun19'!Y90,P75+'Jun19'!Y90)</f>
        <v>0</v>
      </c>
      <c r="Z75" s="49">
        <f>IF(Q75=" ",'Jun19'!Z90,Q75+'Jun19'!Z90)</f>
        <v>0</v>
      </c>
      <c r="AA75" s="49">
        <f>IF(R75=" ",'Jun19'!AA90,R75+'Jun19'!AA90)</f>
        <v>0</v>
      </c>
      <c r="AC75" s="49">
        <f>IF(T75=" ",'Jun19'!AC90,T75+'Jun19'!AC90)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IF(T$69="Y",'Jun19'!H91,0)</f>
        <v>0</v>
      </c>
      <c r="I76" s="93">
        <f>IF(T$69="Y",'Jun19'!I91,0)</f>
        <v>0</v>
      </c>
      <c r="J76" s="93">
        <f>IF(T$69="Y",'Jun19'!J91,0)</f>
        <v>0</v>
      </c>
      <c r="K76" s="93">
        <f>IF(T$69="Y",'Jun19'!K91,I76*J76)</f>
        <v>0</v>
      </c>
      <c r="L76" s="115">
        <f>IF(T$69="Y",'Jun19'!L91,0)</f>
        <v>0</v>
      </c>
      <c r="M76" s="103" t="str">
        <f>IF(E76=" "," ",IF(T$69="Y",'Jun19'!M91,IF((H76+K76+L76)&gt;0,H76+K76+L76,"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",Admin!I38))</f>
        <v xml:space="preserve"> </v>
      </c>
      <c r="U76" s="39"/>
      <c r="V76" s="49">
        <f>IF(Employee!H$165=E$69,Employee!D$164+SUM(M76)+'Jun19'!V91,SUM(M76)+'Jun19'!V91)</f>
        <v>0</v>
      </c>
      <c r="W76" s="49">
        <f>IF(Employee!H$165=E$69,Employee!D$165+SUM(N76)+'Jun19'!W91,SUM(N76)+'Jun19'!W91)</f>
        <v>0</v>
      </c>
      <c r="X76" s="49">
        <f>IF(O76=" ",'Jun19'!X91,O76+'Jun19'!X91)</f>
        <v>0</v>
      </c>
      <c r="Y76" s="49">
        <f>IF(P76=" ",'Jun19'!Y91,P76+'Jun19'!Y91)</f>
        <v>0</v>
      </c>
      <c r="Z76" s="49">
        <f>IF(Q76=" ",'Jun19'!Z91,Q76+'Jun19'!Z91)</f>
        <v>0</v>
      </c>
      <c r="AA76" s="49">
        <f>IF(R76=" ",'Jun19'!AA91,R76+'Jun19'!AA91)</f>
        <v>0</v>
      </c>
      <c r="AC76" s="49">
        <f>IF(T76=" ",'Jun19'!AC91,T76+'Jun19'!AC91)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IF(T$69="Y",'Jun19'!H92,0)</f>
        <v>0</v>
      </c>
      <c r="I77" s="93">
        <f>IF(T$69="Y",'Jun19'!I92,0)</f>
        <v>0</v>
      </c>
      <c r="J77" s="93">
        <f>IF(T$69="Y",'Jun19'!J92,0)</f>
        <v>0</v>
      </c>
      <c r="K77" s="93">
        <f>IF(T$69="Y",'Jun19'!K92,I77*J77)</f>
        <v>0</v>
      </c>
      <c r="L77" s="115">
        <f>IF(T$69="Y",'Jun19'!L92,0)</f>
        <v>0</v>
      </c>
      <c r="M77" s="103" t="str">
        <f>IF(E77=" "," ",IF(T$69="Y",'Jun19'!M92,IF((H77+K77+L77)&gt;0,H77+K77+L77,"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",Admin!I39))</f>
        <v xml:space="preserve"> </v>
      </c>
      <c r="U77" s="39"/>
      <c r="V77" s="49">
        <f>IF(Employee!H$191=E$69,Employee!D$190+SUM(M77)+'Jun19'!V92,SUM(M77)+'Jun19'!V92)</f>
        <v>0</v>
      </c>
      <c r="W77" s="49">
        <f>IF(Employee!H$191=E$69,Employee!D$191+SUM(N77)+'Jun19'!W92,SUM(N77)+'Jun19'!W92)</f>
        <v>0</v>
      </c>
      <c r="X77" s="49">
        <f>IF(O77=" ",'Jun19'!X92,O77+'Jun19'!X92)</f>
        <v>0</v>
      </c>
      <c r="Y77" s="49">
        <f>IF(P77=" ",'Jun19'!Y92,P77+'Jun19'!Y92)</f>
        <v>0</v>
      </c>
      <c r="Z77" s="49">
        <f>IF(Q77=" ",'Jun19'!Z92,Q77+'Jun19'!Z92)</f>
        <v>0</v>
      </c>
      <c r="AA77" s="49">
        <f>IF(R77=" ",'Jun19'!AA92,R77+'Jun19'!AA92)</f>
        <v>0</v>
      </c>
      <c r="AC77" s="49">
        <f>IF(T77=" ",'Jun19'!AC92,T77+'Jun19'!AC92)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IF(T$69="Y",'Jun19'!H93,0)</f>
        <v>0</v>
      </c>
      <c r="I78" s="93">
        <f>IF(T$69="Y",'Jun19'!I93,0)</f>
        <v>0</v>
      </c>
      <c r="J78" s="93">
        <f>IF(T$69="Y",'Jun19'!J93,0)</f>
        <v>0</v>
      </c>
      <c r="K78" s="93">
        <f>IF(T$69="Y",'Jun19'!K93,I78*J78)</f>
        <v>0</v>
      </c>
      <c r="L78" s="115">
        <f>IF(T$69="Y",'Jun19'!L93,0)</f>
        <v>0</v>
      </c>
      <c r="M78" s="103" t="str">
        <f>IF(E78=" "," ",IF(T$69="Y",'Jun19'!M93,IF((H78+K78+L78)&gt;0,H78+K78+L78,"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",Admin!I40))</f>
        <v xml:space="preserve"> </v>
      </c>
      <c r="U78" s="39"/>
      <c r="V78" s="49">
        <f>IF(Employee!H$217=E$69,Employee!D$216+SUM(M78)+'Jun19'!V93,SUM(M78)+'Jun19'!V93)</f>
        <v>0</v>
      </c>
      <c r="W78" s="49">
        <f>IF(Employee!H$217=E$69,Employee!D$217+SUM(N78)+'Jun19'!W93,SUM(N78)+'Jun19'!W93)</f>
        <v>0</v>
      </c>
      <c r="X78" s="49">
        <f>IF(O78=" ",'Jun19'!X93,O78+'Jun19'!X93)</f>
        <v>0</v>
      </c>
      <c r="Y78" s="49">
        <f>IF(P78=" ",'Jun19'!Y93,P78+'Jun19'!Y93)</f>
        <v>0</v>
      </c>
      <c r="Z78" s="49">
        <f>IF(Q78=" ",'Jun19'!Z93,Q78+'Jun19'!Z93)</f>
        <v>0</v>
      </c>
      <c r="AA78" s="49">
        <f>IF(R78=" ",'Jun19'!AA93,R78+'Jun19'!AA93)</f>
        <v>0</v>
      </c>
      <c r="AC78" s="49">
        <f>IF(T78=" ",'Jun19'!AC93,T78+'Jun19'!AC93)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IF(T$69="Y",'Jun19'!H94,0)</f>
        <v>0</v>
      </c>
      <c r="I79" s="93">
        <f>IF(T$69="Y",'Jun19'!I94,0)</f>
        <v>0</v>
      </c>
      <c r="J79" s="93">
        <f>IF(T$69="Y",'Jun19'!J94,0)</f>
        <v>0</v>
      </c>
      <c r="K79" s="93">
        <f>IF(T$69="Y",'Jun19'!K94,I79*J79)</f>
        <v>0</v>
      </c>
      <c r="L79" s="115">
        <f>IF(T$69="Y",'Jun19'!L94,0)</f>
        <v>0</v>
      </c>
      <c r="M79" s="103" t="str">
        <f>IF(E79=" "," ",IF(T$69="Y",'Jun19'!M94,IF((H79+K79+L79)&gt;0,H79+K79+L79,"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",Admin!I41))</f>
        <v xml:space="preserve"> </v>
      </c>
      <c r="U79" s="39"/>
      <c r="V79" s="49">
        <f>IF(Employee!H$243=E$69,Employee!D$242+SUM(M79)+'Jun19'!V94,SUM(M79)+'Jun19'!V94)</f>
        <v>0</v>
      </c>
      <c r="W79" s="49">
        <f>IF(Employee!H$243=E$69,Employee!D$243+SUM(N79)+'Jun19'!W94,SUM(N79)+'Jun19'!W94)</f>
        <v>0</v>
      </c>
      <c r="X79" s="49">
        <f>IF(O79=" ",'Jun19'!X94,O79+'Jun19'!X94)</f>
        <v>0</v>
      </c>
      <c r="Y79" s="49">
        <f>IF(P79=" ",'Jun19'!Y94,P79+'Jun19'!Y94)</f>
        <v>0</v>
      </c>
      <c r="Z79" s="49">
        <f>IF(Q79=" ",'Jun19'!Z94,Q79+'Jun19'!Z94)</f>
        <v>0</v>
      </c>
      <c r="AA79" s="49">
        <f>IF(R79=" ",'Jun19'!AA94,R79+'Jun19'!AA94)</f>
        <v>0</v>
      </c>
      <c r="AC79" s="49">
        <f>IF(T79=" ",'Jun19'!AC94,T79+'Jun19'!AC94)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IF(T$69="Y",'Jun19'!H95,0)</f>
        <v>0</v>
      </c>
      <c r="I80" s="118">
        <f>IF(T$69="Y",'Jun19'!I95,0)</f>
        <v>0</v>
      </c>
      <c r="J80" s="118">
        <f>IF(T$69="Y",'Jun19'!J95,0)</f>
        <v>0</v>
      </c>
      <c r="K80" s="118">
        <f>IF(T$69="Y",'Jun19'!K95,I80*J80)</f>
        <v>0</v>
      </c>
      <c r="L80" s="116">
        <f>IF(T$69="Y",'Jun19'!L95,0)</f>
        <v>0</v>
      </c>
      <c r="M80" s="103" t="str">
        <f>IF(E80=" "," ",IF(T$69="Y",'Jun19'!M95,IF((H80+K80+L80)&gt;0,H80+K80+L80,"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",Admin!I42))</f>
        <v xml:space="preserve"> </v>
      </c>
      <c r="U80" s="39"/>
      <c r="V80" s="49">
        <f>IF(Employee!H$269=E$69,Employee!D$268+SUM(M80)+'Jun19'!V95,SUM(M80)+'Jun19'!V95)</f>
        <v>0</v>
      </c>
      <c r="W80" s="49">
        <f>IF(Employee!H$269=E$69,Employee!D$269+SUM(N80)+'Jun19'!W95,SUM(N80)+'Jun19'!W95)</f>
        <v>0</v>
      </c>
      <c r="X80" s="49">
        <f>IF(O80=" ",'Jun19'!X95,O80+'Jun19'!X95)</f>
        <v>0</v>
      </c>
      <c r="Y80" s="49">
        <f>IF(P80=" ",'Jun19'!Y95,P80+'Jun19'!Y95)</f>
        <v>0</v>
      </c>
      <c r="Z80" s="49">
        <f>IF(Q80=" ",'Jun19'!Z95,Q80+'Jun19'!Z95)</f>
        <v>0</v>
      </c>
      <c r="AA80" s="49">
        <f>IF(R80=" ",'Jun19'!AA95,R80+'Jun19'!AA95)</f>
        <v>0</v>
      </c>
      <c r="AC80" s="49">
        <f>IF(T80=" ",'Jun19'!AC95,T80+'Jun19'!AC95)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AD85+'Jun19'!AD105</f>
        <v>0</v>
      </c>
      <c r="AE90" s="170">
        <f>AE85+'Jun19'!AE105</f>
        <v>0</v>
      </c>
      <c r="AF90" s="170">
        <f>AF85+'Jun19'!AF105</f>
        <v>0</v>
      </c>
      <c r="AG90" s="170">
        <f>AG85+'Jun19'!AG105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AE87+'Jun19'!AE107</f>
        <v>0</v>
      </c>
      <c r="AF92" s="170">
        <f>AF87+'Jun19'!AF107</f>
        <v>0</v>
      </c>
      <c r="AG92" s="170">
        <f>AG87+'Jun19'!AG107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B3:B6"/>
    <mergeCell ref="O24:R24"/>
    <mergeCell ref="O39:R39"/>
    <mergeCell ref="O8:Q8"/>
    <mergeCell ref="R8:T8"/>
    <mergeCell ref="F36:G36"/>
    <mergeCell ref="H3:H6"/>
    <mergeCell ref="O23:Q23"/>
    <mergeCell ref="R23:T23"/>
    <mergeCell ref="B7:T7"/>
    <mergeCell ref="B8:E8"/>
    <mergeCell ref="B9:D9"/>
    <mergeCell ref="C3:C6"/>
    <mergeCell ref="D3:D6"/>
    <mergeCell ref="I3:I6"/>
    <mergeCell ref="M3:M6"/>
    <mergeCell ref="H9:J9"/>
    <mergeCell ref="O9:R9"/>
    <mergeCell ref="F3:F6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Y3:Y6"/>
    <mergeCell ref="Z3:Z6"/>
    <mergeCell ref="V3:V6"/>
    <mergeCell ref="W3:W6"/>
    <mergeCell ref="X3:X6"/>
    <mergeCell ref="AG3:AG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AD3:AD6"/>
    <mergeCell ref="AE3:AE6"/>
    <mergeCell ref="AF3:AF6"/>
    <mergeCell ref="E3:E6"/>
    <mergeCell ref="L3:L6"/>
  </mergeCells>
  <phoneticPr fontId="4" type="noConversion"/>
  <dataValidations count="1">
    <dataValidation type="list" allowBlank="1" showInputMessage="1" showErrorMessage="1" sqref="G71:G80 G11:G20 G26:G35 G41:G50 G56:G6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398" t="s">
        <v>74</v>
      </c>
      <c r="C1" s="399"/>
      <c r="D1" s="399"/>
      <c r="E1" s="399"/>
      <c r="F1" s="400"/>
      <c r="G1" s="407">
        <f>SUM(AD84:AG84)+SUM(AE86:AG86)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18</v>
      </c>
      <c r="F9" s="35"/>
      <c r="G9" s="35"/>
      <c r="H9" s="377" t="s">
        <v>28</v>
      </c>
      <c r="I9" s="378"/>
      <c r="J9" s="379"/>
      <c r="K9" s="210">
        <f>'Jul19'!M54+1</f>
        <v>43676</v>
      </c>
      <c r="L9" s="211" t="s">
        <v>84</v>
      </c>
      <c r="M9" s="212">
        <f>K9+6</f>
        <v>43682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IF(T$9="Y",'Jul19'!H56,0)</f>
        <v>0</v>
      </c>
      <c r="I11" s="90">
        <f>IF(T$9="Y",'Jul19'!I56,0)</f>
        <v>0</v>
      </c>
      <c r="J11" s="90">
        <f>IF(T$9="Y",'Jul19'!J56,0)</f>
        <v>0</v>
      </c>
      <c r="K11" s="90">
        <f>IF(T$9="Y",'Jul19'!K56,I11*J11)</f>
        <v>0</v>
      </c>
      <c r="L11" s="114">
        <f>IF(T$9="Y",'Jul19'!L56,0)</f>
        <v>0</v>
      </c>
      <c r="M11" s="114" t="str">
        <f>IF(E11=" "," ",IF(T$9="Y",'Jul19'!M56,IF((H11+K11+L11)&gt;0,H11+K11+L11,"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",Admin!I173))</f>
        <v xml:space="preserve"> </v>
      </c>
      <c r="U11" s="39"/>
      <c r="V11" s="49">
        <f>IF(Employee!H$34=E$9,Employee!D$34+SUM(M11)+'Jul19'!V56,SUM(M11)+'Jul19'!V56)</f>
        <v>0</v>
      </c>
      <c r="W11" s="49">
        <f>IF(Employee!H$34=E$9,Employee!D$35+SUM(N11)+'Jul19'!W56,SUM(N11)+'Jul19'!W56)</f>
        <v>0</v>
      </c>
      <c r="X11" s="49">
        <f>IF(O11=" ",'Jul19'!X56,O11+'Jul19'!X56)</f>
        <v>0</v>
      </c>
      <c r="Y11" s="49">
        <f>IF(P11=" ",'Jul19'!Y56,P11+'Jul19'!Y56)</f>
        <v>0</v>
      </c>
      <c r="Z11" s="49">
        <f>IF(Q11=" ",'Jul19'!Z56,Q11+'Jul19'!Z56)</f>
        <v>0</v>
      </c>
      <c r="AA11" s="49">
        <f>IF(R11=" ",'Jul19'!AA56,R11+'Jul19'!AA56)</f>
        <v>0</v>
      </c>
      <c r="AC11" s="49">
        <f>IF(T11=" ",'Jul19'!AC56,T11+'Jul19'!AC56)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IF(T$9="Y",'Jul19'!H57,0)</f>
        <v>0</v>
      </c>
      <c r="I12" s="93">
        <f>IF(T$9="Y",'Jul19'!I57,0)</f>
        <v>0</v>
      </c>
      <c r="J12" s="93">
        <f>IF(T$9="Y",'Jul19'!J57,0)</f>
        <v>0</v>
      </c>
      <c r="K12" s="93">
        <f>IF(T$9="Y",'Jul19'!K57,I12*J12)</f>
        <v>0</v>
      </c>
      <c r="L12" s="115">
        <f>IF(T$9="Y",'Jul19'!L57,0)</f>
        <v>0</v>
      </c>
      <c r="M12" s="115" t="str">
        <f>IF(E12=" "," ",IF(T$9="Y",'Jul19'!M57,IF((H12+K12+L12)&gt;0,H12+K12+L12,"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",Admin!I174))</f>
        <v xml:space="preserve"> </v>
      </c>
      <c r="U12" s="39"/>
      <c r="V12" s="49">
        <f>IF(Employee!H$60=E$9,Employee!D$60+SUM(M12)+'Jul19'!V57,SUM(M12)+'Jul19'!V57)</f>
        <v>0</v>
      </c>
      <c r="W12" s="49">
        <f>IF(Employee!H$60=E$9,Employee!D$61+SUM(N12)+'Jul19'!W57,SUM(N12)+'Jul19'!W57)</f>
        <v>0</v>
      </c>
      <c r="X12" s="49">
        <f>IF(O12=" ",'Jul19'!X57,O12+'Jul19'!X57)</f>
        <v>0</v>
      </c>
      <c r="Y12" s="49">
        <f>IF(P12=" ",'Jul19'!Y57,P12+'Jul19'!Y57)</f>
        <v>0</v>
      </c>
      <c r="Z12" s="49">
        <f>IF(Q12=" ",'Jul19'!Z57,Q12+'Jul19'!Z57)</f>
        <v>0</v>
      </c>
      <c r="AA12" s="49">
        <f>IF(R12=" ",'Jul19'!AA57,R12+'Jul19'!AA57)</f>
        <v>0</v>
      </c>
      <c r="AC12" s="49">
        <f>IF(T12=" ",'Jul19'!AC57,T12+'Jul19'!AC57)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IF(T$9="Y",'Jul19'!H58,0)</f>
        <v>0</v>
      </c>
      <c r="I13" s="93">
        <f>IF(T$9="Y",'Jul19'!I58,0)</f>
        <v>0</v>
      </c>
      <c r="J13" s="93">
        <f>IF(T$9="Y",'Jul19'!J58,0)</f>
        <v>0</v>
      </c>
      <c r="K13" s="93">
        <f>IF(T$9="Y",'Jul19'!K58,I13*J13)</f>
        <v>0</v>
      </c>
      <c r="L13" s="115">
        <f>IF(T$9="Y",'Jul19'!L58,0)</f>
        <v>0</v>
      </c>
      <c r="M13" s="115" t="str">
        <f>IF(E13=" "," ",IF(T$9="Y",'Jul19'!M58,IF((H13+K13+L13)&gt;0,H13+K13+L13,"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",Admin!I175))</f>
        <v xml:space="preserve"> </v>
      </c>
      <c r="U13" s="39"/>
      <c r="V13" s="49">
        <f>IF(Employee!H$86=E$9,Employee!D$86+SUM(M13)+'Jul19'!V58,SUM(M13)+'Jul19'!V58)</f>
        <v>0</v>
      </c>
      <c r="W13" s="49">
        <f>IF(Employee!H$86=E$9,Employee!D$87+SUM(N13)+'Jul19'!W58,SUM(N13)+'Jul19'!W58)</f>
        <v>0</v>
      </c>
      <c r="X13" s="49">
        <f>IF(O13=" ",'Jul19'!X58,O13+'Jul19'!X58)</f>
        <v>0</v>
      </c>
      <c r="Y13" s="49">
        <f>IF(P13=" ",'Jul19'!Y58,P13+'Jul19'!Y58)</f>
        <v>0</v>
      </c>
      <c r="Z13" s="49">
        <f>IF(Q13=" ",'Jul19'!Z58,Q13+'Jul19'!Z58)</f>
        <v>0</v>
      </c>
      <c r="AA13" s="49">
        <f>IF(R13=" ",'Jul19'!AA58,R13+'Jul19'!AA58)</f>
        <v>0</v>
      </c>
      <c r="AC13" s="49">
        <f>IF(T13=" ",'Jul19'!AC58,T13+'Jul19'!AC58)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IF(T$9="Y",'Jul19'!H59,0)</f>
        <v>0</v>
      </c>
      <c r="I14" s="93">
        <f>IF(T$9="Y",'Jul19'!I59,0)</f>
        <v>0</v>
      </c>
      <c r="J14" s="93">
        <f>IF(T$9="Y",'Jul19'!J59,0)</f>
        <v>0</v>
      </c>
      <c r="K14" s="93">
        <f>IF(T$9="Y",'Jul19'!K59,I14*J14)</f>
        <v>0</v>
      </c>
      <c r="L14" s="115">
        <f>IF(T$9="Y",'Jul19'!L59,0)</f>
        <v>0</v>
      </c>
      <c r="M14" s="115" t="str">
        <f>IF(E14=" "," ",IF(T$9="Y",'Jul19'!M59,IF((H14+K14+L14)&gt;0,H14+K14+L14,"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",Admin!I176))</f>
        <v xml:space="preserve"> </v>
      </c>
      <c r="U14" s="39"/>
      <c r="V14" s="49">
        <f>IF(Employee!H$112=E$9,Employee!D$112+SUM(M14)+'Jul19'!V59,SUM(M14)+'Jul19'!V59)</f>
        <v>0</v>
      </c>
      <c r="W14" s="49">
        <f>IF(Employee!H$112=E$9,Employee!D$113+SUM(N14)+'Jul19'!W59,SUM(N14)+'Jul19'!W59)</f>
        <v>0</v>
      </c>
      <c r="X14" s="49">
        <f>IF(O14=" ",'Jul19'!X59,O14+'Jul19'!X59)</f>
        <v>0</v>
      </c>
      <c r="Y14" s="49">
        <f>IF(P14=" ",'Jul19'!Y59,P14+'Jul19'!Y59)</f>
        <v>0</v>
      </c>
      <c r="Z14" s="49">
        <f>IF(Q14=" ",'Jul19'!Z59,Q14+'Jul19'!Z59)</f>
        <v>0</v>
      </c>
      <c r="AA14" s="49">
        <f>IF(R14=" ",'Jul19'!AA59,R14+'Jul19'!AA59)</f>
        <v>0</v>
      </c>
      <c r="AC14" s="49">
        <f>IF(T14=" ",'Jul19'!AC59,T14+'Jul19'!AC59)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IF(T$9="Y",'Jul19'!H60,0)</f>
        <v>0</v>
      </c>
      <c r="I15" s="93">
        <f>IF(T$9="Y",'Jul19'!I60,0)</f>
        <v>0</v>
      </c>
      <c r="J15" s="93">
        <f>IF(T$9="Y",'Jul19'!J60,0)</f>
        <v>0</v>
      </c>
      <c r="K15" s="93">
        <f>IF(T$9="Y",'Jul19'!K60,I15*J15)</f>
        <v>0</v>
      </c>
      <c r="L15" s="115">
        <f>IF(T$9="Y",'Jul19'!L60,0)</f>
        <v>0</v>
      </c>
      <c r="M15" s="115" t="str">
        <f>IF(E15=" "," ",IF(T$9="Y",'Jul19'!M60,IF((H15+K15+L15)&gt;0,H15+K15+L15,"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",Admin!I177))</f>
        <v xml:space="preserve"> </v>
      </c>
      <c r="U15" s="39"/>
      <c r="V15" s="49">
        <f>IF(Employee!H$138=E$9,Employee!D$138+SUM(M15)+'Jul19'!V60,SUM(M15)+'Jul19'!V60)</f>
        <v>0</v>
      </c>
      <c r="W15" s="49">
        <f>IF(Employee!H$138=E$9,Employee!D$139+SUM(N15)+'Jul19'!W60,SUM(N15)+'Jul19'!W60)</f>
        <v>0</v>
      </c>
      <c r="X15" s="49">
        <f>IF(O15=" ",'Jul19'!X60,O15+'Jul19'!X60)</f>
        <v>0</v>
      </c>
      <c r="Y15" s="49">
        <f>IF(P15=" ",'Jul19'!Y60,P15+'Jul19'!Y60)</f>
        <v>0</v>
      </c>
      <c r="Z15" s="49">
        <f>IF(Q15=" ",'Jul19'!Z60,Q15+'Jul19'!Z60)</f>
        <v>0</v>
      </c>
      <c r="AA15" s="49">
        <f>IF(R15=" ",'Jul19'!AA60,R15+'Jul19'!AA60)</f>
        <v>0</v>
      </c>
      <c r="AC15" s="49">
        <f>IF(T15=" ",'Jul19'!AC60,T15+'Jul19'!AC60)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IF(T$9="Y",'Jul19'!H61,0)</f>
        <v>0</v>
      </c>
      <c r="I16" s="93">
        <f>IF(T$9="Y",'Jul19'!I61,0)</f>
        <v>0</v>
      </c>
      <c r="J16" s="93">
        <f>IF(T$9="Y",'Jul19'!J61,0)</f>
        <v>0</v>
      </c>
      <c r="K16" s="93">
        <f>IF(T$9="Y",'Jul19'!K61,I16*J16)</f>
        <v>0</v>
      </c>
      <c r="L16" s="115">
        <f>IF(T$9="Y",'Jul19'!L61,0)</f>
        <v>0</v>
      </c>
      <c r="M16" s="115" t="str">
        <f>IF(E16=" "," ",IF(T$9="Y",'Jul19'!M61,IF((H16+K16+L16)&gt;0,H16+K16+L16,"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",Admin!I178))</f>
        <v xml:space="preserve"> </v>
      </c>
      <c r="U16" s="39"/>
      <c r="V16" s="49">
        <f>IF(Employee!H$164=E$9,Employee!D$164+SUM(M16)+'Jul19'!V61,SUM(M16)+'Jul19'!V61)</f>
        <v>0</v>
      </c>
      <c r="W16" s="49">
        <f>IF(Employee!H$164=E$9,Employee!D$165+SUM(N16)+'Jul19'!W61,SUM(N16)+'Jul19'!W61)</f>
        <v>0</v>
      </c>
      <c r="X16" s="49">
        <f>IF(O16=" ",'Jul19'!X61,O16+'Jul19'!X61)</f>
        <v>0</v>
      </c>
      <c r="Y16" s="49">
        <f>IF(P16=" ",'Jul19'!Y61,P16+'Jul19'!Y61)</f>
        <v>0</v>
      </c>
      <c r="Z16" s="49">
        <f>IF(Q16=" ",'Jul19'!Z61,Q16+'Jul19'!Z61)</f>
        <v>0</v>
      </c>
      <c r="AA16" s="49">
        <f>IF(R16=" ",'Jul19'!AA61,R16+'Jul19'!AA61)</f>
        <v>0</v>
      </c>
      <c r="AC16" s="49">
        <f>IF(T16=" ",'Jul19'!AC61,T16+'Jul19'!AC61)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IF(T$9="Y",'Jul19'!H62,0)</f>
        <v>0</v>
      </c>
      <c r="I17" s="93">
        <f>IF(T$9="Y",'Jul19'!I62,0)</f>
        <v>0</v>
      </c>
      <c r="J17" s="93">
        <f>IF(T$9="Y",'Jul19'!J62,0)</f>
        <v>0</v>
      </c>
      <c r="K17" s="93">
        <f>IF(T$9="Y",'Jul19'!K62,I17*J17)</f>
        <v>0</v>
      </c>
      <c r="L17" s="115">
        <f>IF(T$9="Y",'Jul19'!L62,0)</f>
        <v>0</v>
      </c>
      <c r="M17" s="115" t="str">
        <f>IF(E17=" "," ",IF(T$9="Y",'Jul19'!M62,IF((H17+K17+L17)&gt;0,H17+K17+L17,"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",Admin!I179))</f>
        <v xml:space="preserve"> </v>
      </c>
      <c r="U17" s="39"/>
      <c r="V17" s="49">
        <f>IF(Employee!H$190=E$9,Employee!D$190+SUM(M17)+'Jul19'!V62,SUM(M17)+'Jul19'!V62)</f>
        <v>0</v>
      </c>
      <c r="W17" s="49">
        <f>IF(Employee!H$190=E$9,Employee!D$191+SUM(N17)+'Jul19'!W62,SUM(N17)+'Jul19'!W62)</f>
        <v>0</v>
      </c>
      <c r="X17" s="49">
        <f>IF(O17=" ",'Jul19'!X62,O17+'Jul19'!X62)</f>
        <v>0</v>
      </c>
      <c r="Y17" s="49">
        <f>IF(P17=" ",'Jul19'!Y62,P17+'Jul19'!Y62)</f>
        <v>0</v>
      </c>
      <c r="Z17" s="49">
        <f>IF(Q17=" ",'Jul19'!Z62,Q17+'Jul19'!Z62)</f>
        <v>0</v>
      </c>
      <c r="AA17" s="49">
        <f>IF(R17=" ",'Jul19'!AA62,R17+'Jul19'!AA62)</f>
        <v>0</v>
      </c>
      <c r="AC17" s="49">
        <f>IF(T17=" ",'Jul19'!AC62,T17+'Jul19'!AC62)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IF(T$9="Y",'Jul19'!H63,0)</f>
        <v>0</v>
      </c>
      <c r="I18" s="93">
        <f>IF(T$9="Y",'Jul19'!I63,0)</f>
        <v>0</v>
      </c>
      <c r="J18" s="93">
        <f>IF(T$9="Y",'Jul19'!J63,0)</f>
        <v>0</v>
      </c>
      <c r="K18" s="93">
        <f>IF(T$9="Y",'Jul19'!K63,I18*J18)</f>
        <v>0</v>
      </c>
      <c r="L18" s="115">
        <f>IF(T$9="Y",'Jul19'!L63,0)</f>
        <v>0</v>
      </c>
      <c r="M18" s="115" t="str">
        <f>IF(E18=" "," ",IF(T$9="Y",'Jul19'!M63,IF((H18+K18+L18)&gt;0,H18+K18+L18,"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",Admin!I180))</f>
        <v xml:space="preserve"> </v>
      </c>
      <c r="U18" s="39"/>
      <c r="V18" s="49">
        <f>IF(Employee!H$216=E$9,Employee!D$216+SUM(M18)+'Jul19'!V63,SUM(M18)+'Jul19'!V63)</f>
        <v>0</v>
      </c>
      <c r="W18" s="49">
        <f>IF(Employee!H$216=E$9,Employee!D$217+SUM(N18)+'Jul19'!W63,SUM(N18)+'Jul19'!W63)</f>
        <v>0</v>
      </c>
      <c r="X18" s="49">
        <f>IF(O18=" ",'Jul19'!X63,O18+'Jul19'!X63)</f>
        <v>0</v>
      </c>
      <c r="Y18" s="49">
        <f>IF(P18=" ",'Jul19'!Y63,P18+'Jul19'!Y63)</f>
        <v>0</v>
      </c>
      <c r="Z18" s="49">
        <f>IF(Q18=" ",'Jul19'!Z63,Q18+'Jul19'!Z63)</f>
        <v>0</v>
      </c>
      <c r="AA18" s="49">
        <f>IF(R18=" ",'Jul19'!AA63,R18+'Jul19'!AA63)</f>
        <v>0</v>
      </c>
      <c r="AC18" s="49">
        <f>IF(T18=" ",'Jul19'!AC63,T18+'Jul19'!AC63)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IF(T$9="Y",'Jul19'!H64,0)</f>
        <v>0</v>
      </c>
      <c r="I19" s="93">
        <f>IF(T$9="Y",'Jul19'!I64,0)</f>
        <v>0</v>
      </c>
      <c r="J19" s="93">
        <f>IF(T$9="Y",'Jul19'!J64,0)</f>
        <v>0</v>
      </c>
      <c r="K19" s="93">
        <f>IF(T$9="Y",'Jul19'!K64,I19*J19)</f>
        <v>0</v>
      </c>
      <c r="L19" s="115">
        <f>IF(T$9="Y",'Jul19'!L64,0)</f>
        <v>0</v>
      </c>
      <c r="M19" s="115" t="str">
        <f>IF(E19=" "," ",IF(T$9="Y",'Jul19'!M64,IF((H19+K19+L19)&gt;0,H19+K19+L19,"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",Admin!I181))</f>
        <v xml:space="preserve"> </v>
      </c>
      <c r="U19" s="39"/>
      <c r="V19" s="49">
        <f>IF(Employee!H$242=E$9,Employee!D$242+SUM(M19)+'Jul19'!V64,SUM(M19)+'Jul19'!V64)</f>
        <v>0</v>
      </c>
      <c r="W19" s="49">
        <f>IF(Employee!H$242=E$9,Employee!D$243+SUM(N19)+'Jul19'!W64,SUM(N19)+'Jul19'!W64)</f>
        <v>0</v>
      </c>
      <c r="X19" s="49">
        <f>IF(O19=" ",'Jul19'!X64,O19+'Jul19'!X64)</f>
        <v>0</v>
      </c>
      <c r="Y19" s="49">
        <f>IF(P19=" ",'Jul19'!Y64,P19+'Jul19'!Y64)</f>
        <v>0</v>
      </c>
      <c r="Z19" s="49">
        <f>IF(Q19=" ",'Jul19'!Z64,Q19+'Jul19'!Z64)</f>
        <v>0</v>
      </c>
      <c r="AA19" s="49">
        <f>IF(R19=" ",'Jul19'!AA64,R19+'Jul19'!AA64)</f>
        <v>0</v>
      </c>
      <c r="AC19" s="49">
        <f>IF(T19=" ",'Jul19'!AC64,T19+'Jul19'!AC64)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IF(T$9="Y",'Jul19'!H65,0)</f>
        <v>0</v>
      </c>
      <c r="I20" s="118">
        <f>IF(T$9="Y",'Jul19'!I65,0)</f>
        <v>0</v>
      </c>
      <c r="J20" s="118">
        <f>IF(T$9="Y",'Jul19'!J65,0)</f>
        <v>0</v>
      </c>
      <c r="K20" s="118">
        <f>IF(T$9="Y",'Jul19'!K65,I20*J20)</f>
        <v>0</v>
      </c>
      <c r="L20" s="116">
        <f>IF(T$9="Y",'Jul19'!L65,0)</f>
        <v>0</v>
      </c>
      <c r="M20" s="116" t="str">
        <f>IF(E20=" "," ",IF(T$9="Y",'Jul19'!M65,IF((H20+K20+L20)&gt;0,H20+K20+L20,"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",Admin!I182))</f>
        <v xml:space="preserve"> </v>
      </c>
      <c r="U20" s="39"/>
      <c r="V20" s="49">
        <f>IF(Employee!H$268=E$9,Employee!D$268+SUM(M20)+'Jul19'!V65,SUM(M20)+'Jul19'!V65)</f>
        <v>0</v>
      </c>
      <c r="W20" s="49">
        <f>IF(Employee!H$268=E$9,Employee!D$269+SUM(N20)+'Jul19'!W65,SUM(N20)+'Jul19'!W65)</f>
        <v>0</v>
      </c>
      <c r="X20" s="49">
        <f>IF(O20=" ",'Jul19'!X65,O20+'Jul19'!X65)</f>
        <v>0</v>
      </c>
      <c r="Y20" s="49">
        <f>IF(P20=" ",'Jul19'!Y65,P20+'Jul19'!Y65)</f>
        <v>0</v>
      </c>
      <c r="Z20" s="49">
        <f>IF(Q20=" ",'Jul19'!Z65,Q20+'Jul19'!Z65)</f>
        <v>0</v>
      </c>
      <c r="AA20" s="49">
        <f>IF(R20=" ",'Jul19'!AA65,R20+'Jul19'!AA65)</f>
        <v>0</v>
      </c>
      <c r="AC20" s="49">
        <f>IF(T20=" ",'Jul19'!AC65,T20+'Jul19'!AC65)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19</v>
      </c>
      <c r="F24" s="35"/>
      <c r="G24" s="35"/>
      <c r="H24" s="377" t="s">
        <v>28</v>
      </c>
      <c r="I24" s="378"/>
      <c r="J24" s="379"/>
      <c r="K24" s="210">
        <f>M9+1</f>
        <v>43683</v>
      </c>
      <c r="L24" s="211" t="s">
        <v>84</v>
      </c>
      <c r="M24" s="212">
        <f>K24+6</f>
        <v>43689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",Admin!I183))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",Admin!I184))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",Admin!I185))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",Admin!I186))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",Admin!I187))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",Admin!I188))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",Admin!I189))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20</v>
      </c>
      <c r="F39" s="35"/>
      <c r="G39" s="35"/>
      <c r="H39" s="377" t="s">
        <v>28</v>
      </c>
      <c r="I39" s="378"/>
      <c r="J39" s="379"/>
      <c r="K39" s="210">
        <f>M24+1</f>
        <v>43690</v>
      </c>
      <c r="L39" s="211" t="s">
        <v>84</v>
      </c>
      <c r="M39" s="212">
        <f>K39+6</f>
        <v>43696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21</v>
      </c>
      <c r="F54" s="35"/>
      <c r="G54" s="35"/>
      <c r="H54" s="377" t="s">
        <v>28</v>
      </c>
      <c r="I54" s="428"/>
      <c r="J54" s="429"/>
      <c r="K54" s="210">
        <f>M39+1</f>
        <v>43697</v>
      </c>
      <c r="L54" s="211" t="s">
        <v>84</v>
      </c>
      <c r="M54" s="212">
        <f>K54+6</f>
        <v>43703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",Admin!I210))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",Admin!I211))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",Admin!I212))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5</v>
      </c>
      <c r="F69" s="35"/>
      <c r="G69" s="35"/>
      <c r="H69" s="377" t="s">
        <v>28</v>
      </c>
      <c r="I69" s="378"/>
      <c r="J69" s="379"/>
      <c r="K69" s="210">
        <f>Admin!B124</f>
        <v>43683</v>
      </c>
      <c r="L69" s="211" t="s">
        <v>84</v>
      </c>
      <c r="M69" s="212">
        <f>Admin!B154</f>
        <v>43713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IF(T$69="Y",'Jul19'!H71,0)</f>
        <v>0</v>
      </c>
      <c r="I71" s="90">
        <f>IF(T$69="Y",'Jul19'!I71,0)</f>
        <v>0</v>
      </c>
      <c r="J71" s="90">
        <f>IF(T$69="Y",'Jul19'!J71,0)</f>
        <v>0</v>
      </c>
      <c r="K71" s="90">
        <f>IF(T$69="Y",'Jul19'!K71,I71*J71)</f>
        <v>0</v>
      </c>
      <c r="L71" s="90">
        <f>IF(T$69="Y",'Jul19'!L71,0)</f>
        <v>0</v>
      </c>
      <c r="M71" s="102" t="str">
        <f>IF(E71=" "," ",IF(T$69="Y",'Jul19'!M71,IF((H71+K71+L71)&gt;0,H71+K71+L71,"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",Admin!I43))</f>
        <v xml:space="preserve"> </v>
      </c>
      <c r="U71" s="39"/>
      <c r="V71" s="49">
        <f>IF(Employee!H$35=E$69,Employee!D$34+SUM(M71)+'Jul19'!V71,SUM(M71)+'Jul19'!V71)</f>
        <v>0</v>
      </c>
      <c r="W71" s="49">
        <f>IF(Employee!H$35=E$69,Employee!D$35+SUM(N71)+'Jul19'!W71,SUM(N71)+'Jul19'!W71)</f>
        <v>0</v>
      </c>
      <c r="X71" s="49">
        <f>IF(O71=" ",'Jul19'!X71,O71+'Jul19'!X71)</f>
        <v>0</v>
      </c>
      <c r="Y71" s="49">
        <f>IF(P71=" ",'Jul19'!Y71,P71+'Jul19'!Y71)</f>
        <v>0</v>
      </c>
      <c r="Z71" s="49">
        <f>IF(Q71=" ",'Jul19'!Z71,Q71+'Jul19'!Z71)</f>
        <v>0</v>
      </c>
      <c r="AA71" s="49">
        <f>IF(R71=" ",'Jul19'!AA71,R71+'Jul19'!AA71)</f>
        <v>0</v>
      </c>
      <c r="AC71" s="49">
        <f>IF(T71=" ",'Jul19'!AC71,T71+'Jul19'!AC71)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IF(T$69="Y",'Jul19'!H72,0)</f>
        <v>0</v>
      </c>
      <c r="I72" s="93">
        <f>IF(T$69="Y",'Jul19'!I72,0)</f>
        <v>0</v>
      </c>
      <c r="J72" s="93">
        <f>IF(T$69="Y",'Jul19'!J72,0)</f>
        <v>0</v>
      </c>
      <c r="K72" s="93">
        <f>IF(T$69="Y",'Jul19'!K72,I72*J72)</f>
        <v>0</v>
      </c>
      <c r="L72" s="93">
        <f>IF(T$69="Y",'Jul19'!L72,0)</f>
        <v>0</v>
      </c>
      <c r="M72" s="103" t="str">
        <f>IF(E72=" "," ",IF(T$69="Y",'Jul19'!M72,IF((H72+K72+L72)&gt;0,H72+K72+L72,"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",Admin!I44))</f>
        <v xml:space="preserve"> </v>
      </c>
      <c r="U72" s="39"/>
      <c r="V72" s="49">
        <f>IF(Employee!H$61=E$69,Employee!D$60+SUM(M72)+'Jul19'!V72,SUM(M72)+'Jul19'!V72)</f>
        <v>0</v>
      </c>
      <c r="W72" s="49">
        <f>IF(Employee!H$61=E$69,Employee!D$61+SUM(N72)+'Jul19'!W72,SUM(N72)+'Jul19'!W72)</f>
        <v>0</v>
      </c>
      <c r="X72" s="49">
        <f>IF(O72=" ",'Jul19'!X72,O72+'Jul19'!X72)</f>
        <v>0</v>
      </c>
      <c r="Y72" s="49">
        <f>IF(P72=" ",'Jul19'!Y72,P72+'Jul19'!Y72)</f>
        <v>0</v>
      </c>
      <c r="Z72" s="49">
        <f>IF(Q72=" ",'Jul19'!Z72,Q72+'Jul19'!Z72)</f>
        <v>0</v>
      </c>
      <c r="AA72" s="49">
        <f>IF(R72=" ",'Jul19'!AA72,R72+'Jul19'!AA72)</f>
        <v>0</v>
      </c>
      <c r="AC72" s="49">
        <f>IF(T72=" ",'Jul19'!AC72,T72+'Jul19'!AC72)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IF(T$69="Y",'Jul19'!H73,0)</f>
        <v>0</v>
      </c>
      <c r="I73" s="93">
        <f>IF(T$69="Y",'Jul19'!I73,0)</f>
        <v>0</v>
      </c>
      <c r="J73" s="93">
        <f>IF(T$69="Y",'Jul19'!J73,0)</f>
        <v>0</v>
      </c>
      <c r="K73" s="93">
        <f>IF(T$69="Y",'Jul19'!K73,I73*J73)</f>
        <v>0</v>
      </c>
      <c r="L73" s="93">
        <f>IF(T$69="Y",'Jul19'!L73,0)</f>
        <v>0</v>
      </c>
      <c r="M73" s="103" t="str">
        <f>IF(E73=" "," ",IF(T$69="Y",'Jul19'!M73,IF((H73+K73+L73)&gt;0,H73+K73+L73,"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",Admin!I45))</f>
        <v xml:space="preserve"> </v>
      </c>
      <c r="U73" s="39"/>
      <c r="V73" s="49">
        <f>IF(Employee!H$87=E$69,Employee!D$86+SUM(M73)+'Jul19'!V73,SUM(M73)+'Jul19'!V73)</f>
        <v>0</v>
      </c>
      <c r="W73" s="49">
        <f>IF(Employee!H$87=E$69,Employee!D$87+SUM(N73)+'Jul19'!W73,SUM(N73)+'Jul19'!W73)</f>
        <v>0</v>
      </c>
      <c r="X73" s="49">
        <f>IF(O73=" ",'Jul19'!X73,O73+'Jul19'!X73)</f>
        <v>0</v>
      </c>
      <c r="Y73" s="49">
        <f>IF(P73=" ",'Jul19'!Y73,P73+'Jul19'!Y73)</f>
        <v>0</v>
      </c>
      <c r="Z73" s="49">
        <f>IF(Q73=" ",'Jul19'!Z73,Q73+'Jul19'!Z73)</f>
        <v>0</v>
      </c>
      <c r="AA73" s="49">
        <f>IF(R73=" ",'Jul19'!AA73,R73+'Jul19'!AA73)</f>
        <v>0</v>
      </c>
      <c r="AC73" s="49">
        <f>IF(T73=" ",'Jul19'!AC73,T73+'Jul19'!AC73)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IF(T$69="Y",'Jul19'!H74,0)</f>
        <v>0</v>
      </c>
      <c r="I74" s="93">
        <f>IF(T$69="Y",'Jul19'!I74,0)</f>
        <v>0</v>
      </c>
      <c r="J74" s="93">
        <f>IF(T$69="Y",'Jul19'!J74,0)</f>
        <v>0</v>
      </c>
      <c r="K74" s="93">
        <f>IF(T$69="Y",'Jul19'!K74,I74*J74)</f>
        <v>0</v>
      </c>
      <c r="L74" s="93">
        <f>IF(T$69="Y",'Jul19'!L74,0)</f>
        <v>0</v>
      </c>
      <c r="M74" s="103" t="str">
        <f>IF(E74=" "," ",IF(T$69="Y",'Jul19'!M74,IF((H74+K74+L74)&gt;0,H74+K74+L74,"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",Admin!I46))</f>
        <v xml:space="preserve"> </v>
      </c>
      <c r="U74" s="39"/>
      <c r="V74" s="49">
        <f>IF(Employee!H$113=E$69,Employee!D$112+SUM(M74)+'Jul19'!V74,SUM(M74)+'Jul19'!V74)</f>
        <v>0</v>
      </c>
      <c r="W74" s="49">
        <f>IF(Employee!H$113=E$69,Employee!D$113+SUM(N74)+'Jul19'!W74,SUM(N74)+'Jul19'!W74)</f>
        <v>0</v>
      </c>
      <c r="X74" s="49">
        <f>IF(O74=" ",'Jul19'!X74,O74+'Jul19'!X74)</f>
        <v>0</v>
      </c>
      <c r="Y74" s="49">
        <f>IF(P74=" ",'Jul19'!Y74,P74+'Jul19'!Y74)</f>
        <v>0</v>
      </c>
      <c r="Z74" s="49">
        <f>IF(Q74=" ",'Jul19'!Z74,Q74+'Jul19'!Z74)</f>
        <v>0</v>
      </c>
      <c r="AA74" s="49">
        <f>IF(R74=" ",'Jul19'!AA74,R74+'Jul19'!AA74)</f>
        <v>0</v>
      </c>
      <c r="AC74" s="49">
        <f>IF(T74=" ",'Jul19'!AC74,T74+'Jul19'!AC74)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IF(T$69="Y",'Jul19'!H75,0)</f>
        <v>0</v>
      </c>
      <c r="I75" s="93">
        <f>IF(T$69="Y",'Jul19'!I75,0)</f>
        <v>0</v>
      </c>
      <c r="J75" s="93">
        <f>IF(T$69="Y",'Jul19'!J75,0)</f>
        <v>0</v>
      </c>
      <c r="K75" s="93">
        <f>IF(T$69="Y",'Jul19'!K75,I75*J75)</f>
        <v>0</v>
      </c>
      <c r="L75" s="93">
        <f>IF(T$69="Y",'Jul19'!L75,0)</f>
        <v>0</v>
      </c>
      <c r="M75" s="103" t="str">
        <f>IF(E75=" "," ",IF(T$69="Y",'Jul19'!M75,IF((H75+K75+L75)&gt;0,H75+K75+L75,"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",Admin!I47))</f>
        <v xml:space="preserve"> </v>
      </c>
      <c r="U75" s="39"/>
      <c r="V75" s="49">
        <f>IF(Employee!H$139=E$69,Employee!D$138+SUM(M75)+'Jul19'!V75,SUM(M75)+'Jul19'!V75)</f>
        <v>0</v>
      </c>
      <c r="W75" s="49">
        <f>IF(Employee!H$139=E$69,Employee!D$139+SUM(N75)+'Jul19'!W75,SUM(N75)+'Jul19'!W75)</f>
        <v>0</v>
      </c>
      <c r="X75" s="49">
        <f>IF(O75=" ",'Jul19'!X75,O75+'Jul19'!X75)</f>
        <v>0</v>
      </c>
      <c r="Y75" s="49">
        <f>IF(P75=" ",'Jul19'!Y75,P75+'Jul19'!Y75)</f>
        <v>0</v>
      </c>
      <c r="Z75" s="49">
        <f>IF(Q75=" ",'Jul19'!Z75,Q75+'Jul19'!Z75)</f>
        <v>0</v>
      </c>
      <c r="AA75" s="49">
        <f>IF(R75=" ",'Jul19'!AA75,R75+'Jul19'!AA75)</f>
        <v>0</v>
      </c>
      <c r="AC75" s="49">
        <f>IF(T75=" ",'Jul19'!AC75,T75+'Jul19'!AC75)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IF(T$69="Y",'Jul19'!H76,0)</f>
        <v>0</v>
      </c>
      <c r="I76" s="93">
        <f>IF(T$69="Y",'Jul19'!I76,0)</f>
        <v>0</v>
      </c>
      <c r="J76" s="93">
        <f>IF(T$69="Y",'Jul19'!J76,0)</f>
        <v>0</v>
      </c>
      <c r="K76" s="93">
        <f>IF(T$69="Y",'Jul19'!K76,I76*J76)</f>
        <v>0</v>
      </c>
      <c r="L76" s="93">
        <f>IF(T$69="Y",'Jul19'!L76,0)</f>
        <v>0</v>
      </c>
      <c r="M76" s="103" t="str">
        <f>IF(E76=" "," ",IF(T$69="Y",'Jul19'!M76,IF((H76+K76+L76)&gt;0,H76+K76+L76,"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",Admin!I48))</f>
        <v xml:space="preserve"> </v>
      </c>
      <c r="U76" s="39"/>
      <c r="V76" s="49">
        <f>IF(Employee!H$165=E$69,Employee!D$164+SUM(M76)+'Jul19'!V76,SUM(M76)+'Jul19'!V76)</f>
        <v>0</v>
      </c>
      <c r="W76" s="49">
        <f>IF(Employee!H$165=E$69,Employee!D$165+SUM(N76)+'Jul19'!W76,SUM(N76)+'Jul19'!W76)</f>
        <v>0</v>
      </c>
      <c r="X76" s="49">
        <f>IF(O76=" ",'Jul19'!X76,O76+'Jul19'!X76)</f>
        <v>0</v>
      </c>
      <c r="Y76" s="49">
        <f>IF(P76=" ",'Jul19'!Y76,P76+'Jul19'!Y76)</f>
        <v>0</v>
      </c>
      <c r="Z76" s="49">
        <f>IF(Q76=" ",'Jul19'!Z76,Q76+'Jul19'!Z76)</f>
        <v>0</v>
      </c>
      <c r="AA76" s="49">
        <f>IF(R76=" ",'Jul19'!AA76,R76+'Jul19'!AA76)</f>
        <v>0</v>
      </c>
      <c r="AC76" s="49">
        <f>IF(T76=" ",'Jul19'!AC76,T76+'Jul19'!AC76)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IF(T$69="Y",'Jul19'!H77,0)</f>
        <v>0</v>
      </c>
      <c r="I77" s="93">
        <f>IF(T$69="Y",'Jul19'!I77,0)</f>
        <v>0</v>
      </c>
      <c r="J77" s="93">
        <f>IF(T$69="Y",'Jul19'!J77,0)</f>
        <v>0</v>
      </c>
      <c r="K77" s="93">
        <f>IF(T$69="Y",'Jul19'!K77,I77*J77)</f>
        <v>0</v>
      </c>
      <c r="L77" s="93">
        <f>IF(T$69="Y",'Jul19'!L77,0)</f>
        <v>0</v>
      </c>
      <c r="M77" s="103" t="str">
        <f>IF(E77=" "," ",IF(T$69="Y",'Jul19'!M77,IF((H77+K77+L77)&gt;0,H77+K77+L77,"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",Admin!I49))</f>
        <v xml:space="preserve"> </v>
      </c>
      <c r="U77" s="39"/>
      <c r="V77" s="49">
        <f>IF(Employee!H$191=E$69,Employee!D$190+SUM(M77)+'Jul19'!V77,SUM(M77)+'Jul19'!V77)</f>
        <v>0</v>
      </c>
      <c r="W77" s="49">
        <f>IF(Employee!H$191=E$69,Employee!D$191+SUM(N77)+'Jul19'!W77,SUM(N77)+'Jul19'!W77)</f>
        <v>0</v>
      </c>
      <c r="X77" s="49">
        <f>IF(O77=" ",'Jul19'!X77,O77+'Jul19'!X77)</f>
        <v>0</v>
      </c>
      <c r="Y77" s="49">
        <f>IF(P77=" ",'Jul19'!Y77,P77+'Jul19'!Y77)</f>
        <v>0</v>
      </c>
      <c r="Z77" s="49">
        <f>IF(Q77=" ",'Jul19'!Z77,Q77+'Jul19'!Z77)</f>
        <v>0</v>
      </c>
      <c r="AA77" s="49">
        <f>IF(R77=" ",'Jul19'!AA77,R77+'Jul19'!AA77)</f>
        <v>0</v>
      </c>
      <c r="AC77" s="49">
        <f>IF(T77=" ",'Jul19'!AC77,T77+'Jul19'!AC77)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IF(T$69="Y",'Jul19'!H78,0)</f>
        <v>0</v>
      </c>
      <c r="I78" s="93">
        <f>IF(T$69="Y",'Jul19'!I78,0)</f>
        <v>0</v>
      </c>
      <c r="J78" s="93">
        <f>IF(T$69="Y",'Jul19'!J78,0)</f>
        <v>0</v>
      </c>
      <c r="K78" s="93">
        <f>IF(T$69="Y",'Jul19'!K78,I78*J78)</f>
        <v>0</v>
      </c>
      <c r="L78" s="93">
        <f>IF(T$69="Y",'Jul19'!L78,0)</f>
        <v>0</v>
      </c>
      <c r="M78" s="103" t="str">
        <f>IF(E78=" "," ",IF(T$69="Y",'Jul19'!M78,IF((H78+K78+L78)&gt;0,H78+K78+L78,"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",Admin!I50))</f>
        <v xml:space="preserve"> </v>
      </c>
      <c r="U78" s="39"/>
      <c r="V78" s="49">
        <f>IF(Employee!H$217=E$69,Employee!D$216+SUM(M78)+'Jul19'!V78,SUM(M78)+'Jul19'!V78)</f>
        <v>0</v>
      </c>
      <c r="W78" s="49">
        <f>IF(Employee!H$217=E$69,Employee!D$217+SUM(N78)+'Jul19'!W78,SUM(N78)+'Jul19'!W78)</f>
        <v>0</v>
      </c>
      <c r="X78" s="49">
        <f>IF(O78=" ",'Jul19'!X78,O78+'Jul19'!X78)</f>
        <v>0</v>
      </c>
      <c r="Y78" s="49">
        <f>IF(P78=" ",'Jul19'!Y78,P78+'Jul19'!Y78)</f>
        <v>0</v>
      </c>
      <c r="Z78" s="49">
        <f>IF(Q78=" ",'Jul19'!Z78,Q78+'Jul19'!Z78)</f>
        <v>0</v>
      </c>
      <c r="AA78" s="49">
        <f>IF(R78=" ",'Jul19'!AA78,R78+'Jul19'!AA78)</f>
        <v>0</v>
      </c>
      <c r="AC78" s="49">
        <f>IF(T78=" ",'Jul19'!AC78,T78+'Jul19'!AC78)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IF(T$69="Y",'Jul19'!H79,0)</f>
        <v>0</v>
      </c>
      <c r="I79" s="93">
        <f>IF(T$69="Y",'Jul19'!I79,0)</f>
        <v>0</v>
      </c>
      <c r="J79" s="93">
        <f>IF(T$69="Y",'Jul19'!J79,0)</f>
        <v>0</v>
      </c>
      <c r="K79" s="93">
        <f>IF(T$69="Y",'Jul19'!K79,I79*J79)</f>
        <v>0</v>
      </c>
      <c r="L79" s="93">
        <f>IF(T$69="Y",'Jul19'!L79,0)</f>
        <v>0</v>
      </c>
      <c r="M79" s="103" t="str">
        <f>IF(E79=" "," ",IF(T$69="Y",'Jul19'!M79,IF((H79+K79+L79)&gt;0,H79+K79+L79,"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",Admin!I51))</f>
        <v xml:space="preserve"> </v>
      </c>
      <c r="U79" s="39"/>
      <c r="V79" s="49">
        <f>IF(Employee!H$243=E$69,Employee!D$242+SUM(M79)+'Jul19'!V79,SUM(M79)+'Jul19'!V79)</f>
        <v>0</v>
      </c>
      <c r="W79" s="49">
        <f>IF(Employee!H$243=E$69,Employee!D$243+SUM(N79)+'Jul19'!W79,SUM(N79)+'Jul19'!W79)</f>
        <v>0</v>
      </c>
      <c r="X79" s="49">
        <f>IF(O79=" ",'Jul19'!X79,O79+'Jul19'!X79)</f>
        <v>0</v>
      </c>
      <c r="Y79" s="49">
        <f>IF(P79=" ",'Jul19'!Y79,P79+'Jul19'!Y79)</f>
        <v>0</v>
      </c>
      <c r="Z79" s="49">
        <f>IF(Q79=" ",'Jul19'!Z79,Q79+'Jul19'!Z79)</f>
        <v>0</v>
      </c>
      <c r="AA79" s="49">
        <f>IF(R79=" ",'Jul19'!AA79,R79+'Jul19'!AA79)</f>
        <v>0</v>
      </c>
      <c r="AC79" s="49">
        <f>IF(T79=" ",'Jul19'!AC79,T79+'Jul19'!AC79)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IF(T$69="Y",'Jul19'!H80,0)</f>
        <v>0</v>
      </c>
      <c r="I80" s="118">
        <f>IF(T$69="Y",'Jul19'!I80,0)</f>
        <v>0</v>
      </c>
      <c r="J80" s="118">
        <f>IF(T$69="Y",'Jul19'!J80,0)</f>
        <v>0</v>
      </c>
      <c r="K80" s="118">
        <f>IF(T$69="Y",'Jul19'!K80,I80*J80)</f>
        <v>0</v>
      </c>
      <c r="L80" s="118">
        <f>IF(T$69="Y",'Jul19'!L80,0)</f>
        <v>0</v>
      </c>
      <c r="M80" s="103" t="str">
        <f>IF(E80=" "," ",IF(T$69="Y",'Jul19'!M80,IF((H80+K80+L80)&gt;0,H80+K80+L80,"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",Admin!I52))</f>
        <v xml:space="preserve"> </v>
      </c>
      <c r="U80" s="39"/>
      <c r="V80" s="49">
        <f>IF(Employee!H$269=E$69,Employee!D$268+SUM(M80)+'Jul19'!V80,SUM(M80)+'Jul19'!V80)</f>
        <v>0</v>
      </c>
      <c r="W80" s="49">
        <f>IF(Employee!H$269=E$69,Employee!D$269+SUM(N80)+'Jul19'!W80,SUM(N80)+'Jul19'!W80)</f>
        <v>0</v>
      </c>
      <c r="X80" s="49">
        <f>IF(O80=" ",'Jul19'!X80,O80+'Jul19'!X80)</f>
        <v>0</v>
      </c>
      <c r="Y80" s="49">
        <f>IF(P80=" ",'Jul19'!Y80,P80+'Jul19'!Y80)</f>
        <v>0</v>
      </c>
      <c r="Z80" s="49">
        <f>IF(Q80=" ",'Jul19'!Z80,Q80+'Jul19'!Z80)</f>
        <v>0</v>
      </c>
      <c r="AA80" s="49">
        <f>IF(R80=" ",'Jul19'!AA80,R80+'Jul19'!AA80)</f>
        <v>0</v>
      </c>
      <c r="AC80" s="49">
        <f>IF(T80=" ",'Jul19'!AC80,T80+'Jul19'!AC80)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AD85+'Jul19'!AD90</f>
        <v>0</v>
      </c>
      <c r="AE90" s="170">
        <f>AE85+'Jul19'!AE90</f>
        <v>0</v>
      </c>
      <c r="AF90" s="170">
        <f>AF85+'Jul19'!AF90</f>
        <v>0</v>
      </c>
      <c r="AG90" s="170">
        <f>AG85+'Jul19'!AG90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AE87+'Jul19'!AE92</f>
        <v>0</v>
      </c>
      <c r="AF92" s="170">
        <f>AF87+'Jul19'!AF92</f>
        <v>0</v>
      </c>
      <c r="AG92" s="170">
        <f>AG87+'Jul19'!AG92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K3:K6"/>
    <mergeCell ref="L3:L6"/>
    <mergeCell ref="M3:M6"/>
  </mergeCells>
  <phoneticPr fontId="4" type="noConversion"/>
  <dataValidations count="1">
    <dataValidation type="list" allowBlank="1" showInputMessage="1" showErrorMessage="1" sqref="G71:G80 G11:G20 G26:G35 G41:G50 G56:G6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SUM(AD100:AG100)+SUM(AE102:AG102)</f>
        <v>0</v>
      </c>
      <c r="H1" s="408"/>
      <c r="I1" s="417" t="s">
        <v>4</v>
      </c>
      <c r="J1" s="418"/>
      <c r="K1" s="418"/>
      <c r="L1" s="419"/>
      <c r="M1" s="89">
        <f>M21+M36+M51+M66+M81+M96</f>
        <v>0</v>
      </c>
      <c r="N1" s="89">
        <f t="shared" ref="N1:T1" si="0">N21+N36+N51+N66+N81+N96</f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 t="shared" si="0"/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4.2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22</v>
      </c>
      <c r="F9" s="35"/>
      <c r="G9" s="35"/>
      <c r="H9" s="377" t="s">
        <v>28</v>
      </c>
      <c r="I9" s="378"/>
      <c r="J9" s="379"/>
      <c r="K9" s="210">
        <f>'Aug19'!M54+1</f>
        <v>43704</v>
      </c>
      <c r="L9" s="211" t="s">
        <v>84</v>
      </c>
      <c r="M9" s="212">
        <f>K9+6</f>
        <v>43710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IF(T$9="Y",'Aug19'!H56,0)</f>
        <v>0</v>
      </c>
      <c r="I11" s="90">
        <f>IF(T$9="Y",'Aug19'!I56,0)</f>
        <v>0</v>
      </c>
      <c r="J11" s="90">
        <f>IF(T$9="Y",'Aug19'!J56,0)</f>
        <v>0</v>
      </c>
      <c r="K11" s="90">
        <f>IF(T$9="Y",'Aug19'!K56,I11*J11)</f>
        <v>0</v>
      </c>
      <c r="L11" s="114">
        <f>IF(T$9="Y",'Aug19'!L56,0)</f>
        <v>0</v>
      </c>
      <c r="M11" s="114" t="str">
        <f>IF(E11=" "," ",IF(T$9="Y",'Aug19'!M56,IF((H11+K11+L11)&gt;0,H11+K11+L11,"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",Admin!I213))</f>
        <v xml:space="preserve"> </v>
      </c>
      <c r="U11" s="39"/>
      <c r="V11" s="49">
        <f>IF(Employee!H$34=E$9,Employee!D$34+SUM(M11)+'Aug19'!V56,SUM(M11)+'Aug19'!V56)</f>
        <v>0</v>
      </c>
      <c r="W11" s="49">
        <f>IF(Employee!H$34=E$9,Employee!D$35+SUM(N11)+'Aug19'!W56,SUM(N11)+'Aug19'!W56)</f>
        <v>0</v>
      </c>
      <c r="X11" s="49">
        <f>IF(O11=" ",'Aug19'!X56,O11+'Aug19'!X56)</f>
        <v>0</v>
      </c>
      <c r="Y11" s="49">
        <f>IF(P11=" ",'Aug19'!Y56,P11+'Aug19'!Y56)</f>
        <v>0</v>
      </c>
      <c r="Z11" s="49">
        <f>IF(Q11=" ",'Aug19'!Z56,Q11+'Aug19'!Z56)</f>
        <v>0</v>
      </c>
      <c r="AA11" s="49">
        <f>IF(R11=" ",'Aug19'!AA56,R11+'Aug19'!AA56)</f>
        <v>0</v>
      </c>
      <c r="AC11" s="49">
        <f>IF(T11=" ",'Aug19'!AC56,T11+'Aug19'!AC56)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IF(T$9="Y",'Aug19'!H57,0)</f>
        <v>0</v>
      </c>
      <c r="I12" s="93">
        <f>IF(T$9="Y",'Aug19'!I57,0)</f>
        <v>0</v>
      </c>
      <c r="J12" s="93">
        <f>IF(T$9="Y",'Aug19'!J57,0)</f>
        <v>0</v>
      </c>
      <c r="K12" s="93">
        <f>IF(T$9="Y",'Aug19'!K57,I12*J12)</f>
        <v>0</v>
      </c>
      <c r="L12" s="115">
        <f>IF(T$9="Y",'Aug19'!L57,0)</f>
        <v>0</v>
      </c>
      <c r="M12" s="115" t="str">
        <f>IF(E12=" "," ",IF(T$9="Y",'Aug19'!M57,IF((H12+K12+L12)&gt;0,H12+K12+L12,"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",Admin!I214))</f>
        <v xml:space="preserve"> </v>
      </c>
      <c r="U12" s="39"/>
      <c r="V12" s="49">
        <f>IF(Employee!H$60=E$9,Employee!D$60+SUM(M12)+'Aug19'!V57,SUM(M12)+'Aug19'!V57)</f>
        <v>0</v>
      </c>
      <c r="W12" s="49">
        <f>IF(Employee!H$60=E$9,Employee!D$61+SUM(N12)+'Aug19'!W57,SUM(N12)+'Aug19'!W57)</f>
        <v>0</v>
      </c>
      <c r="X12" s="49">
        <f>IF(O12=" ",'Aug19'!X57,O12+'Aug19'!X57)</f>
        <v>0</v>
      </c>
      <c r="Y12" s="49">
        <f>IF(P12=" ",'Aug19'!Y57,P12+'Aug19'!Y57)</f>
        <v>0</v>
      </c>
      <c r="Z12" s="49">
        <f>IF(Q12=" ",'Aug19'!Z57,Q12+'Aug19'!Z57)</f>
        <v>0</v>
      </c>
      <c r="AA12" s="49">
        <f>IF(R12=" ",'Aug19'!AA57,R12+'Aug19'!AA57)</f>
        <v>0</v>
      </c>
      <c r="AC12" s="49">
        <f>IF(T12=" ",'Aug19'!AC57,T12+'Aug19'!AC57)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IF(T$9="Y",'Aug19'!H58,0)</f>
        <v>0</v>
      </c>
      <c r="I13" s="93">
        <f>IF(T$9="Y",'Aug19'!I58,0)</f>
        <v>0</v>
      </c>
      <c r="J13" s="93">
        <f>IF(T$9="Y",'Aug19'!J58,0)</f>
        <v>0</v>
      </c>
      <c r="K13" s="93">
        <f>IF(T$9="Y",'Aug19'!K58,I13*J13)</f>
        <v>0</v>
      </c>
      <c r="L13" s="115">
        <f>IF(T$9="Y",'Aug19'!L58,0)</f>
        <v>0</v>
      </c>
      <c r="M13" s="115" t="str">
        <f>IF(E13=" "," ",IF(T$9="Y",'Aug19'!M58,IF((H13+K13+L13)&gt;0,H13+K13+L13,"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",Admin!I215))</f>
        <v xml:space="preserve"> </v>
      </c>
      <c r="U13" s="39"/>
      <c r="V13" s="49">
        <f>IF(Employee!H$86=E$9,Employee!D$86+SUM(M13)+'Aug19'!V58,SUM(M13)+'Aug19'!V58)</f>
        <v>0</v>
      </c>
      <c r="W13" s="49">
        <f>IF(Employee!H$86=E$9,Employee!D$87+SUM(N13)+'Aug19'!W58,SUM(N13)+'Aug19'!W58)</f>
        <v>0</v>
      </c>
      <c r="X13" s="49">
        <f>IF(O13=" ",'Aug19'!X58,O13+'Aug19'!X58)</f>
        <v>0</v>
      </c>
      <c r="Y13" s="49">
        <f>IF(P13=" ",'Aug19'!Y58,P13+'Aug19'!Y58)</f>
        <v>0</v>
      </c>
      <c r="Z13" s="49">
        <f>IF(Q13=" ",'Aug19'!Z58,Q13+'Aug19'!Z58)</f>
        <v>0</v>
      </c>
      <c r="AA13" s="49">
        <f>IF(R13=" ",'Aug19'!AA58,R13+'Aug19'!AA58)</f>
        <v>0</v>
      </c>
      <c r="AC13" s="49">
        <f>IF(T13=" ",'Aug19'!AC58,T13+'Aug19'!AC58)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IF(T$9="Y",'Aug19'!H59,0)</f>
        <v>0</v>
      </c>
      <c r="I14" s="93">
        <f>IF(T$9="Y",'Aug19'!I59,0)</f>
        <v>0</v>
      </c>
      <c r="J14" s="93">
        <f>IF(T$9="Y",'Aug19'!J59,0)</f>
        <v>0</v>
      </c>
      <c r="K14" s="93">
        <f>IF(T$9="Y",'Aug19'!K59,I14*J14)</f>
        <v>0</v>
      </c>
      <c r="L14" s="115">
        <f>IF(T$9="Y",'Aug19'!L59,0)</f>
        <v>0</v>
      </c>
      <c r="M14" s="115" t="str">
        <f>IF(E14=" "," ",IF(T$9="Y",'Aug19'!M59,IF((H14+K14+L14)&gt;0,H14+K14+L14,"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",Admin!I216))</f>
        <v xml:space="preserve"> </v>
      </c>
      <c r="U14" s="39"/>
      <c r="V14" s="49">
        <f>IF(Employee!H$112=E$9,Employee!D$112+SUM(M14)+'Aug19'!V59,SUM(M14)+'Aug19'!V59)</f>
        <v>0</v>
      </c>
      <c r="W14" s="49">
        <f>IF(Employee!H$112=E$9,Employee!D$113+SUM(N14)+'Aug19'!W59,SUM(N14)+'Aug19'!W59)</f>
        <v>0</v>
      </c>
      <c r="X14" s="49">
        <f>IF(O14=" ",'Aug19'!X59,O14+'Aug19'!X59)</f>
        <v>0</v>
      </c>
      <c r="Y14" s="49">
        <f>IF(P14=" ",'Aug19'!Y59,P14+'Aug19'!Y59)</f>
        <v>0</v>
      </c>
      <c r="Z14" s="49">
        <f>IF(Q14=" ",'Aug19'!Z59,Q14+'Aug19'!Z59)</f>
        <v>0</v>
      </c>
      <c r="AA14" s="49">
        <f>IF(R14=" ",'Aug19'!AA59,R14+'Aug19'!AA59)</f>
        <v>0</v>
      </c>
      <c r="AC14" s="49">
        <f>IF(T14=" ",'Aug19'!AC59,T14+'Aug19'!AC59)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IF(T$9="Y",'Aug19'!H60,0)</f>
        <v>0</v>
      </c>
      <c r="I15" s="93">
        <f>IF(T$9="Y",'Aug19'!I60,0)</f>
        <v>0</v>
      </c>
      <c r="J15" s="93">
        <f>IF(T$9="Y",'Aug19'!J60,0)</f>
        <v>0</v>
      </c>
      <c r="K15" s="93">
        <f>IF(T$9="Y",'Aug19'!K60,I15*J15)</f>
        <v>0</v>
      </c>
      <c r="L15" s="115">
        <f>IF(T$9="Y",'Aug19'!L60,0)</f>
        <v>0</v>
      </c>
      <c r="M15" s="115" t="str">
        <f>IF(E15=" "," ",IF(T$9="Y",'Aug19'!M60,IF((H15+K15+L15)&gt;0,H15+K15+L15,"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",Admin!I217))</f>
        <v xml:space="preserve"> </v>
      </c>
      <c r="U15" s="39"/>
      <c r="V15" s="49">
        <f>IF(Employee!H$138=E$9,Employee!D$138+SUM(M15)+'Aug19'!V60,SUM(M15)+'Aug19'!V60)</f>
        <v>0</v>
      </c>
      <c r="W15" s="49">
        <f>IF(Employee!H$138=E$9,Employee!D$139+SUM(N15)+'Aug19'!W60,SUM(N15)+'Aug19'!W60)</f>
        <v>0</v>
      </c>
      <c r="X15" s="49">
        <f>IF(O15=" ",'Aug19'!X60,O15+'Aug19'!X60)</f>
        <v>0</v>
      </c>
      <c r="Y15" s="49">
        <f>IF(P15=" ",'Aug19'!Y60,P15+'Aug19'!Y60)</f>
        <v>0</v>
      </c>
      <c r="Z15" s="49">
        <f>IF(Q15=" ",'Aug19'!Z60,Q15+'Aug19'!Z60)</f>
        <v>0</v>
      </c>
      <c r="AA15" s="49">
        <f>IF(R15=" ",'Aug19'!AA60,R15+'Aug19'!AA60)</f>
        <v>0</v>
      </c>
      <c r="AC15" s="49">
        <f>IF(T15=" ",'Aug19'!AC60,T15+'Aug19'!AC60)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IF(T$9="Y",'Aug19'!H61,0)</f>
        <v>0</v>
      </c>
      <c r="I16" s="93">
        <f>IF(T$9="Y",'Aug19'!I61,0)</f>
        <v>0</v>
      </c>
      <c r="J16" s="93">
        <f>IF(T$9="Y",'Aug19'!J61,0)</f>
        <v>0</v>
      </c>
      <c r="K16" s="93">
        <f>IF(T$9="Y",'Aug19'!K61,I16*J16)</f>
        <v>0</v>
      </c>
      <c r="L16" s="115">
        <f>IF(T$9="Y",'Aug19'!L61,0)</f>
        <v>0</v>
      </c>
      <c r="M16" s="115" t="str">
        <f>IF(E16=" "," ",IF(T$9="Y",'Aug19'!M61,IF((H16+K16+L16)&gt;0,H16+K16+L16,"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",Admin!I218))</f>
        <v xml:space="preserve"> </v>
      </c>
      <c r="U16" s="39"/>
      <c r="V16" s="49">
        <f>IF(Employee!H$164=E$9,Employee!D$164+SUM(M16)+'Aug19'!V61,SUM(M16)+'Aug19'!V61)</f>
        <v>0</v>
      </c>
      <c r="W16" s="49">
        <f>IF(Employee!H$164=E$9,Employee!D$165+SUM(N16)+'Aug19'!W61,SUM(N16)+'Aug19'!W61)</f>
        <v>0</v>
      </c>
      <c r="X16" s="49">
        <f>IF(O16=" ",'Aug19'!X61,O16+'Aug19'!X61)</f>
        <v>0</v>
      </c>
      <c r="Y16" s="49">
        <f>IF(P16=" ",'Aug19'!Y61,P16+'Aug19'!Y61)</f>
        <v>0</v>
      </c>
      <c r="Z16" s="49">
        <f>IF(Q16=" ",'Aug19'!Z61,Q16+'Aug19'!Z61)</f>
        <v>0</v>
      </c>
      <c r="AA16" s="49">
        <f>IF(R16=" ",'Aug19'!AA61,R16+'Aug19'!AA61)</f>
        <v>0</v>
      </c>
      <c r="AC16" s="49">
        <f>IF(T16=" ",'Aug19'!AC61,T16+'Aug19'!AC61)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IF(T$9="Y",'Aug19'!H62,0)</f>
        <v>0</v>
      </c>
      <c r="I17" s="93">
        <f>IF(T$9="Y",'Aug19'!I62,0)</f>
        <v>0</v>
      </c>
      <c r="J17" s="93">
        <f>IF(T$9="Y",'Aug19'!J62,0)</f>
        <v>0</v>
      </c>
      <c r="K17" s="93">
        <f>IF(T$9="Y",'Aug19'!K62,I17*J17)</f>
        <v>0</v>
      </c>
      <c r="L17" s="115">
        <f>IF(T$9="Y",'Aug19'!L62,0)</f>
        <v>0</v>
      </c>
      <c r="M17" s="115" t="str">
        <f>IF(E17=" "," ",IF(T$9="Y",'Aug19'!M62,IF((H17+K17+L17)&gt;0,H17+K17+L17,"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",Admin!I219))</f>
        <v xml:space="preserve"> </v>
      </c>
      <c r="U17" s="39"/>
      <c r="V17" s="49">
        <f>IF(Employee!H$190=E$9,Employee!D$190+SUM(M17)+'Aug19'!V62,SUM(M17)+'Aug19'!V62)</f>
        <v>0</v>
      </c>
      <c r="W17" s="49">
        <f>IF(Employee!H$190=E$9,Employee!D$191+SUM(N17)+'Aug19'!W62,SUM(N17)+'Aug19'!W62)</f>
        <v>0</v>
      </c>
      <c r="X17" s="49">
        <f>IF(O17=" ",'Aug19'!X62,O17+'Aug19'!X62)</f>
        <v>0</v>
      </c>
      <c r="Y17" s="49">
        <f>IF(P17=" ",'Aug19'!Y62,P17+'Aug19'!Y62)</f>
        <v>0</v>
      </c>
      <c r="Z17" s="49">
        <f>IF(Q17=" ",'Aug19'!Z62,Q17+'Aug19'!Z62)</f>
        <v>0</v>
      </c>
      <c r="AA17" s="49">
        <f>IF(R17=" ",'Aug19'!AA62,R17+'Aug19'!AA62)</f>
        <v>0</v>
      </c>
      <c r="AC17" s="49">
        <f>IF(T17=" ",'Aug19'!AC62,T17+'Aug19'!AC62)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IF(T$9="Y",'Aug19'!H63,0)</f>
        <v>0</v>
      </c>
      <c r="I18" s="93">
        <f>IF(T$9="Y",'Aug19'!I63,0)</f>
        <v>0</v>
      </c>
      <c r="J18" s="93">
        <f>IF(T$9="Y",'Aug19'!J63,0)</f>
        <v>0</v>
      </c>
      <c r="K18" s="93">
        <f>IF(T$9="Y",'Aug19'!K63,I18*J18)</f>
        <v>0</v>
      </c>
      <c r="L18" s="115">
        <f>IF(T$9="Y",'Aug19'!L63,0)</f>
        <v>0</v>
      </c>
      <c r="M18" s="115" t="str">
        <f>IF(E18=" "," ",IF(T$9="Y",'Aug19'!M63,IF((H18+K18+L18)&gt;0,H18+K18+L18,"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",Admin!I220))</f>
        <v xml:space="preserve"> </v>
      </c>
      <c r="U18" s="39"/>
      <c r="V18" s="49">
        <f>IF(Employee!H$216=E$9,Employee!D$216+SUM(M18)+'Aug19'!V63,SUM(M18)+'Aug19'!V63)</f>
        <v>0</v>
      </c>
      <c r="W18" s="49">
        <f>IF(Employee!H$216=E$9,Employee!D$217+SUM(N18)+'Aug19'!W63,SUM(N18)+'Aug19'!W63)</f>
        <v>0</v>
      </c>
      <c r="X18" s="49">
        <f>IF(O18=" ",'Aug19'!X63,O18+'Aug19'!X63)</f>
        <v>0</v>
      </c>
      <c r="Y18" s="49">
        <f>IF(P18=" ",'Aug19'!Y63,P18+'Aug19'!Y63)</f>
        <v>0</v>
      </c>
      <c r="Z18" s="49">
        <f>IF(Q18=" ",'Aug19'!Z63,Q18+'Aug19'!Z63)</f>
        <v>0</v>
      </c>
      <c r="AA18" s="49">
        <f>IF(R18=" ",'Aug19'!AA63,R18+'Aug19'!AA63)</f>
        <v>0</v>
      </c>
      <c r="AC18" s="49">
        <f>IF(T18=" ",'Aug19'!AC63,T18+'Aug19'!AC63)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IF(T$9="Y",'Aug19'!H64,0)</f>
        <v>0</v>
      </c>
      <c r="I19" s="93">
        <f>IF(T$9="Y",'Aug19'!I64,0)</f>
        <v>0</v>
      </c>
      <c r="J19" s="93">
        <f>IF(T$9="Y",'Aug19'!J64,0)</f>
        <v>0</v>
      </c>
      <c r="K19" s="93">
        <f>IF(T$9="Y",'Aug19'!K64,I19*J19)</f>
        <v>0</v>
      </c>
      <c r="L19" s="115">
        <f>IF(T$9="Y",'Aug19'!L64,0)</f>
        <v>0</v>
      </c>
      <c r="M19" s="115" t="str">
        <f>IF(E19=" "," ",IF(T$9="Y",'Aug19'!M64,IF((H19+K19+L19)&gt;0,H19+K19+L19,"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",Admin!I221))</f>
        <v xml:space="preserve"> </v>
      </c>
      <c r="U19" s="39"/>
      <c r="V19" s="49">
        <f>IF(Employee!H$242=E$9,Employee!D$242+SUM(M19)+'Aug19'!V64,SUM(M19)+'Aug19'!V64)</f>
        <v>0</v>
      </c>
      <c r="W19" s="49">
        <f>IF(Employee!H$242=E$9,Employee!D$243+SUM(N19)+'Aug19'!W64,SUM(N19)+'Aug19'!W64)</f>
        <v>0</v>
      </c>
      <c r="X19" s="49">
        <f>IF(O19=" ",'Aug19'!X64,O19+'Aug19'!X64)</f>
        <v>0</v>
      </c>
      <c r="Y19" s="49">
        <f>IF(P19=" ",'Aug19'!Y64,P19+'Aug19'!Y64)</f>
        <v>0</v>
      </c>
      <c r="Z19" s="49">
        <f>IF(Q19=" ",'Aug19'!Z64,Q19+'Aug19'!Z64)</f>
        <v>0</v>
      </c>
      <c r="AA19" s="49">
        <f>IF(R19=" ",'Aug19'!AA64,R19+'Aug19'!AA64)</f>
        <v>0</v>
      </c>
      <c r="AC19" s="49">
        <f>IF(T19=" ",'Aug19'!AC64,T19+'Aug19'!AC64)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IF(T$9="Y",'Aug19'!H65,0)</f>
        <v>0</v>
      </c>
      <c r="I20" s="118">
        <f>IF(T$9="Y",'Aug19'!I65,0)</f>
        <v>0</v>
      </c>
      <c r="J20" s="118">
        <f>IF(T$9="Y",'Aug19'!J65,0)</f>
        <v>0</v>
      </c>
      <c r="K20" s="118">
        <f>IF(T$9="Y",'Aug19'!K65,I20*J20)</f>
        <v>0</v>
      </c>
      <c r="L20" s="116">
        <f>IF(T$9="Y",'Aug19'!L65,0)</f>
        <v>0</v>
      </c>
      <c r="M20" s="116" t="str">
        <f>IF(E20=" "," ",IF(T$9="Y",'Aug19'!M65,IF((H20+K20+L20)&gt;0,H20+K20+L20,"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",Admin!I222))</f>
        <v xml:space="preserve"> </v>
      </c>
      <c r="U20" s="39"/>
      <c r="V20" s="49">
        <f>IF(Employee!H$268=E$9,Employee!D$268+SUM(M20)+'Aug19'!V65,SUM(M20)+'Aug19'!V65)</f>
        <v>0</v>
      </c>
      <c r="W20" s="49">
        <f>IF(Employee!H$268=E$9,Employee!D$269+SUM(N20)+'Aug19'!W65,SUM(N20)+'Aug19'!W65)</f>
        <v>0</v>
      </c>
      <c r="X20" s="49">
        <f>IF(O20=" ",'Aug19'!X65,O20+'Aug19'!X65)</f>
        <v>0</v>
      </c>
      <c r="Y20" s="49">
        <f>IF(P20=" ",'Aug19'!Y65,P20+'Aug19'!Y65)</f>
        <v>0</v>
      </c>
      <c r="Z20" s="49">
        <f>IF(Q20=" ",'Aug19'!Z65,Q20+'Aug19'!Z65)</f>
        <v>0</v>
      </c>
      <c r="AA20" s="49">
        <f>IF(R20=" ",'Aug19'!AA65,R20+'Aug19'!AA65)</f>
        <v>0</v>
      </c>
      <c r="AC20" s="49">
        <f>IF(T20=" ",'Aug19'!AC65,T20+'Aug19'!AC65)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23</v>
      </c>
      <c r="F24" s="35"/>
      <c r="G24" s="35"/>
      <c r="H24" s="377" t="s">
        <v>28</v>
      </c>
      <c r="I24" s="378"/>
      <c r="J24" s="379"/>
      <c r="K24" s="210">
        <f>M9+1</f>
        <v>43711</v>
      </c>
      <c r="L24" s="211" t="s">
        <v>84</v>
      </c>
      <c r="M24" s="212">
        <f>K24+6</f>
        <v>43717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",Admin!I223))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",Admin!I224))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",Admin!I225))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",Admin!I226))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",Admin!I227))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",Admin!I228))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",Admin!I229))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",Admin!I230))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",Admin!I231))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",Admin!I232))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24</v>
      </c>
      <c r="F39" s="35"/>
      <c r="G39" s="35"/>
      <c r="H39" s="377" t="s">
        <v>28</v>
      </c>
      <c r="I39" s="378"/>
      <c r="J39" s="379"/>
      <c r="K39" s="210">
        <f>M24+1</f>
        <v>43718</v>
      </c>
      <c r="L39" s="211" t="s">
        <v>84</v>
      </c>
      <c r="M39" s="212">
        <f>K39+6</f>
        <v>43724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",Admin!I233))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",Admin!I234))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",Admin!I235))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",Admin!I236))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",Admin!I237))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",Admin!I238))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",Admin!I239))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",Admin!I240))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",Admin!I241))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",Admin!I242))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25</v>
      </c>
      <c r="F54" s="35"/>
      <c r="G54" s="35"/>
      <c r="H54" s="377" t="s">
        <v>28</v>
      </c>
      <c r="I54" s="428"/>
      <c r="J54" s="429"/>
      <c r="K54" s="210">
        <f>M39+1</f>
        <v>43725</v>
      </c>
      <c r="L54" s="211" t="s">
        <v>84</v>
      </c>
      <c r="M54" s="212">
        <f>K54+6</f>
        <v>43731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",Admin!I243))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",Admin!I244))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",Admin!I245))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",Admin!I246))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",Admin!I247))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",Admin!I248))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",Admin!I249))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",Admin!I250))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",Admin!I251))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",Admin!I252))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23</v>
      </c>
      <c r="C68" s="426"/>
      <c r="D68" s="426"/>
      <c r="E68" s="427"/>
      <c r="F68" s="32"/>
      <c r="G68" s="32"/>
      <c r="H68" s="32"/>
      <c r="I68" s="32"/>
      <c r="J68" s="32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9</v>
      </c>
      <c r="C69" s="428"/>
      <c r="D69" s="429"/>
      <c r="E69" s="168">
        <v>26</v>
      </c>
      <c r="F69" s="35"/>
      <c r="G69" s="35"/>
      <c r="H69" s="377" t="s">
        <v>28</v>
      </c>
      <c r="I69" s="428"/>
      <c r="J69" s="429"/>
      <c r="K69" s="210">
        <f>M54+1</f>
        <v>43732</v>
      </c>
      <c r="L69" s="211" t="s">
        <v>84</v>
      </c>
      <c r="M69" s="212">
        <f>K69+6</f>
        <v>43738</v>
      </c>
      <c r="N69" s="20"/>
      <c r="O69" s="382" t="s">
        <v>71</v>
      </c>
      <c r="P69" s="430"/>
      <c r="Q69" s="430"/>
      <c r="R69" s="43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",Admin!I253))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",Admin!I254))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",Admin!I255))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",Admin!I256))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",Admin!I257))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",Admin!I258))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",Admin!I259))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",Admin!I260))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",Admin!I261))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",Admin!I262))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432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380" t="s">
        <v>24</v>
      </c>
      <c r="C83" s="378"/>
      <c r="D83" s="378"/>
      <c r="E83" s="379"/>
      <c r="F83" s="32"/>
      <c r="G83" s="32"/>
      <c r="H83" s="43"/>
      <c r="I83" s="43"/>
      <c r="J83" s="43"/>
      <c r="K83" s="46"/>
      <c r="L83" s="46"/>
      <c r="M83" s="43"/>
      <c r="N83" s="32"/>
      <c r="O83" s="385" t="s">
        <v>28</v>
      </c>
      <c r="P83" s="386"/>
      <c r="Q83" s="387"/>
      <c r="R83" s="388"/>
      <c r="S83" s="389"/>
      <c r="T83" s="389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377" t="s">
        <v>10</v>
      </c>
      <c r="C84" s="378"/>
      <c r="D84" s="379"/>
      <c r="E84" s="168">
        <v>6</v>
      </c>
      <c r="F84" s="35"/>
      <c r="G84" s="35"/>
      <c r="H84" s="377" t="s">
        <v>28</v>
      </c>
      <c r="I84" s="378"/>
      <c r="J84" s="379"/>
      <c r="K84" s="210">
        <f>Admin!B155</f>
        <v>43714</v>
      </c>
      <c r="L84" s="211" t="s">
        <v>84</v>
      </c>
      <c r="M84" s="212">
        <f>Admin!B184</f>
        <v>43743</v>
      </c>
      <c r="N84" s="20"/>
      <c r="O84" s="382" t="s">
        <v>72</v>
      </c>
      <c r="P84" s="383"/>
      <c r="Q84" s="383"/>
      <c r="R84" s="384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IF(T$84="Y",'Aug19'!H71,0)</f>
        <v>0</v>
      </c>
      <c r="I86" s="90">
        <f>IF(T$84="Y",'Aug19'!I71,0)</f>
        <v>0</v>
      </c>
      <c r="J86" s="90">
        <f>IF(T$84="Y",'Aug19'!J71,0)</f>
        <v>0</v>
      </c>
      <c r="K86" s="90">
        <f>IF(T$84="Y",'Aug19'!K71,I86*J86)</f>
        <v>0</v>
      </c>
      <c r="L86" s="114">
        <f>IF(T$84="Y",'Aug19'!L71,0)</f>
        <v>0</v>
      </c>
      <c r="M86" s="102" t="str">
        <f>IF(E86=" "," ",IF(T$84="Y",'Aug19'!M71,IF((H86+K86+L86)&gt;0,H86+K86+L86,"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",Admin!I53))</f>
        <v xml:space="preserve"> </v>
      </c>
      <c r="U86" s="39"/>
      <c r="V86" s="49">
        <f>IF(Employee!H$35=E$84,Employee!D$34+SUM(M86)+'Aug19'!V71,SUM(M86)+'Aug19'!V71)</f>
        <v>0</v>
      </c>
      <c r="W86" s="49">
        <f>IF(Employee!H$35=E$84,Employee!D$35+SUM(N86)+'Aug19'!W71,SUM(N86)+'Aug19'!W71)</f>
        <v>0</v>
      </c>
      <c r="X86" s="49">
        <f>IF(O86=" ",'Aug19'!X71,O86+'Aug19'!X71)</f>
        <v>0</v>
      </c>
      <c r="Y86" s="49">
        <f>IF(P86=" ",'Aug19'!Y71,P86+'Aug19'!Y71)</f>
        <v>0</v>
      </c>
      <c r="Z86" s="49">
        <f>IF(Q86=" ",'Aug19'!Z71,Q86+'Aug19'!Z71)</f>
        <v>0</v>
      </c>
      <c r="AA86" s="49">
        <f>IF(R86=" ",'Aug19'!AA71,R86+'Aug19'!AA71)</f>
        <v>0</v>
      </c>
      <c r="AC86" s="49">
        <f>IF(T86=" ",'Aug19'!AC71,T86+'Aug19'!AC71)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IF(T$84="Y",'Aug19'!H72,0)</f>
        <v>0</v>
      </c>
      <c r="I87" s="93">
        <f>IF(T$84="Y",'Aug19'!I72,0)</f>
        <v>0</v>
      </c>
      <c r="J87" s="93">
        <f>IF(T$84="Y",'Aug19'!J72,0)</f>
        <v>0</v>
      </c>
      <c r="K87" s="93">
        <f>IF(T$84="Y",'Aug19'!K72,I87*J87)</f>
        <v>0</v>
      </c>
      <c r="L87" s="115">
        <f>IF(T$84="Y",'Aug19'!L72,0)</f>
        <v>0</v>
      </c>
      <c r="M87" s="103" t="str">
        <f>IF(E87=" "," ",IF(T$84="Y",'Aug19'!M72,IF((H87+K87+L87)&gt;0,H87+K87+L87,"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95"/>
      <c r="T87" s="96" t="str">
        <f>IF(M87=" "," ",IF(M87=0," ",Admin!I54))</f>
        <v xml:space="preserve"> </v>
      </c>
      <c r="U87" s="39"/>
      <c r="V87" s="49">
        <f>IF(Employee!H$61=E$84,Employee!D$60+SUM(M87)+'Aug19'!V72,SUM(M87)+'Aug19'!V72)</f>
        <v>0</v>
      </c>
      <c r="W87" s="49">
        <f>IF(Employee!H$61=E$84,Employee!D$61+SUM(N87)+'Aug19'!W72,SUM(N87)+'Aug19'!W72)</f>
        <v>0</v>
      </c>
      <c r="X87" s="49">
        <f>IF(O87=" ",'Aug19'!X72,O87+'Aug19'!X72)</f>
        <v>0</v>
      </c>
      <c r="Y87" s="49">
        <f>IF(P87=" ",'Aug19'!Y72,P87+'Aug19'!Y72)</f>
        <v>0</v>
      </c>
      <c r="Z87" s="49">
        <f>IF(Q87=" ",'Aug19'!Z72,Q87+'Aug19'!Z72)</f>
        <v>0</v>
      </c>
      <c r="AA87" s="49">
        <f>IF(R87=" ",'Aug19'!AA72,R87+'Aug19'!AA72)</f>
        <v>0</v>
      </c>
      <c r="AC87" s="49">
        <f>IF(T87=" ",'Aug19'!AC72,T87+'Aug19'!AC72)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IF(T$84="Y",'Aug19'!H73,0)</f>
        <v>0</v>
      </c>
      <c r="I88" s="93">
        <f>IF(T$84="Y",'Aug19'!I73,0)</f>
        <v>0</v>
      </c>
      <c r="J88" s="93">
        <f>IF(T$84="Y",'Aug19'!J73,0)</f>
        <v>0</v>
      </c>
      <c r="K88" s="93">
        <f>IF(T$84="Y",'Aug19'!K73,I88*J88)</f>
        <v>0</v>
      </c>
      <c r="L88" s="115">
        <f>IF(T$84="Y",'Aug19'!L73,0)</f>
        <v>0</v>
      </c>
      <c r="M88" s="103" t="str">
        <f>IF(E88=" "," ",IF(T$84="Y",'Aug19'!M73,IF((H88+K88+L88)&gt;0,H88+K88+L88,"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2"/>
        <v xml:space="preserve"> </v>
      </c>
      <c r="S88" s="95"/>
      <c r="T88" s="96" t="str">
        <f>IF(M88=" "," ",IF(M88=0," ",Admin!I55))</f>
        <v xml:space="preserve"> </v>
      </c>
      <c r="U88" s="39"/>
      <c r="V88" s="49">
        <f>IF(Employee!H$87=E$84,Employee!D$86+SUM(M88)+'Aug19'!V73,SUM(M88)+'Aug19'!V73)</f>
        <v>0</v>
      </c>
      <c r="W88" s="49">
        <f>IF(Employee!H$87=E$84,Employee!D$87+SUM(N88)+'Aug19'!W73,SUM(N88)+'Aug19'!W73)</f>
        <v>0</v>
      </c>
      <c r="X88" s="49">
        <f>IF(O88=" ",'Aug19'!X73,O88+'Aug19'!X73)</f>
        <v>0</v>
      </c>
      <c r="Y88" s="49">
        <f>IF(P88=" ",'Aug19'!Y73,P88+'Aug19'!Y73)</f>
        <v>0</v>
      </c>
      <c r="Z88" s="49">
        <f>IF(Q88=" ",'Aug19'!Z73,Q88+'Aug19'!Z73)</f>
        <v>0</v>
      </c>
      <c r="AA88" s="49">
        <f>IF(R88=" ",'Aug19'!AA73,R88+'Aug19'!AA73)</f>
        <v>0</v>
      </c>
      <c r="AC88" s="49">
        <f>IF(T88=" ",'Aug19'!AC73,T88+'Aug19'!AC73)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IF(T$84="Y",'Aug19'!H74,0)</f>
        <v>0</v>
      </c>
      <c r="I89" s="93">
        <f>IF(T$84="Y",'Aug19'!I74,0)</f>
        <v>0</v>
      </c>
      <c r="J89" s="93">
        <f>IF(T$84="Y",'Aug19'!J74,0)</f>
        <v>0</v>
      </c>
      <c r="K89" s="93">
        <f>IF(T$84="Y",'Aug19'!K74,I89*J89)</f>
        <v>0</v>
      </c>
      <c r="L89" s="115">
        <f>IF(T$84="Y",'Aug19'!L74,0)</f>
        <v>0</v>
      </c>
      <c r="M89" s="103" t="str">
        <f>IF(E89=" "," ",IF(T$84="Y",'Aug19'!M74,IF((H89+K89+L89)&gt;0,H89+K89+L89,"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2"/>
        <v xml:space="preserve"> </v>
      </c>
      <c r="S89" s="95"/>
      <c r="T89" s="96" t="str">
        <f>IF(M89=" "," ",IF(M89=0," ",Admin!I56))</f>
        <v xml:space="preserve"> </v>
      </c>
      <c r="U89" s="39"/>
      <c r="V89" s="49">
        <f>IF(Employee!H$113=E$84,Employee!D$112+SUM(M89)+'Aug19'!V74,SUM(M89)+'Aug19'!V74)</f>
        <v>0</v>
      </c>
      <c r="W89" s="49">
        <f>IF(Employee!H$113=E$84,Employee!D$113+SUM(N89)+'Aug19'!W74,SUM(N89)+'Aug19'!W74)</f>
        <v>0</v>
      </c>
      <c r="X89" s="49">
        <f>IF(O89=" ",'Aug19'!X74,O89+'Aug19'!X74)</f>
        <v>0</v>
      </c>
      <c r="Y89" s="49">
        <f>IF(P89=" ",'Aug19'!Y74,P89+'Aug19'!Y74)</f>
        <v>0</v>
      </c>
      <c r="Z89" s="49">
        <f>IF(Q89=" ",'Aug19'!Z74,Q89+'Aug19'!Z74)</f>
        <v>0</v>
      </c>
      <c r="AA89" s="49">
        <f>IF(R89=" ",'Aug19'!AA74,R89+'Aug19'!AA74)</f>
        <v>0</v>
      </c>
      <c r="AC89" s="49">
        <f>IF(T89=" ",'Aug19'!AC74,T89+'Aug19'!AC74)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IF(T$84="Y",'Aug19'!H75,0)</f>
        <v>0</v>
      </c>
      <c r="I90" s="93">
        <f>IF(T$84="Y",'Aug19'!I75,0)</f>
        <v>0</v>
      </c>
      <c r="J90" s="93">
        <f>IF(T$84="Y",'Aug19'!J75,0)</f>
        <v>0</v>
      </c>
      <c r="K90" s="93">
        <f>IF(T$84="Y",'Aug19'!K75,I90*J90)</f>
        <v>0</v>
      </c>
      <c r="L90" s="115">
        <f>IF(T$84="Y",'Aug19'!L75,0)</f>
        <v>0</v>
      </c>
      <c r="M90" s="103" t="str">
        <f>IF(E90=" "," ",IF(T$84="Y",'Aug19'!M75,IF((H90+K90+L90)&gt;0,H90+K90+L90,"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2"/>
        <v xml:space="preserve"> </v>
      </c>
      <c r="S90" s="95"/>
      <c r="T90" s="96" t="str">
        <f>IF(M90=" "," ",IF(M90=0," ",Admin!I57))</f>
        <v xml:space="preserve"> </v>
      </c>
      <c r="U90" s="39"/>
      <c r="V90" s="49">
        <f>IF(Employee!H$139=E$84,Employee!D$138+SUM(M90)+'Aug19'!V75,SUM(M90)+'Aug19'!V75)</f>
        <v>0</v>
      </c>
      <c r="W90" s="49">
        <f>IF(Employee!H$139=E$84,Employee!D$139+SUM(N90)+'Aug19'!W75,SUM(N90)+'Aug19'!W75)</f>
        <v>0</v>
      </c>
      <c r="X90" s="49">
        <f>IF(O90=" ",'Aug19'!X75,O90+'Aug19'!X75)</f>
        <v>0</v>
      </c>
      <c r="Y90" s="49">
        <f>IF(P90=" ",'Aug19'!Y75,P90+'Aug19'!Y75)</f>
        <v>0</v>
      </c>
      <c r="Z90" s="49">
        <f>IF(Q90=" ",'Aug19'!Z75,Q90+'Aug19'!Z75)</f>
        <v>0</v>
      </c>
      <c r="AA90" s="49">
        <f>IF(R90=" ",'Aug19'!AA75,R90+'Aug19'!AA75)</f>
        <v>0</v>
      </c>
      <c r="AC90" s="49">
        <f>IF(T90=" ",'Aug19'!AC75,T90+'Aug19'!AC75)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IF(T$84="Y",'Aug19'!H76,0)</f>
        <v>0</v>
      </c>
      <c r="I91" s="93">
        <f>IF(T$84="Y",'Aug19'!I76,0)</f>
        <v>0</v>
      </c>
      <c r="J91" s="93">
        <f>IF(T$84="Y",'Aug19'!J76,0)</f>
        <v>0</v>
      </c>
      <c r="K91" s="93">
        <f>IF(T$84="Y",'Aug19'!K76,I91*J91)</f>
        <v>0</v>
      </c>
      <c r="L91" s="115">
        <f>IF(T$84="Y",'Aug19'!L76,0)</f>
        <v>0</v>
      </c>
      <c r="M91" s="103" t="str">
        <f>IF(E91=" "," ",IF(T$84="Y",'Aug19'!M76,IF((H91+K91+L91)&gt;0,H91+K91+L91,"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2"/>
        <v xml:space="preserve"> </v>
      </c>
      <c r="S91" s="95"/>
      <c r="T91" s="96" t="str">
        <f>IF(M91=" "," ",IF(M91=0," ",Admin!I58))</f>
        <v xml:space="preserve"> </v>
      </c>
      <c r="U91" s="39"/>
      <c r="V91" s="49">
        <f>IF(Employee!H$165=E$84,Employee!D$164+SUM(M91)+'Aug19'!V76,SUM(M91)+'Aug19'!V76)</f>
        <v>0</v>
      </c>
      <c r="W91" s="49">
        <f>IF(Employee!H$165=E$84,Employee!D$165+SUM(N91)+'Aug19'!W76,SUM(N91)+'Aug19'!W76)</f>
        <v>0</v>
      </c>
      <c r="X91" s="49">
        <f>IF(O91=" ",'Aug19'!X76,O91+'Aug19'!X76)</f>
        <v>0</v>
      </c>
      <c r="Y91" s="49">
        <f>IF(P91=" ",'Aug19'!Y76,P91+'Aug19'!Y76)</f>
        <v>0</v>
      </c>
      <c r="Z91" s="49">
        <f>IF(Q91=" ",'Aug19'!Z76,Q91+'Aug19'!Z76)</f>
        <v>0</v>
      </c>
      <c r="AA91" s="49">
        <f>IF(R91=" ",'Aug19'!AA76,R91+'Aug19'!AA76)</f>
        <v>0</v>
      </c>
      <c r="AC91" s="49">
        <f>IF(T91=" ",'Aug19'!AC76,T91+'Aug19'!AC76)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IF(T$84="Y",'Aug19'!H77,0)</f>
        <v>0</v>
      </c>
      <c r="I92" s="93">
        <f>IF(T$84="Y",'Aug19'!I77,0)</f>
        <v>0</v>
      </c>
      <c r="J92" s="93">
        <f>IF(T$84="Y",'Aug19'!J77,0)</f>
        <v>0</v>
      </c>
      <c r="K92" s="93">
        <f>IF(T$84="Y",'Aug19'!K77,I92*J92)</f>
        <v>0</v>
      </c>
      <c r="L92" s="115">
        <f>IF(T$84="Y",'Aug19'!L77,0)</f>
        <v>0</v>
      </c>
      <c r="M92" s="103" t="str">
        <f>IF(E92=" "," ",IF(T$84="Y",'Aug19'!M77,IF((H92+K92+L92)&gt;0,H92+K92+L92,"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2"/>
        <v xml:space="preserve"> </v>
      </c>
      <c r="S92" s="95"/>
      <c r="T92" s="96" t="str">
        <f>IF(M92=" "," ",IF(M92=0," ",Admin!I59))</f>
        <v xml:space="preserve"> </v>
      </c>
      <c r="U92" s="39"/>
      <c r="V92" s="49">
        <f>IF(Employee!H$191=E$84,Employee!D$190+SUM(M92)+'Aug19'!V77,SUM(M92)+'Aug19'!V77)</f>
        <v>0</v>
      </c>
      <c r="W92" s="49">
        <f>IF(Employee!H$191=E$84,Employee!D$191+SUM(N92)+'Aug19'!W77,SUM(N92)+'Aug19'!W77)</f>
        <v>0</v>
      </c>
      <c r="X92" s="49">
        <f>IF(O92=" ",'Aug19'!X77,O92+'Aug19'!X77)</f>
        <v>0</v>
      </c>
      <c r="Y92" s="49">
        <f>IF(P92=" ",'Aug19'!Y77,P92+'Aug19'!Y77)</f>
        <v>0</v>
      </c>
      <c r="Z92" s="49">
        <f>IF(Q92=" ",'Aug19'!Z77,Q92+'Aug19'!Z77)</f>
        <v>0</v>
      </c>
      <c r="AA92" s="49">
        <f>IF(R92=" ",'Aug19'!AA77,R92+'Aug19'!AA77)</f>
        <v>0</v>
      </c>
      <c r="AC92" s="49">
        <f>IF(T92=" ",'Aug19'!AC77,T92+'Aug19'!AC77)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IF(T$84="Y",'Aug19'!H78,0)</f>
        <v>0</v>
      </c>
      <c r="I93" s="93">
        <f>IF(T$84="Y",'Aug19'!I78,0)</f>
        <v>0</v>
      </c>
      <c r="J93" s="93">
        <f>IF(T$84="Y",'Aug19'!J78,0)</f>
        <v>0</v>
      </c>
      <c r="K93" s="93">
        <f>IF(T$84="Y",'Aug19'!K78,I93*J93)</f>
        <v>0</v>
      </c>
      <c r="L93" s="115">
        <f>IF(T$84="Y",'Aug19'!L78,0)</f>
        <v>0</v>
      </c>
      <c r="M93" s="103" t="str">
        <f>IF(E93=" "," ",IF(T$84="Y",'Aug19'!M78,IF((H93+K93+L93)&gt;0,H93+K93+L93,"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2"/>
        <v xml:space="preserve"> </v>
      </c>
      <c r="S93" s="95"/>
      <c r="T93" s="96" t="str">
        <f>IF(M93=" "," ",IF(M93=0," ",Admin!I60))</f>
        <v xml:space="preserve"> </v>
      </c>
      <c r="U93" s="39"/>
      <c r="V93" s="49">
        <f>IF(Employee!H$217=E$84,Employee!D$216+SUM(M93)+'Aug19'!V78,SUM(M93)+'Aug19'!V78)</f>
        <v>0</v>
      </c>
      <c r="W93" s="49">
        <f>IF(Employee!H$217=E$84,Employee!D$217+SUM(N93)+'Aug19'!W78,SUM(N93)+'Aug19'!W78)</f>
        <v>0</v>
      </c>
      <c r="X93" s="49">
        <f>IF(O93=" ",'Aug19'!X78,O93+'Aug19'!X78)</f>
        <v>0</v>
      </c>
      <c r="Y93" s="49">
        <f>IF(P93=" ",'Aug19'!Y78,P93+'Aug19'!Y78)</f>
        <v>0</v>
      </c>
      <c r="Z93" s="49">
        <f>IF(Q93=" ",'Aug19'!Z78,Q93+'Aug19'!Z78)</f>
        <v>0</v>
      </c>
      <c r="AA93" s="49">
        <f>IF(R93=" ",'Aug19'!AA78,R93+'Aug19'!AA78)</f>
        <v>0</v>
      </c>
      <c r="AC93" s="49">
        <f>IF(T93=" ",'Aug19'!AC78,T93+'Aug19'!AC78)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IF(T$84="Y",'Aug19'!H79,0)</f>
        <v>0</v>
      </c>
      <c r="I94" s="93">
        <f>IF(T$84="Y",'Aug19'!I79,0)</f>
        <v>0</v>
      </c>
      <c r="J94" s="93">
        <f>IF(T$84="Y",'Aug19'!J79,0)</f>
        <v>0</v>
      </c>
      <c r="K94" s="93">
        <f>IF(T$84="Y",'Aug19'!K79,I94*J94)</f>
        <v>0</v>
      </c>
      <c r="L94" s="115">
        <f>IF(T$84="Y",'Aug19'!L79,0)</f>
        <v>0</v>
      </c>
      <c r="M94" s="103" t="str">
        <f>IF(E94=" "," ",IF(T$84="Y",'Aug19'!M79,IF((H94+K94+L94)&gt;0,H94+K94+L94,"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2"/>
        <v xml:space="preserve"> </v>
      </c>
      <c r="S94" s="95"/>
      <c r="T94" s="96" t="str">
        <f>IF(M94=" "," ",IF(M94=0," ",Admin!I61))</f>
        <v xml:space="preserve"> </v>
      </c>
      <c r="U94" s="39"/>
      <c r="V94" s="49">
        <f>IF(Employee!H$243=E$84,Employee!D$242+SUM(M94)+'Aug19'!V79,SUM(M94)+'Aug19'!V79)</f>
        <v>0</v>
      </c>
      <c r="W94" s="49">
        <f>IF(Employee!H$243=E$84,Employee!D$243+SUM(N94)+'Aug19'!W79,SUM(N94)+'Aug19'!W79)</f>
        <v>0</v>
      </c>
      <c r="X94" s="49">
        <f>IF(O94=" ",'Aug19'!X79,O94+'Aug19'!X79)</f>
        <v>0</v>
      </c>
      <c r="Y94" s="49">
        <f>IF(P94=" ",'Aug19'!Y79,P94+'Aug19'!Y79)</f>
        <v>0</v>
      </c>
      <c r="Z94" s="49">
        <f>IF(Q94=" ",'Aug19'!Z79,Q94+'Aug19'!Z79)</f>
        <v>0</v>
      </c>
      <c r="AA94" s="49">
        <f>IF(R94=" ",'Aug19'!AA79,R94+'Aug19'!AA79)</f>
        <v>0</v>
      </c>
      <c r="AC94" s="49">
        <f>IF(T94=" ",'Aug19'!AC79,T94+'Aug19'!AC79)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IF(T$84="Y",'Aug19'!H80,0)</f>
        <v>0</v>
      </c>
      <c r="I95" s="118">
        <f>IF(T$84="Y",'Aug19'!I80,0)</f>
        <v>0</v>
      </c>
      <c r="J95" s="118">
        <f>IF(T$84="Y",'Aug19'!J80,0)</f>
        <v>0</v>
      </c>
      <c r="K95" s="118">
        <f>IF(T$84="Y",'Aug19'!K80,I95*J95)</f>
        <v>0</v>
      </c>
      <c r="L95" s="116">
        <f>IF(T$84="Y",'Aug19'!L80,0)</f>
        <v>0</v>
      </c>
      <c r="M95" s="103" t="str">
        <f>IF(E95=" "," ",IF(T$84="Y",'Aug19'!M80,IF((H95+K95+L95)&gt;0,H95+K95+L95,"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95"/>
      <c r="T95" s="96" t="str">
        <f>IF(M95=" "," ",IF(M95=0," ",Admin!I62))</f>
        <v xml:space="preserve"> </v>
      </c>
      <c r="U95" s="39"/>
      <c r="V95" s="49">
        <f>IF(Employee!H$269=E$84,Employee!D$268+SUM(M95)+'Aug19'!V80,SUM(M95)+'Aug19'!V80)</f>
        <v>0</v>
      </c>
      <c r="W95" s="49">
        <f>IF(Employee!H$269=E$84,Employee!D$269+SUM(N95)+'Aug19'!W80,SUM(N95)+'Aug19'!W80)</f>
        <v>0</v>
      </c>
      <c r="X95" s="49">
        <f>IF(O95=" ",'Aug19'!X80,O95+'Aug19'!X80)</f>
        <v>0</v>
      </c>
      <c r="Y95" s="49">
        <f>IF(P95=" ",'Aug19'!Y80,P95+'Aug19'!Y80)</f>
        <v>0</v>
      </c>
      <c r="Z95" s="49">
        <f>IF(Q95=" ",'Aug19'!Z80,Q95+'Aug19'!Z80)</f>
        <v>0</v>
      </c>
      <c r="AA95" s="49">
        <f>IF(R95=" ",'Aug19'!AA80,R95+'Aug19'!AA80)</f>
        <v>0</v>
      </c>
      <c r="AC95" s="49">
        <f>IF(T95=" ",'Aug19'!AC80,T95+'Aug19'!AC80)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381" t="s">
        <v>7</v>
      </c>
      <c r="G96" s="379"/>
      <c r="H96" s="105"/>
      <c r="I96" s="106"/>
      <c r="J96" s="106"/>
      <c r="K96" s="147"/>
      <c r="L96" s="147"/>
      <c r="M96" s="138">
        <f t="shared" ref="M96:R96" si="77">SUM(M86:M95)</f>
        <v>0</v>
      </c>
      <c r="N96" s="138">
        <f t="shared" si="77"/>
        <v>0</v>
      </c>
      <c r="O96" s="138">
        <f t="shared" si="77"/>
        <v>0</v>
      </c>
      <c r="P96" s="138">
        <f t="shared" si="77"/>
        <v>0</v>
      </c>
      <c r="Q96" s="138">
        <f t="shared" si="77"/>
        <v>0</v>
      </c>
      <c r="R96" s="138">
        <f t="shared" si="77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390" t="s">
        <v>81</v>
      </c>
      <c r="N99" s="391"/>
      <c r="O99" s="391"/>
      <c r="P99" s="391"/>
      <c r="Q99" s="391"/>
      <c r="R99" s="39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AD100+'Aug19'!AD90</f>
        <v>0</v>
      </c>
      <c r="AE105" s="170">
        <f>AE100+'Aug19'!AE90</f>
        <v>0</v>
      </c>
      <c r="AF105" s="170">
        <f>AF100+'Aug19'!AF90</f>
        <v>0</v>
      </c>
      <c r="AG105" s="170">
        <f>AG100+'Aug19'!AG90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AE102+'Aug19'!AE92</f>
        <v>0</v>
      </c>
      <c r="AF107" s="170">
        <f>AF102+'Aug19'!AF92</f>
        <v>0</v>
      </c>
      <c r="AG107" s="170">
        <f>AG102+'Aug19'!AG92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7"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M99:R99"/>
    <mergeCell ref="T3:T6"/>
    <mergeCell ref="O8:Q8"/>
    <mergeCell ref="AG3:AG6"/>
    <mergeCell ref="O68:Q68"/>
    <mergeCell ref="R68:T68"/>
    <mergeCell ref="B67:T67"/>
    <mergeCell ref="B68:E68"/>
    <mergeCell ref="B82:T82"/>
    <mergeCell ref="B83:E83"/>
    <mergeCell ref="H3:H6"/>
    <mergeCell ref="I3:I6"/>
    <mergeCell ref="B24:D24"/>
    <mergeCell ref="H24:J24"/>
    <mergeCell ref="B54:D54"/>
    <mergeCell ref="H54:J54"/>
    <mergeCell ref="B23:E23"/>
    <mergeCell ref="B37:T37"/>
    <mergeCell ref="B39:D39"/>
    <mergeCell ref="H39:J39"/>
    <mergeCell ref="F66:G66"/>
    <mergeCell ref="B22:T22"/>
    <mergeCell ref="F51:G51"/>
    <mergeCell ref="B52:T52"/>
    <mergeCell ref="B84:D84"/>
    <mergeCell ref="H84:J84"/>
    <mergeCell ref="O84:R84"/>
    <mergeCell ref="O83:Q83"/>
    <mergeCell ref="R83:T83"/>
    <mergeCell ref="F81:G81"/>
    <mergeCell ref="V3:V6"/>
    <mergeCell ref="C3:C6"/>
    <mergeCell ref="D3:D6"/>
    <mergeCell ref="E3:E6"/>
    <mergeCell ref="R53:T53"/>
    <mergeCell ref="R8:T8"/>
    <mergeCell ref="O23:Q23"/>
    <mergeCell ref="B38:E38"/>
    <mergeCell ref="O9:R9"/>
    <mergeCell ref="B53:E53"/>
    <mergeCell ref="O38:Q38"/>
    <mergeCell ref="O54:R54"/>
    <mergeCell ref="O53:Q53"/>
    <mergeCell ref="O39:R39"/>
    <mergeCell ref="R38:T38"/>
    <mergeCell ref="B1:F2"/>
    <mergeCell ref="R23:T23"/>
    <mergeCell ref="B69:D69"/>
    <mergeCell ref="H69:J69"/>
    <mergeCell ref="O69:R69"/>
    <mergeCell ref="G2:H2"/>
    <mergeCell ref="I2:L2"/>
    <mergeCell ref="O24:R24"/>
    <mergeCell ref="F36:G36"/>
    <mergeCell ref="F21:G21"/>
    <mergeCell ref="B9:D9"/>
    <mergeCell ref="H9:J9"/>
    <mergeCell ref="B3:B6"/>
    <mergeCell ref="R3:R6"/>
    <mergeCell ref="B7:T7"/>
    <mergeCell ref="B8:E8"/>
    <mergeCell ref="G1:H1"/>
    <mergeCell ref="I1:L1"/>
    <mergeCell ref="W3:W6"/>
    <mergeCell ref="U1:U6"/>
    <mergeCell ref="X3:X6"/>
    <mergeCell ref="V1:AC2"/>
    <mergeCell ref="Y3:Y6"/>
    <mergeCell ref="Z3:Z6"/>
    <mergeCell ref="AA3:AA6"/>
    <mergeCell ref="L3:L6"/>
    <mergeCell ref="M3:M6"/>
    <mergeCell ref="AD3:AD6"/>
    <mergeCell ref="AE3:AE6"/>
    <mergeCell ref="AF3:AF6"/>
    <mergeCell ref="AC3:AC6"/>
    <mergeCell ref="AD1:AG2"/>
  </mergeCells>
  <phoneticPr fontId="4" type="noConversion"/>
  <dataValidations count="1">
    <dataValidation type="list" allowBlank="1" showInputMessage="1" showErrorMessage="1" sqref="G11:G20 G71:G80 G86:G95 G56:G65 G41:G50 G26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"/>
  <sheetViews>
    <sheetView workbookViewId="0">
      <pane ySplit="6" topLeftCell="A7" activePane="bottomLeft" state="frozen"/>
      <selection pane="bottomLeft" activeCell="M20" sqref="M20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SUM(AD85:AG85)+SUM(AE87:AG87)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27</v>
      </c>
      <c r="F9" s="35"/>
      <c r="G9" s="35"/>
      <c r="H9" s="377" t="s">
        <v>28</v>
      </c>
      <c r="I9" s="378"/>
      <c r="J9" s="379"/>
      <c r="K9" s="210">
        <f>'Sep19'!M69+1</f>
        <v>43739</v>
      </c>
      <c r="L9" s="211" t="s">
        <v>84</v>
      </c>
      <c r="M9" s="212">
        <f>K9+6</f>
        <v>43745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IF(T$9="Y",'Sep19'!H71,0)</f>
        <v>0</v>
      </c>
      <c r="I11" s="90">
        <f>IF(T$9="Y",'Sep19'!I71,0)</f>
        <v>0</v>
      </c>
      <c r="J11" s="90">
        <f>IF(T$9="Y",'Sep19'!J71,0)</f>
        <v>0</v>
      </c>
      <c r="K11" s="90">
        <f>IF(T$9="Y",'Sep19'!K71,I11*J11)</f>
        <v>0</v>
      </c>
      <c r="L11" s="90">
        <f>IF(T$9="Y",'Sep19'!L71,0)</f>
        <v>0</v>
      </c>
      <c r="M11" s="114" t="str">
        <f>IF(E11=" "," ",IF(T$9="Y",'Sep19'!M71,IF((H11+K11+L11)&gt;0,H11+K11+L11,"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",Admin!I263))</f>
        <v xml:space="preserve"> </v>
      </c>
      <c r="U11" s="39"/>
      <c r="V11" s="49">
        <f>IF(Employee!H$34=E$9,Employee!D$34+SUM(M11)+'Sep19'!V71,SUM(M11)+'Sep19'!V71)</f>
        <v>0</v>
      </c>
      <c r="W11" s="49">
        <f>IF(Employee!H$34=E$9,Employee!D$35+SUM(N11)+'Sep19'!W71,SUM(N11)+'Sep19'!W71)</f>
        <v>0</v>
      </c>
      <c r="X11" s="49">
        <f>IF(O11=" ",'Sep19'!X71,O11+'Sep19'!X71)</f>
        <v>0</v>
      </c>
      <c r="Y11" s="49">
        <f>IF(P11=" ",'Sep19'!Y71,P11+'Sep19'!Y71)</f>
        <v>0</v>
      </c>
      <c r="Z11" s="49">
        <f>IF(Q11=" ",'Sep19'!Z71,Q11+'Sep19'!Z71)</f>
        <v>0</v>
      </c>
      <c r="AA11" s="49">
        <f>IF(R11=" ",'Sep19'!AA71,R11+'Sep19'!AA71)</f>
        <v>0</v>
      </c>
      <c r="AC11" s="49">
        <f>IF(T11=" ",'Sep19'!AC71,T11+'Sep19'!AC71)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IF(T$9="Y",'Sep19'!H72,0)</f>
        <v>0</v>
      </c>
      <c r="I12" s="93">
        <f>IF(T$9="Y",'Sep19'!I72,0)</f>
        <v>0</v>
      </c>
      <c r="J12" s="93">
        <f>IF(T$9="Y",'Sep19'!J72,0)</f>
        <v>0</v>
      </c>
      <c r="K12" s="93">
        <f>IF(T$9="Y",'Sep19'!K72,I12*J12)</f>
        <v>0</v>
      </c>
      <c r="L12" s="93">
        <f>IF(T$9="Y",'Sep19'!L72,0)</f>
        <v>0</v>
      </c>
      <c r="M12" s="115" t="str">
        <f>IF(E12=" "," ",IF(T$9="Y",'Sep19'!M72,IF((H12+K12+L12)&gt;0,H12+K12+L12,"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",Admin!I264))</f>
        <v xml:space="preserve"> </v>
      </c>
      <c r="U12" s="39"/>
      <c r="V12" s="49">
        <f>IF(Employee!H$60=E$9,Employee!D$60+SUM(M12)+'Sep19'!V72,SUM(M12)+'Sep19'!V72)</f>
        <v>0</v>
      </c>
      <c r="W12" s="49">
        <f>IF(Employee!H$60=E$9,Employee!D$61+SUM(N12)+'Sep19'!W72,SUM(N12)+'Sep19'!W72)</f>
        <v>0</v>
      </c>
      <c r="X12" s="49">
        <f>IF(O12=" ",'Sep19'!X72,O12+'Sep19'!X72)</f>
        <v>0</v>
      </c>
      <c r="Y12" s="49">
        <f>IF(P12=" ",'Sep19'!Y72,P12+'Sep19'!Y72)</f>
        <v>0</v>
      </c>
      <c r="Z12" s="49">
        <f>IF(Q12=" ",'Sep19'!Z72,Q12+'Sep19'!Z72)</f>
        <v>0</v>
      </c>
      <c r="AA12" s="49">
        <f>IF(R12=" ",'Sep19'!AA72,R12+'Sep19'!AA72)</f>
        <v>0</v>
      </c>
      <c r="AC12" s="49">
        <f>IF(T12=" ",'Sep19'!AC72,T12+'Sep19'!AC72)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IF(T$9="Y",'Sep19'!H73,0)</f>
        <v>0</v>
      </c>
      <c r="I13" s="93">
        <f>IF(T$9="Y",'Sep19'!I73,0)</f>
        <v>0</v>
      </c>
      <c r="J13" s="93">
        <f>IF(T$9="Y",'Sep19'!J73,0)</f>
        <v>0</v>
      </c>
      <c r="K13" s="93">
        <f>IF(T$9="Y",'Sep19'!K73,I13*J13)</f>
        <v>0</v>
      </c>
      <c r="L13" s="93">
        <f>IF(T$9="Y",'Sep19'!L73,0)</f>
        <v>0</v>
      </c>
      <c r="M13" s="115" t="str">
        <f>IF(E13=" "," ",IF(T$9="Y",'Sep19'!M73,IF((H13+K13+L13)&gt;0,H13+K13+L13,"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",Admin!I265))</f>
        <v xml:space="preserve"> </v>
      </c>
      <c r="U13" s="39"/>
      <c r="V13" s="49">
        <f>IF(Employee!H$86=E$9,Employee!D$86+SUM(M13)+'Sep19'!V73,SUM(M13)+'Sep19'!V73)</f>
        <v>0</v>
      </c>
      <c r="W13" s="49">
        <f>IF(Employee!H$86=E$9,Employee!D$87+SUM(N13)+'Sep19'!W73,SUM(N13)+'Sep19'!W73)</f>
        <v>0</v>
      </c>
      <c r="X13" s="49">
        <f>IF(O13=" ",'Sep19'!X73,O13+'Sep19'!X73)</f>
        <v>0</v>
      </c>
      <c r="Y13" s="49">
        <f>IF(P13=" ",'Sep19'!Y73,P13+'Sep19'!Y73)</f>
        <v>0</v>
      </c>
      <c r="Z13" s="49">
        <f>IF(Q13=" ",'Sep19'!Z73,Q13+'Sep19'!Z73)</f>
        <v>0</v>
      </c>
      <c r="AA13" s="49">
        <f>IF(R13=" ",'Sep19'!AA73,R13+'Sep19'!AA73)</f>
        <v>0</v>
      </c>
      <c r="AC13" s="49">
        <f>IF(T13=" ",'Sep19'!AC73,T13+'Sep19'!AC73)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IF(T$9="Y",'Sep19'!H74,0)</f>
        <v>0</v>
      </c>
      <c r="I14" s="93">
        <f>IF(T$9="Y",'Sep19'!I74,0)</f>
        <v>0</v>
      </c>
      <c r="J14" s="93">
        <f>IF(T$9="Y",'Sep19'!J74,0)</f>
        <v>0</v>
      </c>
      <c r="K14" s="93">
        <f>IF(T$9="Y",'Sep19'!K74,I14*J14)</f>
        <v>0</v>
      </c>
      <c r="L14" s="93">
        <f>IF(T$9="Y",'Sep19'!L74,0)</f>
        <v>0</v>
      </c>
      <c r="M14" s="115" t="str">
        <f>IF(E14=" "," ",IF(T$9="Y",'Sep19'!M74,IF((H14+K14+L14)&gt;0,H14+K14+L14,"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",Admin!I266))</f>
        <v xml:space="preserve"> </v>
      </c>
      <c r="U14" s="39"/>
      <c r="V14" s="49">
        <f>IF(Employee!H$112=E$9,Employee!D$112+SUM(M14)+'Sep19'!V74,SUM(M14)+'Sep19'!V74)</f>
        <v>0</v>
      </c>
      <c r="W14" s="49">
        <f>IF(Employee!H$112=E$9,Employee!D$113+SUM(N14)+'Sep19'!W74,SUM(N14)+'Sep19'!W74)</f>
        <v>0</v>
      </c>
      <c r="X14" s="49">
        <f>IF(O14=" ",'Sep19'!X74,O14+'Sep19'!X74)</f>
        <v>0</v>
      </c>
      <c r="Y14" s="49">
        <f>IF(P14=" ",'Sep19'!Y74,P14+'Sep19'!Y74)</f>
        <v>0</v>
      </c>
      <c r="Z14" s="49">
        <f>IF(Q14=" ",'Sep19'!Z74,Q14+'Sep19'!Z74)</f>
        <v>0</v>
      </c>
      <c r="AA14" s="49">
        <f>IF(R14=" ",'Sep19'!AA74,R14+'Sep19'!AA74)</f>
        <v>0</v>
      </c>
      <c r="AC14" s="49">
        <f>IF(T14=" ",'Sep19'!AC74,T14+'Sep19'!AC74)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IF(T$9="Y",'Sep19'!H75,0)</f>
        <v>0</v>
      </c>
      <c r="I15" s="93">
        <f>IF(T$9="Y",'Sep19'!I75,0)</f>
        <v>0</v>
      </c>
      <c r="J15" s="93">
        <f>IF(T$9="Y",'Sep19'!J75,0)</f>
        <v>0</v>
      </c>
      <c r="K15" s="93">
        <f>IF(T$9="Y",'Sep19'!K75,I15*J15)</f>
        <v>0</v>
      </c>
      <c r="L15" s="93">
        <f>IF(T$9="Y",'Sep19'!L75,0)</f>
        <v>0</v>
      </c>
      <c r="M15" s="115" t="str">
        <f>IF(E15=" "," ",IF(T$9="Y",'Sep19'!M75,IF((H15+K15+L15)&gt;0,H15+K15+L15,"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",Admin!I267))</f>
        <v xml:space="preserve"> </v>
      </c>
      <c r="U15" s="39"/>
      <c r="V15" s="49">
        <f>IF(Employee!H$138=E$9,Employee!D$138+SUM(M15)+'Sep19'!V75,SUM(M15)+'Sep19'!V75)</f>
        <v>0</v>
      </c>
      <c r="W15" s="49">
        <f>IF(Employee!H$138=E$9,Employee!D$139+SUM(N15)+'Sep19'!W75,SUM(N15)+'Sep19'!W75)</f>
        <v>0</v>
      </c>
      <c r="X15" s="49">
        <f>IF(O15=" ",'Sep19'!X75,O15+'Sep19'!X75)</f>
        <v>0</v>
      </c>
      <c r="Y15" s="49">
        <f>IF(P15=" ",'Sep19'!Y75,P15+'Sep19'!Y75)</f>
        <v>0</v>
      </c>
      <c r="Z15" s="49">
        <f>IF(Q15=" ",'Sep19'!Z75,Q15+'Sep19'!Z75)</f>
        <v>0</v>
      </c>
      <c r="AA15" s="49">
        <f>IF(R15=" ",'Sep19'!AA75,R15+'Sep19'!AA75)</f>
        <v>0</v>
      </c>
      <c r="AC15" s="49">
        <f>IF(T15=" ",'Sep19'!AC75,T15+'Sep19'!AC75)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IF(T$9="Y",'Sep19'!H76,0)</f>
        <v>0</v>
      </c>
      <c r="I16" s="93">
        <f>IF(T$9="Y",'Sep19'!I76,0)</f>
        <v>0</v>
      </c>
      <c r="J16" s="93">
        <f>IF(T$9="Y",'Sep19'!J76,0)</f>
        <v>0</v>
      </c>
      <c r="K16" s="93">
        <f>IF(T$9="Y",'Sep19'!K76,I16*J16)</f>
        <v>0</v>
      </c>
      <c r="L16" s="93">
        <f>IF(T$9="Y",'Sep19'!L76,0)</f>
        <v>0</v>
      </c>
      <c r="M16" s="115" t="str">
        <f>IF(E16=" "," ",IF(T$9="Y",'Sep19'!M76,IF((H16+K16+L16)&gt;0,H16+K16+L16,"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",Admin!I268))</f>
        <v xml:space="preserve"> </v>
      </c>
      <c r="U16" s="39"/>
      <c r="V16" s="49">
        <f>IF(Employee!H$164=E$9,Employee!D$164+SUM(M16)+'Sep19'!V76,SUM(M16)+'Sep19'!V76)</f>
        <v>0</v>
      </c>
      <c r="W16" s="49">
        <f>IF(Employee!H$164=E$9,Employee!D$165+SUM(N16)+'Sep19'!W76,SUM(N16)+'Sep19'!W76)</f>
        <v>0</v>
      </c>
      <c r="X16" s="49">
        <f>IF(O16=" ",'Sep19'!X76,O16+'Sep19'!X76)</f>
        <v>0</v>
      </c>
      <c r="Y16" s="49">
        <f>IF(P16=" ",'Sep19'!Y76,P16+'Sep19'!Y76)</f>
        <v>0</v>
      </c>
      <c r="Z16" s="49">
        <f>IF(Q16=" ",'Sep19'!Z76,Q16+'Sep19'!Z76)</f>
        <v>0</v>
      </c>
      <c r="AA16" s="49">
        <f>IF(R16=" ",'Sep19'!AA76,R16+'Sep19'!AA76)</f>
        <v>0</v>
      </c>
      <c r="AC16" s="49">
        <f>IF(T16=" ",'Sep19'!AC76,T16+'Sep19'!AC76)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IF(T$9="Y",'Sep19'!H77,0)</f>
        <v>0</v>
      </c>
      <c r="I17" s="93">
        <f>IF(T$9="Y",'Sep19'!I77,0)</f>
        <v>0</v>
      </c>
      <c r="J17" s="93">
        <f>IF(T$9="Y",'Sep19'!J77,0)</f>
        <v>0</v>
      </c>
      <c r="K17" s="93">
        <f>IF(T$9="Y",'Sep19'!K77,I17*J17)</f>
        <v>0</v>
      </c>
      <c r="L17" s="93">
        <f>IF(T$9="Y",'Sep19'!L77,0)</f>
        <v>0</v>
      </c>
      <c r="M17" s="115" t="str">
        <f>IF(E17=" "," ",IF(T$9="Y",'Sep19'!M77,IF((H17+K17+L17)&gt;0,H17+K17+L17,"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",Admin!I269))</f>
        <v xml:space="preserve"> </v>
      </c>
      <c r="U17" s="39"/>
      <c r="V17" s="49">
        <f>IF(Employee!H$190=E$9,Employee!D$190+SUM(M17)+'Sep19'!V77,SUM(M17)+'Sep19'!V77)</f>
        <v>0</v>
      </c>
      <c r="W17" s="49">
        <f>IF(Employee!H$190=E$9,Employee!D$191+SUM(N17)+'Sep19'!W77,SUM(N17)+'Sep19'!W77)</f>
        <v>0</v>
      </c>
      <c r="X17" s="49">
        <f>IF(O17=" ",'Sep19'!X77,O17+'Sep19'!X77)</f>
        <v>0</v>
      </c>
      <c r="Y17" s="49">
        <f>IF(P17=" ",'Sep19'!Y77,P17+'Sep19'!Y77)</f>
        <v>0</v>
      </c>
      <c r="Z17" s="49">
        <f>IF(Q17=" ",'Sep19'!Z77,Q17+'Sep19'!Z77)</f>
        <v>0</v>
      </c>
      <c r="AA17" s="49">
        <f>IF(R17=" ",'Sep19'!AA77,R17+'Sep19'!AA77)</f>
        <v>0</v>
      </c>
      <c r="AC17" s="49">
        <f>IF(T17=" ",'Sep19'!AC77,T17+'Sep19'!AC77)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IF(T$9="Y",'Sep19'!H78,0)</f>
        <v>0</v>
      </c>
      <c r="I18" s="93">
        <f>IF(T$9="Y",'Sep19'!I78,0)</f>
        <v>0</v>
      </c>
      <c r="J18" s="93">
        <f>IF(T$9="Y",'Sep19'!J78,0)</f>
        <v>0</v>
      </c>
      <c r="K18" s="93">
        <f>IF(T$9="Y",'Sep19'!K78,I18*J18)</f>
        <v>0</v>
      </c>
      <c r="L18" s="93">
        <f>IF(T$9="Y",'Sep19'!L78,0)</f>
        <v>0</v>
      </c>
      <c r="M18" s="115" t="str">
        <f>IF(E18=" "," ",IF(T$9="Y",'Sep19'!M78,IF((H18+K18+L18)&gt;0,H18+K18+L18,"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",Admin!I270))</f>
        <v xml:space="preserve"> </v>
      </c>
      <c r="U18" s="39"/>
      <c r="V18" s="49">
        <f>IF(Employee!H$216=E$9,Employee!D$216+SUM(M18)+'Sep19'!V78,SUM(M18)+'Sep19'!V78)</f>
        <v>0</v>
      </c>
      <c r="W18" s="49">
        <f>IF(Employee!H$216=E$9,Employee!D$217+SUM(N18)+'Sep19'!W78,SUM(N18)+'Sep19'!W78)</f>
        <v>0</v>
      </c>
      <c r="X18" s="49">
        <f>IF(O18=" ",'Sep19'!X78,O18+'Sep19'!X78)</f>
        <v>0</v>
      </c>
      <c r="Y18" s="49">
        <f>IF(P18=" ",'Sep19'!Y78,P18+'Sep19'!Y78)</f>
        <v>0</v>
      </c>
      <c r="Z18" s="49">
        <f>IF(Q18=" ",'Sep19'!Z78,Q18+'Sep19'!Z78)</f>
        <v>0</v>
      </c>
      <c r="AA18" s="49">
        <f>IF(R18=" ",'Sep19'!AA78,R18+'Sep19'!AA78)</f>
        <v>0</v>
      </c>
      <c r="AC18" s="49">
        <f>IF(T18=" ",'Sep19'!AC78,T18+'Sep19'!AC78)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IF(T$9="Y",'Sep19'!H79,0)</f>
        <v>0</v>
      </c>
      <c r="I19" s="93">
        <f>IF(T$9="Y",'Sep19'!I79,0)</f>
        <v>0</v>
      </c>
      <c r="J19" s="93">
        <f>IF(T$9="Y",'Sep19'!J79,0)</f>
        <v>0</v>
      </c>
      <c r="K19" s="93">
        <f>IF(T$9="Y",'Sep19'!K79,I19*J19)</f>
        <v>0</v>
      </c>
      <c r="L19" s="93">
        <f>IF(T$9="Y",'Sep19'!L79,0)</f>
        <v>0</v>
      </c>
      <c r="M19" s="115" t="str">
        <f>IF(E19=" "," ",IF(T$9="Y",'Sep19'!M79,IF((H19+K19+L19)&gt;0,H19+K19+L19,"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",Admin!I271))</f>
        <v xml:space="preserve"> </v>
      </c>
      <c r="U19" s="39"/>
      <c r="V19" s="49">
        <f>IF(Employee!H$242=E$9,Employee!D$242+SUM(M19)+'Sep19'!V79,SUM(M19)+'Sep19'!V79)</f>
        <v>0</v>
      </c>
      <c r="W19" s="49">
        <f>IF(Employee!H$242=E$9,Employee!D$243+SUM(N19)+'Sep19'!W79,SUM(N19)+'Sep19'!W79)</f>
        <v>0</v>
      </c>
      <c r="X19" s="49">
        <f>IF(O19=" ",'Sep19'!X79,O19+'Sep19'!X79)</f>
        <v>0</v>
      </c>
      <c r="Y19" s="49">
        <f>IF(P19=" ",'Sep19'!Y79,P19+'Sep19'!Y79)</f>
        <v>0</v>
      </c>
      <c r="Z19" s="49">
        <f>IF(Q19=" ",'Sep19'!Z79,Q19+'Sep19'!Z79)</f>
        <v>0</v>
      </c>
      <c r="AA19" s="49">
        <f>IF(R19=" ",'Sep19'!AA79,R19+'Sep19'!AA79)</f>
        <v>0</v>
      </c>
      <c r="AC19" s="49">
        <f>IF(T19=" ",'Sep19'!AC79,T19+'Sep19'!AC79)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IF(T$9="Y",'Sep19'!H80,0)</f>
        <v>0</v>
      </c>
      <c r="I20" s="118">
        <f>IF(T$9="Y",'Sep19'!I80,0)</f>
        <v>0</v>
      </c>
      <c r="J20" s="118">
        <f>IF(T$9="Y",'Sep19'!J80,0)</f>
        <v>0</v>
      </c>
      <c r="K20" s="118">
        <f>IF(T$9="Y",'Sep19'!K80,I20*J20)</f>
        <v>0</v>
      </c>
      <c r="L20" s="118">
        <f>IF(T$9="Y",'Sep19'!L80,0)</f>
        <v>0</v>
      </c>
      <c r="M20" s="116" t="str">
        <f>IF(E20=" "," ",IF(T$9="Y",'Sep19'!M80,IF((H20+K20+L20)&gt;0,H20+K20+L20,"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",Admin!I272))</f>
        <v xml:space="preserve"> </v>
      </c>
      <c r="U20" s="39"/>
      <c r="V20" s="49">
        <f>IF(Employee!H$268=E$9,Employee!D$268+SUM(M20)+'Sep19'!V80,SUM(M20)+'Sep19'!V80)</f>
        <v>0</v>
      </c>
      <c r="W20" s="49">
        <f>IF(Employee!H$268=E$9,Employee!D$269+SUM(N20)+'Sep19'!W80,SUM(N20)+'Sep19'!W80)</f>
        <v>0</v>
      </c>
      <c r="X20" s="49">
        <f>IF(O20=" ",'Sep19'!X80,O20+'Sep19'!X80)</f>
        <v>0</v>
      </c>
      <c r="Y20" s="49">
        <f>IF(P20=" ",'Sep19'!Y80,P20+'Sep19'!Y80)</f>
        <v>0</v>
      </c>
      <c r="Z20" s="49">
        <f>IF(Q20=" ",'Sep19'!Z80,Q20+'Sep19'!Z80)</f>
        <v>0</v>
      </c>
      <c r="AA20" s="49">
        <f>IF(R20=" ",'Sep19'!AA80,R20+'Sep19'!AA80)</f>
        <v>0</v>
      </c>
      <c r="AC20" s="49">
        <f>IF(T20=" ",'Sep19'!AC80,T20+'Sep19'!AC80)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28</v>
      </c>
      <c r="F24" s="35"/>
      <c r="G24" s="35"/>
      <c r="H24" s="377" t="s">
        <v>28</v>
      </c>
      <c r="I24" s="378"/>
      <c r="J24" s="379"/>
      <c r="K24" s="210">
        <f>M9+1</f>
        <v>43746</v>
      </c>
      <c r="L24" s="211" t="s">
        <v>84</v>
      </c>
      <c r="M24" s="212">
        <f>K24+6</f>
        <v>43752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",Admin!I273))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",Admin!I274))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",Admin!I275))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",Admin!I276))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",Admin!I277))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",Admin!I278))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",Admin!I279))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",Admin!I280))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",Admin!I281))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",Admin!I282))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29</v>
      </c>
      <c r="F39" s="35"/>
      <c r="G39" s="35"/>
      <c r="H39" s="377" t="s">
        <v>28</v>
      </c>
      <c r="I39" s="378"/>
      <c r="J39" s="379"/>
      <c r="K39" s="210">
        <f>M24+1</f>
        <v>43753</v>
      </c>
      <c r="L39" s="211" t="s">
        <v>84</v>
      </c>
      <c r="M39" s="212">
        <f>K39+6</f>
        <v>43759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",Admin!I283))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",Admin!I284))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",Admin!I285))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",Admin!I286))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",Admin!I287))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",Admin!I288))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",Admin!I289))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",Admin!I290))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",Admin!I291))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",Admin!I292))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30</v>
      </c>
      <c r="F54" s="35"/>
      <c r="G54" s="35"/>
      <c r="H54" s="377" t="s">
        <v>28</v>
      </c>
      <c r="I54" s="428"/>
      <c r="J54" s="429"/>
      <c r="K54" s="210">
        <f>M39+1</f>
        <v>43760</v>
      </c>
      <c r="L54" s="211" t="s">
        <v>84</v>
      </c>
      <c r="M54" s="212">
        <f>K54+6</f>
        <v>43766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",Admin!I293))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",Admin!I294))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",Admin!I295))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",Admin!I296))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",Admin!I297))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",Admin!I298))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",Admin!I299))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",Admin!I300))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",Admin!I301))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",Admin!I302))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7</v>
      </c>
      <c r="F69" s="35"/>
      <c r="G69" s="35"/>
      <c r="H69" s="377" t="s">
        <v>28</v>
      </c>
      <c r="I69" s="378"/>
      <c r="J69" s="379"/>
      <c r="K69" s="210">
        <f>Admin!B185</f>
        <v>43744</v>
      </c>
      <c r="L69" s="211" t="s">
        <v>84</v>
      </c>
      <c r="M69" s="212">
        <f>Admin!B215</f>
        <v>43774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IF(T$69="Y",'Sep19'!H86,0)</f>
        <v>0</v>
      </c>
      <c r="I71" s="90">
        <f>IF(T$69="Y",'Sep19'!I86,0)</f>
        <v>0</v>
      </c>
      <c r="J71" s="90">
        <f>IF(T$69="Y",'Sep19'!J86,0)</f>
        <v>0</v>
      </c>
      <c r="K71" s="90">
        <f>IF(T$69="Y",'Sep19'!K86,I71*J71)</f>
        <v>0</v>
      </c>
      <c r="L71" s="90">
        <f>IF(T$69="Y",'Sep19'!L86,0)</f>
        <v>0</v>
      </c>
      <c r="M71" s="102" t="str">
        <f>IF(E71=" "," ",IF(T$69="Y",'Sep19'!M86,IF((H71+K71+L71)&gt;0,H71+K71+L71,"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",Admin!I63))</f>
        <v xml:space="preserve"> </v>
      </c>
      <c r="U71" s="39"/>
      <c r="V71" s="49">
        <f>IF(Employee!H$35=E$69,Employee!D$34+SUM(M71)+'Sep19'!V86,SUM(M71)+'Sep19'!V86)</f>
        <v>0</v>
      </c>
      <c r="W71" s="49">
        <f>IF(Employee!H$35=E$69,Employee!D$35+SUM(N71)+'Sep19'!W86,SUM(N71)+'Sep19'!W86)</f>
        <v>0</v>
      </c>
      <c r="X71" s="49">
        <f>IF(O71=" ",'Sep19'!X86,O71+'Sep19'!X86)</f>
        <v>0</v>
      </c>
      <c r="Y71" s="49">
        <f>IF(P71=" ",'Sep19'!Y86,P71+'Sep19'!Y86)</f>
        <v>0</v>
      </c>
      <c r="Z71" s="49">
        <f>IF(Q71=" ",'Sep19'!Z86,Q71+'Sep19'!Z86)</f>
        <v>0</v>
      </c>
      <c r="AA71" s="49">
        <f>IF(R71=" ",'Sep19'!AA86,R71+'Sep19'!AA86)</f>
        <v>0</v>
      </c>
      <c r="AC71" s="49">
        <f>IF(T71=" ",'Sep19'!AC86,T71+'Sep19'!AC86)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IF(T$69="Y",'Sep19'!H87,0)</f>
        <v>0</v>
      </c>
      <c r="I72" s="93">
        <f>IF(T$69="Y",'Sep19'!I87,0)</f>
        <v>0</v>
      </c>
      <c r="J72" s="93">
        <f>IF(T$69="Y",'Sep19'!J87,0)</f>
        <v>0</v>
      </c>
      <c r="K72" s="93">
        <f>IF(T$69="Y",'Sep19'!K87,I72*J72)</f>
        <v>0</v>
      </c>
      <c r="L72" s="93">
        <f>IF(T$69="Y",'Sep19'!L87,0)</f>
        <v>0</v>
      </c>
      <c r="M72" s="103" t="str">
        <f>IF(E72=" "," ",IF(T$69="Y",'Sep19'!M87,IF((H72+K72+L72)&gt;0,H72+K72+L72,"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",Admin!I64))</f>
        <v xml:space="preserve"> </v>
      </c>
      <c r="U72" s="39"/>
      <c r="V72" s="49">
        <f>IF(Employee!H$61=E$69,Employee!D$60+SUM(M72)+'Sep19'!V87,SUM(M72)+'Sep19'!V87)</f>
        <v>0</v>
      </c>
      <c r="W72" s="49">
        <f>IF(Employee!H$61=E$69,Employee!D$61+SUM(N72)+'Sep19'!W87,SUM(N72)+'Sep19'!W87)</f>
        <v>0</v>
      </c>
      <c r="X72" s="49">
        <f>IF(O72=" ",'Sep19'!X87,O72+'Sep19'!X87)</f>
        <v>0</v>
      </c>
      <c r="Y72" s="49">
        <f>IF(P72=" ",'Sep19'!Y87,P72+'Sep19'!Y87)</f>
        <v>0</v>
      </c>
      <c r="Z72" s="49">
        <f>IF(Q72=" ",'Sep19'!Z87,Q72+'Sep19'!Z87)</f>
        <v>0</v>
      </c>
      <c r="AA72" s="49">
        <f>IF(R72=" ",'Sep19'!AA87,R72+'Sep19'!AA87)</f>
        <v>0</v>
      </c>
      <c r="AC72" s="49">
        <f>IF(T72=" ",'Sep19'!AC87,T72+'Sep19'!AC87)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IF(T$69="Y",'Sep19'!H88,0)</f>
        <v>0</v>
      </c>
      <c r="I73" s="93">
        <f>IF(T$69="Y",'Sep19'!I88,0)</f>
        <v>0</v>
      </c>
      <c r="J73" s="93">
        <f>IF(T$69="Y",'Sep19'!J88,0)</f>
        <v>0</v>
      </c>
      <c r="K73" s="93">
        <f>IF(T$69="Y",'Sep19'!K88,I73*J73)</f>
        <v>0</v>
      </c>
      <c r="L73" s="93">
        <f>IF(T$69="Y",'Sep19'!L88,0)</f>
        <v>0</v>
      </c>
      <c r="M73" s="103" t="str">
        <f>IF(E73=" "," ",IF(T$69="Y",'Sep19'!M88,IF((H73+K73+L73)&gt;0,H73+K73+L73,"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",Admin!I65))</f>
        <v xml:space="preserve"> </v>
      </c>
      <c r="U73" s="39"/>
      <c r="V73" s="49">
        <f>IF(Employee!H$87=E$69,Employee!D$86+SUM(M73)+'Sep19'!V88,SUM(M73)+'Sep19'!V88)</f>
        <v>0</v>
      </c>
      <c r="W73" s="49">
        <f>IF(Employee!H$87=E$69,Employee!D$87+SUM(N73)+'Sep19'!W88,SUM(N73)+'Sep19'!W88)</f>
        <v>0</v>
      </c>
      <c r="X73" s="49">
        <f>IF(O73=" ",'Sep19'!X88,O73+'Sep19'!X88)</f>
        <v>0</v>
      </c>
      <c r="Y73" s="49">
        <f>IF(P73=" ",'Sep19'!Y88,P73+'Sep19'!Y88)</f>
        <v>0</v>
      </c>
      <c r="Z73" s="49">
        <f>IF(Q73=" ",'Sep19'!Z88,Q73+'Sep19'!Z88)</f>
        <v>0</v>
      </c>
      <c r="AA73" s="49">
        <f>IF(R73=" ",'Sep19'!AA88,R73+'Sep19'!AA88)</f>
        <v>0</v>
      </c>
      <c r="AC73" s="49">
        <f>IF(T73=" ",'Sep19'!AC88,T73+'Sep19'!AC88)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IF(T$69="Y",'Sep19'!H89,0)</f>
        <v>0</v>
      </c>
      <c r="I74" s="93">
        <f>IF(T$69="Y",'Sep19'!I89,0)</f>
        <v>0</v>
      </c>
      <c r="J74" s="93">
        <f>IF(T$69="Y",'Sep19'!J89,0)</f>
        <v>0</v>
      </c>
      <c r="K74" s="93">
        <f>IF(T$69="Y",'Sep19'!K89,I74*J74)</f>
        <v>0</v>
      </c>
      <c r="L74" s="93">
        <f>IF(T$69="Y",'Sep19'!L89,0)</f>
        <v>0</v>
      </c>
      <c r="M74" s="103" t="str">
        <f>IF(E74=" "," ",IF(T$69="Y",'Sep19'!M89,IF((H74+K74+L74)&gt;0,H74+K74+L74,"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",Admin!I66))</f>
        <v xml:space="preserve"> </v>
      </c>
      <c r="U74" s="39"/>
      <c r="V74" s="49">
        <f>IF(Employee!H$113=E$69,Employee!D$112+SUM(M74)+'Sep19'!V89,SUM(M74)+'Sep19'!V89)</f>
        <v>0</v>
      </c>
      <c r="W74" s="49">
        <f>IF(Employee!H$113=E$69,Employee!D$113+SUM(N74)+'Sep19'!W89,SUM(N74)+'Sep19'!W89)</f>
        <v>0</v>
      </c>
      <c r="X74" s="49">
        <f>IF(O74=" ",'Sep19'!X89,O74+'Sep19'!X89)</f>
        <v>0</v>
      </c>
      <c r="Y74" s="49">
        <f>IF(P74=" ",'Sep19'!Y89,P74+'Sep19'!Y89)</f>
        <v>0</v>
      </c>
      <c r="Z74" s="49">
        <f>IF(Q74=" ",'Sep19'!Z89,Q74+'Sep19'!Z89)</f>
        <v>0</v>
      </c>
      <c r="AA74" s="49">
        <f>IF(R74=" ",'Sep19'!AA89,R74+'Sep19'!AA89)</f>
        <v>0</v>
      </c>
      <c r="AC74" s="49">
        <f>IF(T74=" ",'Sep19'!AC89,T74+'Sep19'!AC89)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IF(T$69="Y",'Sep19'!H90,0)</f>
        <v>0</v>
      </c>
      <c r="I75" s="93">
        <f>IF(T$69="Y",'Sep19'!I90,0)</f>
        <v>0</v>
      </c>
      <c r="J75" s="93">
        <f>IF(T$69="Y",'Sep19'!J90,0)</f>
        <v>0</v>
      </c>
      <c r="K75" s="93">
        <f>IF(T$69="Y",'Sep19'!K90,I75*J75)</f>
        <v>0</v>
      </c>
      <c r="L75" s="93">
        <f>IF(T$69="Y",'Sep19'!L90,0)</f>
        <v>0</v>
      </c>
      <c r="M75" s="103" t="str">
        <f>IF(E75=" "," ",IF(T$69="Y",'Sep19'!M90,IF((H75+K75+L75)&gt;0,H75+K75+L75,"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",Admin!I67))</f>
        <v xml:space="preserve"> </v>
      </c>
      <c r="U75" s="39"/>
      <c r="V75" s="49">
        <f>IF(Employee!H$139=E$69,Employee!D$138+SUM(M75)+'Sep19'!V90,SUM(M75)+'Sep19'!V90)</f>
        <v>0</v>
      </c>
      <c r="W75" s="49">
        <f>IF(Employee!H$139=E$69,Employee!D$139+SUM(N75)+'Sep19'!W90,SUM(N75)+'Sep19'!W90)</f>
        <v>0</v>
      </c>
      <c r="X75" s="49">
        <f>IF(O75=" ",'Sep19'!X90,O75+'Sep19'!X90)</f>
        <v>0</v>
      </c>
      <c r="Y75" s="49">
        <f>IF(P75=" ",'Sep19'!Y90,P75+'Sep19'!Y90)</f>
        <v>0</v>
      </c>
      <c r="Z75" s="49">
        <f>IF(Q75=" ",'Sep19'!Z90,Q75+'Sep19'!Z90)</f>
        <v>0</v>
      </c>
      <c r="AA75" s="49">
        <f>IF(R75=" ",'Sep19'!AA90,R75+'Sep19'!AA90)</f>
        <v>0</v>
      </c>
      <c r="AC75" s="49">
        <f>IF(T75=" ",'Sep19'!AC90,T75+'Sep19'!AC90)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IF(T$69="Y",'Sep19'!H91,0)</f>
        <v>0</v>
      </c>
      <c r="I76" s="93">
        <f>IF(T$69="Y",'Sep19'!I91,0)</f>
        <v>0</v>
      </c>
      <c r="J76" s="93">
        <f>IF(T$69="Y",'Sep19'!J91,0)</f>
        <v>0</v>
      </c>
      <c r="K76" s="93">
        <f>IF(T$69="Y",'Sep19'!K91,I76*J76)</f>
        <v>0</v>
      </c>
      <c r="L76" s="93">
        <f>IF(T$69="Y",'Sep19'!L91,0)</f>
        <v>0</v>
      </c>
      <c r="M76" s="103" t="str">
        <f>IF(E76=" "," ",IF(T$69="Y",'Sep19'!M91,IF((H76+K76+L76)&gt;0,H76+K76+L76,"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",Admin!I68))</f>
        <v xml:space="preserve"> </v>
      </c>
      <c r="U76" s="39"/>
      <c r="V76" s="49">
        <f>IF(Employee!H$165=E$69,Employee!D$164+SUM(M76)+'Sep19'!V91,SUM(M76)+'Sep19'!V91)</f>
        <v>0</v>
      </c>
      <c r="W76" s="49">
        <f>IF(Employee!H$165=E$69,Employee!D$165+SUM(N76)+'Sep19'!W91,SUM(N76)+'Sep19'!W91)</f>
        <v>0</v>
      </c>
      <c r="X76" s="49">
        <f>IF(O76=" ",'Sep19'!X91,O76+'Sep19'!X91)</f>
        <v>0</v>
      </c>
      <c r="Y76" s="49">
        <f>IF(P76=" ",'Sep19'!Y91,P76+'Sep19'!Y91)</f>
        <v>0</v>
      </c>
      <c r="Z76" s="49">
        <f>IF(Q76=" ",'Sep19'!Z91,Q76+'Sep19'!Z91)</f>
        <v>0</v>
      </c>
      <c r="AA76" s="49">
        <f>IF(R76=" ",'Sep19'!AA91,R76+'Sep19'!AA91)</f>
        <v>0</v>
      </c>
      <c r="AC76" s="49">
        <f>IF(T76=" ",'Sep19'!AC91,T76+'Sep19'!AC91)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IF(T$69="Y",'Sep19'!H92,0)</f>
        <v>0</v>
      </c>
      <c r="I77" s="93">
        <f>IF(T$69="Y",'Sep19'!I92,0)</f>
        <v>0</v>
      </c>
      <c r="J77" s="93">
        <f>IF(T$69="Y",'Sep19'!J92,0)</f>
        <v>0</v>
      </c>
      <c r="K77" s="93">
        <f>IF(T$69="Y",'Sep19'!K92,I77*J77)</f>
        <v>0</v>
      </c>
      <c r="L77" s="93">
        <f>IF(T$69="Y",'Sep19'!L92,0)</f>
        <v>0</v>
      </c>
      <c r="M77" s="103" t="str">
        <f>IF(E77=" "," ",IF(T$69="Y",'Sep19'!M92,IF((H77+K77+L77)&gt;0,H77+K77+L77,"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",Admin!I69))</f>
        <v xml:space="preserve"> </v>
      </c>
      <c r="U77" s="39"/>
      <c r="V77" s="49">
        <f>IF(Employee!H$191=E$69,Employee!D$190+SUM(M77)+'Sep19'!V92,SUM(M77)+'Sep19'!V92)</f>
        <v>0</v>
      </c>
      <c r="W77" s="49">
        <f>IF(Employee!H$191=E$69,Employee!D$191+SUM(N77)+'Sep19'!W92,SUM(N77)+'Sep19'!W92)</f>
        <v>0</v>
      </c>
      <c r="X77" s="49">
        <f>IF(O77=" ",'Sep19'!X92,O77+'Sep19'!X92)</f>
        <v>0</v>
      </c>
      <c r="Y77" s="49">
        <f>IF(P77=" ",'Sep19'!Y92,P77+'Sep19'!Y92)</f>
        <v>0</v>
      </c>
      <c r="Z77" s="49">
        <f>IF(Q77=" ",'Sep19'!Z92,Q77+'Sep19'!Z92)</f>
        <v>0</v>
      </c>
      <c r="AA77" s="49">
        <f>IF(R77=" ",'Sep19'!AA92,R77+'Sep19'!AA92)</f>
        <v>0</v>
      </c>
      <c r="AC77" s="49">
        <f>IF(T77=" ",'Sep19'!AC92,T77+'Sep19'!AC92)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IF(T$69="Y",'Sep19'!H93,0)</f>
        <v>0</v>
      </c>
      <c r="I78" s="93">
        <f>IF(T$69="Y",'Sep19'!I93,0)</f>
        <v>0</v>
      </c>
      <c r="J78" s="93">
        <f>IF(T$69="Y",'Sep19'!J93,0)</f>
        <v>0</v>
      </c>
      <c r="K78" s="93">
        <f>IF(T$69="Y",'Sep19'!K93,I78*J78)</f>
        <v>0</v>
      </c>
      <c r="L78" s="93">
        <f>IF(T$69="Y",'Sep19'!L93,0)</f>
        <v>0</v>
      </c>
      <c r="M78" s="103" t="str">
        <f>IF(E78=" "," ",IF(T$69="Y",'Sep19'!M93,IF((H78+K78+L78)&gt;0,H78+K78+L78,"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",Admin!I70))</f>
        <v xml:space="preserve"> </v>
      </c>
      <c r="U78" s="39"/>
      <c r="V78" s="49">
        <f>IF(Employee!H$217=E$69,Employee!D$216+SUM(M78)+'Sep19'!V93,SUM(M78)+'Sep19'!V93)</f>
        <v>0</v>
      </c>
      <c r="W78" s="49">
        <f>IF(Employee!H$217=E$69,Employee!D$217+SUM(N78)+'Sep19'!W93,SUM(N78)+'Sep19'!W93)</f>
        <v>0</v>
      </c>
      <c r="X78" s="49">
        <f>IF(O78=" ",'Sep19'!X93,O78+'Sep19'!X93)</f>
        <v>0</v>
      </c>
      <c r="Y78" s="49">
        <f>IF(P78=" ",'Sep19'!Y93,P78+'Sep19'!Y93)</f>
        <v>0</v>
      </c>
      <c r="Z78" s="49">
        <f>IF(Q78=" ",'Sep19'!Z93,Q78+'Sep19'!Z93)</f>
        <v>0</v>
      </c>
      <c r="AA78" s="49">
        <f>IF(R78=" ",'Sep19'!AA93,R78+'Sep19'!AA93)</f>
        <v>0</v>
      </c>
      <c r="AC78" s="49">
        <f>IF(T78=" ",'Sep19'!AC93,T78+'Sep19'!AC93)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IF(T$69="Y",'Sep19'!H94,0)</f>
        <v>0</v>
      </c>
      <c r="I79" s="93">
        <f>IF(T$69="Y",'Sep19'!I94,0)</f>
        <v>0</v>
      </c>
      <c r="J79" s="93">
        <f>IF(T$69="Y",'Sep19'!J94,0)</f>
        <v>0</v>
      </c>
      <c r="K79" s="93">
        <f>IF(T$69="Y",'Sep19'!K94,I79*J79)</f>
        <v>0</v>
      </c>
      <c r="L79" s="93">
        <f>IF(T$69="Y",'Sep19'!L94,0)</f>
        <v>0</v>
      </c>
      <c r="M79" s="103" t="str">
        <f>IF(E79=" "," ",IF(T$69="Y",'Sep19'!M94,IF((H79+K79+L79)&gt;0,H79+K79+L79,"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",Admin!I71))</f>
        <v xml:space="preserve"> </v>
      </c>
      <c r="U79" s="39"/>
      <c r="V79" s="49">
        <f>IF(Employee!H$243=E$69,Employee!D$242+SUM(M79)+'Sep19'!V94,SUM(M79)+'Sep19'!V94)</f>
        <v>0</v>
      </c>
      <c r="W79" s="49">
        <f>IF(Employee!H$243=E$69,Employee!D$243+SUM(N79)+'Sep19'!W94,SUM(N79)+'Sep19'!W94)</f>
        <v>0</v>
      </c>
      <c r="X79" s="49">
        <f>IF(O79=" ",'Sep19'!X94,O79+'Sep19'!X94)</f>
        <v>0</v>
      </c>
      <c r="Y79" s="49">
        <f>IF(P79=" ",'Sep19'!Y94,P79+'Sep19'!Y94)</f>
        <v>0</v>
      </c>
      <c r="Z79" s="49">
        <f>IF(Q79=" ",'Sep19'!Z94,Q79+'Sep19'!Z94)</f>
        <v>0</v>
      </c>
      <c r="AA79" s="49">
        <f>IF(R79=" ",'Sep19'!AA94,R79+'Sep19'!AA94)</f>
        <v>0</v>
      </c>
      <c r="AC79" s="49">
        <f>IF(T79=" ",'Sep19'!AC94,T79+'Sep19'!AC94)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IF(T$69="Y",'Sep19'!H95,0)</f>
        <v>0</v>
      </c>
      <c r="I80" s="118">
        <f>IF(T$69="Y",'Sep19'!I95,0)</f>
        <v>0</v>
      </c>
      <c r="J80" s="118">
        <f>IF(T$69="Y",'Sep19'!J95,0)</f>
        <v>0</v>
      </c>
      <c r="K80" s="118">
        <f>IF(T$69="Y",'Sep19'!K95,I80*J80)</f>
        <v>0</v>
      </c>
      <c r="L80" s="118">
        <f>IF(T$69="Y",'Sep19'!L95,0)</f>
        <v>0</v>
      </c>
      <c r="M80" s="103" t="str">
        <f>IF(E80=" "," ",IF(T$69="Y",'Sep19'!M95,IF((H80+K80+L80)&gt;0,H80+K80+L80,"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",Admin!I72))</f>
        <v xml:space="preserve"> </v>
      </c>
      <c r="U80" s="39"/>
      <c r="V80" s="49">
        <f>IF(Employee!H$269=E$69,Employee!D$268+SUM(M80)+'Sep19'!V95,SUM(M80)+'Sep19'!V95)</f>
        <v>0</v>
      </c>
      <c r="W80" s="49">
        <f>IF(Employee!H$269=E$69,Employee!D$269+SUM(N80)+'Sep19'!W95,SUM(N80)+'Sep19'!W95)</f>
        <v>0</v>
      </c>
      <c r="X80" s="49">
        <f>IF(O80=" ",'Sep19'!X95,O80+'Sep19'!X95)</f>
        <v>0</v>
      </c>
      <c r="Y80" s="49">
        <f>IF(P80=" ",'Sep19'!Y95,P80+'Sep19'!Y95)</f>
        <v>0</v>
      </c>
      <c r="Z80" s="49">
        <f>IF(Q80=" ",'Sep19'!Z95,Q80+'Sep19'!Z95)</f>
        <v>0</v>
      </c>
      <c r="AA80" s="49">
        <f>IF(R80=" ",'Sep19'!AA95,R80+'Sep19'!AA95)</f>
        <v>0</v>
      </c>
      <c r="AC80" s="49">
        <f>IF(T80=" ",'Sep19'!AC95,T80+'Sep19'!AC95)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AD85+'Sep19'!AD105</f>
        <v>0</v>
      </c>
      <c r="AE90" s="170">
        <f>AE85+'Sep19'!AE105</f>
        <v>0</v>
      </c>
      <c r="AF90" s="170">
        <f>AF85+'Sep19'!AF105</f>
        <v>0</v>
      </c>
      <c r="AG90" s="170">
        <f>AG85+'Sep19'!AG105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AE87+'Sep19'!AE107</f>
        <v>0</v>
      </c>
      <c r="AF92" s="170">
        <f>AF87+'Sep19'!AF107</f>
        <v>0</v>
      </c>
      <c r="AG92" s="170">
        <f>AG87+'Sep19'!AG107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F3:F6"/>
    <mergeCell ref="H3:H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E3:E6"/>
    <mergeCell ref="Y3:Y6"/>
    <mergeCell ref="Z3:Z6"/>
    <mergeCell ref="V3:V6"/>
    <mergeCell ref="AA3:AA6"/>
    <mergeCell ref="AC3:AC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O24:R24"/>
    <mergeCell ref="O23:Q23"/>
    <mergeCell ref="R23:T23"/>
    <mergeCell ref="W3:W6"/>
    <mergeCell ref="U1:U6"/>
    <mergeCell ref="B7:T7"/>
    <mergeCell ref="B8:E8"/>
    <mergeCell ref="O8:Q8"/>
    <mergeCell ref="X3:X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5"/>
      <c r="B1" s="398" t="s">
        <v>74</v>
      </c>
      <c r="C1" s="399"/>
      <c r="D1" s="399"/>
      <c r="E1" s="399"/>
      <c r="F1" s="400"/>
      <c r="G1" s="407">
        <f>SUM(AD85:AG85)+SUM(AE87:AG87)</f>
        <v>0</v>
      </c>
      <c r="H1" s="408"/>
      <c r="I1" s="417" t="s">
        <v>4</v>
      </c>
      <c r="J1" s="418"/>
      <c r="K1" s="418"/>
      <c r="L1" s="419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365"/>
      <c r="V1" s="356" t="s">
        <v>25</v>
      </c>
      <c r="W1" s="357"/>
      <c r="X1" s="357"/>
      <c r="Y1" s="357"/>
      <c r="Z1" s="357"/>
      <c r="AA1" s="357"/>
      <c r="AB1" s="357"/>
      <c r="AC1" s="358"/>
      <c r="AD1" s="364" t="s">
        <v>70</v>
      </c>
      <c r="AE1" s="364"/>
      <c r="AF1" s="364"/>
      <c r="AG1" s="364"/>
      <c r="AH1" s="24"/>
    </row>
    <row r="2" spans="1:34" s="4" customFormat="1" ht="15" customHeight="1" thickBot="1" x14ac:dyDescent="0.25">
      <c r="A2" s="425"/>
      <c r="B2" s="401"/>
      <c r="C2" s="402"/>
      <c r="D2" s="402"/>
      <c r="E2" s="402"/>
      <c r="F2" s="403"/>
      <c r="G2" s="407"/>
      <c r="H2" s="408"/>
      <c r="I2" s="409" t="s">
        <v>78</v>
      </c>
      <c r="J2" s="410"/>
      <c r="K2" s="410"/>
      <c r="L2" s="41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365"/>
      <c r="V2" s="359"/>
      <c r="W2" s="360"/>
      <c r="X2" s="360"/>
      <c r="Y2" s="360"/>
      <c r="Z2" s="360"/>
      <c r="AA2" s="360"/>
      <c r="AB2" s="360"/>
      <c r="AC2" s="361"/>
      <c r="AD2" s="360"/>
      <c r="AE2" s="360"/>
      <c r="AF2" s="360"/>
      <c r="AG2" s="360"/>
      <c r="AH2" s="24"/>
    </row>
    <row r="3" spans="1:34" s="7" customFormat="1" ht="15" customHeight="1" thickTop="1" x14ac:dyDescent="0.2">
      <c r="A3" s="416"/>
      <c r="B3" s="392" t="s">
        <v>79</v>
      </c>
      <c r="C3" s="392" t="s">
        <v>51</v>
      </c>
      <c r="D3" s="392" t="s">
        <v>6</v>
      </c>
      <c r="E3" s="404" t="s">
        <v>44</v>
      </c>
      <c r="F3" s="397" t="s">
        <v>0</v>
      </c>
      <c r="G3" s="109" t="s">
        <v>45</v>
      </c>
      <c r="H3" s="372" t="s">
        <v>55</v>
      </c>
      <c r="I3" s="372" t="s">
        <v>49</v>
      </c>
      <c r="J3" s="372" t="s">
        <v>50</v>
      </c>
      <c r="K3" s="412" t="s">
        <v>54</v>
      </c>
      <c r="L3" s="412" t="s">
        <v>32</v>
      </c>
      <c r="M3" s="370" t="s">
        <v>52</v>
      </c>
      <c r="N3" s="372" t="s">
        <v>1</v>
      </c>
      <c r="O3" s="375" t="s">
        <v>26</v>
      </c>
      <c r="P3" s="372" t="s">
        <v>56</v>
      </c>
      <c r="Q3" s="375" t="s">
        <v>2</v>
      </c>
      <c r="R3" s="370" t="s">
        <v>53</v>
      </c>
      <c r="S3" s="42"/>
      <c r="T3" s="375" t="s">
        <v>27</v>
      </c>
      <c r="U3" s="366"/>
      <c r="V3" s="362" t="s">
        <v>5</v>
      </c>
      <c r="W3" s="362" t="s">
        <v>1</v>
      </c>
      <c r="X3" s="362" t="s">
        <v>26</v>
      </c>
      <c r="Y3" s="367" t="s">
        <v>22</v>
      </c>
      <c r="Z3" s="362" t="s">
        <v>2</v>
      </c>
      <c r="AA3" s="362" t="s">
        <v>3</v>
      </c>
      <c r="AB3" s="42"/>
      <c r="AC3" s="362" t="s">
        <v>27</v>
      </c>
      <c r="AD3" s="353" t="s">
        <v>66</v>
      </c>
      <c r="AE3" s="353" t="s">
        <v>67</v>
      </c>
      <c r="AF3" s="353" t="s">
        <v>68</v>
      </c>
      <c r="AG3" s="353" t="s">
        <v>69</v>
      </c>
      <c r="AH3" s="172"/>
    </row>
    <row r="4" spans="1:34" s="7" customFormat="1" ht="15" customHeight="1" x14ac:dyDescent="0.2">
      <c r="A4" s="416"/>
      <c r="B4" s="393"/>
      <c r="C4" s="393"/>
      <c r="D4" s="393"/>
      <c r="E4" s="405"/>
      <c r="F4" s="363"/>
      <c r="G4" s="110" t="s">
        <v>46</v>
      </c>
      <c r="H4" s="373"/>
      <c r="I4" s="395"/>
      <c r="J4" s="395"/>
      <c r="K4" s="413"/>
      <c r="L4" s="413"/>
      <c r="M4" s="371"/>
      <c r="N4" s="373"/>
      <c r="O4" s="363"/>
      <c r="P4" s="373"/>
      <c r="Q4" s="363"/>
      <c r="R4" s="371"/>
      <c r="S4" s="42"/>
      <c r="T4" s="363"/>
      <c r="U4" s="366"/>
      <c r="V4" s="363"/>
      <c r="W4" s="363"/>
      <c r="X4" s="363"/>
      <c r="Y4" s="368"/>
      <c r="Z4" s="363"/>
      <c r="AA4" s="363"/>
      <c r="AB4" s="42"/>
      <c r="AC4" s="363"/>
      <c r="AD4" s="354"/>
      <c r="AE4" s="354"/>
      <c r="AF4" s="354"/>
      <c r="AG4" s="354"/>
      <c r="AH4" s="172"/>
    </row>
    <row r="5" spans="1:34" s="7" customFormat="1" ht="15" customHeight="1" x14ac:dyDescent="0.2">
      <c r="A5" s="416"/>
      <c r="B5" s="393"/>
      <c r="C5" s="393"/>
      <c r="D5" s="393"/>
      <c r="E5" s="405"/>
      <c r="F5" s="363"/>
      <c r="G5" s="110" t="s">
        <v>47</v>
      </c>
      <c r="H5" s="373"/>
      <c r="I5" s="395"/>
      <c r="J5" s="395"/>
      <c r="K5" s="413"/>
      <c r="L5" s="413"/>
      <c r="M5" s="371"/>
      <c r="N5" s="373"/>
      <c r="O5" s="363"/>
      <c r="P5" s="373"/>
      <c r="Q5" s="363"/>
      <c r="R5" s="371"/>
      <c r="S5" s="42"/>
      <c r="T5" s="363"/>
      <c r="U5" s="366"/>
      <c r="V5" s="363"/>
      <c r="W5" s="363"/>
      <c r="X5" s="363"/>
      <c r="Y5" s="368"/>
      <c r="Z5" s="363"/>
      <c r="AA5" s="363"/>
      <c r="AB5" s="42"/>
      <c r="AC5" s="363"/>
      <c r="AD5" s="354"/>
      <c r="AE5" s="354"/>
      <c r="AF5" s="354"/>
      <c r="AG5" s="354"/>
      <c r="AH5" s="172"/>
    </row>
    <row r="6" spans="1:34" s="8" customFormat="1" ht="15" customHeight="1" x14ac:dyDescent="0.2">
      <c r="A6" s="416"/>
      <c r="B6" s="394"/>
      <c r="C6" s="394"/>
      <c r="D6" s="394"/>
      <c r="E6" s="406"/>
      <c r="F6" s="363"/>
      <c r="G6" s="111" t="s">
        <v>48</v>
      </c>
      <c r="H6" s="374"/>
      <c r="I6" s="396"/>
      <c r="J6" s="396"/>
      <c r="K6" s="414"/>
      <c r="L6" s="414"/>
      <c r="M6" s="371"/>
      <c r="N6" s="374"/>
      <c r="O6" s="363"/>
      <c r="P6" s="374"/>
      <c r="Q6" s="363"/>
      <c r="R6" s="371"/>
      <c r="S6" s="41"/>
      <c r="T6" s="363"/>
      <c r="U6" s="366"/>
      <c r="V6" s="363"/>
      <c r="W6" s="363"/>
      <c r="X6" s="363"/>
      <c r="Y6" s="369"/>
      <c r="Z6" s="363"/>
      <c r="AA6" s="363"/>
      <c r="AB6" s="41"/>
      <c r="AC6" s="363"/>
      <c r="AD6" s="355"/>
      <c r="AE6" s="355"/>
      <c r="AF6" s="355"/>
      <c r="AG6" s="355"/>
      <c r="AH6" s="139"/>
    </row>
    <row r="7" spans="1:34" s="8" customFormat="1" ht="24" customHeight="1" thickBot="1" x14ac:dyDescent="0.25">
      <c r="A7" s="139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380" t="s">
        <v>23</v>
      </c>
      <c r="C8" s="378"/>
      <c r="D8" s="378"/>
      <c r="E8" s="379"/>
      <c r="F8" s="32"/>
      <c r="G8" s="87"/>
      <c r="H8" s="88"/>
      <c r="I8" s="88"/>
      <c r="J8" s="88"/>
      <c r="K8" s="46"/>
      <c r="L8" s="46"/>
      <c r="M8" s="43"/>
      <c r="N8" s="32"/>
      <c r="O8" s="385" t="s">
        <v>28</v>
      </c>
      <c r="P8" s="386"/>
      <c r="Q8" s="387"/>
      <c r="R8" s="388"/>
      <c r="S8" s="389"/>
      <c r="T8" s="389"/>
      <c r="U8" s="33"/>
      <c r="AH8" s="35"/>
    </row>
    <row r="9" spans="1:34" ht="18" customHeight="1" thickTop="1" thickBot="1" x14ac:dyDescent="0.25">
      <c r="A9" s="34"/>
      <c r="B9" s="377" t="s">
        <v>9</v>
      </c>
      <c r="C9" s="378"/>
      <c r="D9" s="379"/>
      <c r="E9" s="168">
        <v>31</v>
      </c>
      <c r="F9" s="35"/>
      <c r="G9" s="35"/>
      <c r="H9" s="377" t="s">
        <v>28</v>
      </c>
      <c r="I9" s="378"/>
      <c r="J9" s="379"/>
      <c r="K9" s="210">
        <f>'Oct19'!M54+1</f>
        <v>43767</v>
      </c>
      <c r="L9" s="211" t="s">
        <v>84</v>
      </c>
      <c r="M9" s="212">
        <f>K9+6</f>
        <v>43773</v>
      </c>
      <c r="N9" s="20"/>
      <c r="O9" s="382" t="s">
        <v>71</v>
      </c>
      <c r="P9" s="383"/>
      <c r="Q9" s="383"/>
      <c r="R9" s="384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IF(T$9="Y",'Oct19'!H56,0)</f>
        <v>0</v>
      </c>
      <c r="I11" s="90">
        <f>IF(T$9="Y",'Oct19'!I56,0)</f>
        <v>0</v>
      </c>
      <c r="J11" s="90">
        <f>IF(T$9="Y",'Oct19'!J56,0)</f>
        <v>0</v>
      </c>
      <c r="K11" s="90">
        <f>IF(T$9="Y",'Oct19'!K56,I11*J11)</f>
        <v>0</v>
      </c>
      <c r="L11" s="90">
        <f>IF(T$9="Y",'Oct19'!L56,0)</f>
        <v>0</v>
      </c>
      <c r="M11" s="114" t="str">
        <f>IF(E11=" "," ",IF(T$9="Y",'Oct19'!M56,IF((H11+K11+L11)&gt;0,H11+K11+L11,"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",Admin!I303))</f>
        <v xml:space="preserve"> </v>
      </c>
      <c r="U11" s="39"/>
      <c r="V11" s="49">
        <f>IF(Employee!H$34=E$9,Employee!D$34+SUM(M11)+'Oct19'!V56,SUM(M11)+'Oct19'!V56)</f>
        <v>0</v>
      </c>
      <c r="W11" s="49">
        <f>IF(Employee!H$34=E$9,Employee!D$35+SUM(N11)+'Oct19'!W56,SUM(N11)+'Oct19'!W56)</f>
        <v>0</v>
      </c>
      <c r="X11" s="49">
        <f>IF(O11=" ",'Oct19'!X56,O11+'Oct19'!X56)</f>
        <v>0</v>
      </c>
      <c r="Y11" s="49">
        <f>IF(P11=" ",'Oct19'!Y56,P11+'Oct19'!Y56)</f>
        <v>0</v>
      </c>
      <c r="Z11" s="49">
        <f>IF(Q11=" ",'Oct19'!Z56,Q11+'Oct19'!Z56)</f>
        <v>0</v>
      </c>
      <c r="AA11" s="49">
        <f>IF(R11=" ",'Oct19'!AA56,R11+'Oct19'!AA56)</f>
        <v>0</v>
      </c>
      <c r="AC11" s="49">
        <f>IF(T11=" ",'Oct19'!AC56,T11+'Oct19'!AC56)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IF(T$9="Y",'Oct19'!H57,0)</f>
        <v>0</v>
      </c>
      <c r="I12" s="93">
        <f>IF(T$9="Y",'Oct19'!I57,0)</f>
        <v>0</v>
      </c>
      <c r="J12" s="93">
        <f>IF(T$9="Y",'Oct19'!J57,0)</f>
        <v>0</v>
      </c>
      <c r="K12" s="93">
        <f>IF(T$9="Y",'Oct19'!K57,I12*J12)</f>
        <v>0</v>
      </c>
      <c r="L12" s="93">
        <f>IF(T$9="Y",'Oct19'!L57,0)</f>
        <v>0</v>
      </c>
      <c r="M12" s="115" t="str">
        <f>IF(E12=" "," ",IF(T$9="Y",'Oct19'!M57,IF((H12+K12+L12)&gt;0,H12+K12+L12,"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",Admin!I304))</f>
        <v xml:space="preserve"> </v>
      </c>
      <c r="U12" s="39"/>
      <c r="V12" s="49">
        <f>IF(Employee!H$60=E$9,Employee!D$60+SUM(M12)+'Oct19'!V57,SUM(M12)+'Oct19'!V57)</f>
        <v>0</v>
      </c>
      <c r="W12" s="49">
        <f>IF(Employee!H$60=E$9,Employee!D$61+SUM(N12)+'Oct19'!W57,SUM(N12)+'Oct19'!W57)</f>
        <v>0</v>
      </c>
      <c r="X12" s="49">
        <f>IF(O12=" ",'Oct19'!X57,O12+'Oct19'!X57)</f>
        <v>0</v>
      </c>
      <c r="Y12" s="49">
        <f>IF(P12=" ",'Oct19'!Y57,P12+'Oct19'!Y57)</f>
        <v>0</v>
      </c>
      <c r="Z12" s="49">
        <f>IF(Q12=" ",'Oct19'!Z57,Q12+'Oct19'!Z57)</f>
        <v>0</v>
      </c>
      <c r="AA12" s="49">
        <f>IF(R12=" ",'Oct19'!AA57,R12+'Oct19'!AA57)</f>
        <v>0</v>
      </c>
      <c r="AC12" s="49">
        <f>IF(T12=" ",'Oct19'!AC57,T12+'Oct19'!AC57)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IF(T$9="Y",'Oct19'!H58,0)</f>
        <v>0</v>
      </c>
      <c r="I13" s="93">
        <f>IF(T$9="Y",'Oct19'!I58,0)</f>
        <v>0</v>
      </c>
      <c r="J13" s="93">
        <f>IF(T$9="Y",'Oct19'!J58,0)</f>
        <v>0</v>
      </c>
      <c r="K13" s="93">
        <f>IF(T$9="Y",'Oct19'!K58,I13*J13)</f>
        <v>0</v>
      </c>
      <c r="L13" s="93">
        <f>IF(T$9="Y",'Oct19'!L58,0)</f>
        <v>0</v>
      </c>
      <c r="M13" s="115" t="str">
        <f>IF(E13=" "," ",IF(T$9="Y",'Oct19'!M58,IF((H13+K13+L13)&gt;0,H13+K13+L13,"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",Admin!I305))</f>
        <v xml:space="preserve"> </v>
      </c>
      <c r="U13" s="39"/>
      <c r="V13" s="49">
        <f>IF(Employee!H$86=E$9,Employee!D$86+SUM(M13)+'Oct19'!V58,SUM(M13)+'Oct19'!V58)</f>
        <v>0</v>
      </c>
      <c r="W13" s="49">
        <f>IF(Employee!H$86=E$9,Employee!D$87+SUM(N13)+'Oct19'!W58,SUM(N13)+'Oct19'!W58)</f>
        <v>0</v>
      </c>
      <c r="X13" s="49">
        <f>IF(O13=" ",'Oct19'!X58,O13+'Oct19'!X58)</f>
        <v>0</v>
      </c>
      <c r="Y13" s="49">
        <f>IF(P13=" ",'Oct19'!Y58,P13+'Oct19'!Y58)</f>
        <v>0</v>
      </c>
      <c r="Z13" s="49">
        <f>IF(Q13=" ",'Oct19'!Z58,Q13+'Oct19'!Z58)</f>
        <v>0</v>
      </c>
      <c r="AA13" s="49">
        <f>IF(R13=" ",'Oct19'!AA58,R13+'Oct19'!AA58)</f>
        <v>0</v>
      </c>
      <c r="AC13" s="49">
        <f>IF(T13=" ",'Oct19'!AC58,T13+'Oct19'!AC58)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IF(T$9="Y",'Oct19'!H59,0)</f>
        <v>0</v>
      </c>
      <c r="I14" s="93">
        <f>IF(T$9="Y",'Oct19'!I59,0)</f>
        <v>0</v>
      </c>
      <c r="J14" s="93">
        <f>IF(T$9="Y",'Oct19'!J59,0)</f>
        <v>0</v>
      </c>
      <c r="K14" s="93">
        <f>IF(T$9="Y",'Oct19'!K59,I14*J14)</f>
        <v>0</v>
      </c>
      <c r="L14" s="93">
        <f>IF(T$9="Y",'Oct19'!L59,0)</f>
        <v>0</v>
      </c>
      <c r="M14" s="115" t="str">
        <f>IF(E14=" "," ",IF(T$9="Y",'Oct19'!M59,IF((H14+K14+L14)&gt;0,H14+K14+L14,"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",Admin!I306))</f>
        <v xml:space="preserve"> </v>
      </c>
      <c r="U14" s="39"/>
      <c r="V14" s="49">
        <f>IF(Employee!H$112=E$9,Employee!D$112+SUM(M14)+'Oct19'!V59,SUM(M14)+'Oct19'!V59)</f>
        <v>0</v>
      </c>
      <c r="W14" s="49">
        <f>IF(Employee!H$112=E$9,Employee!D$113+SUM(N14)+'Oct19'!W59,SUM(N14)+'Oct19'!W59)</f>
        <v>0</v>
      </c>
      <c r="X14" s="49">
        <f>IF(O14=" ",'Oct19'!X59,O14+'Oct19'!X59)</f>
        <v>0</v>
      </c>
      <c r="Y14" s="49">
        <f>IF(P14=" ",'Oct19'!Y59,P14+'Oct19'!Y59)</f>
        <v>0</v>
      </c>
      <c r="Z14" s="49">
        <f>IF(Q14=" ",'Oct19'!Z59,Q14+'Oct19'!Z59)</f>
        <v>0</v>
      </c>
      <c r="AA14" s="49">
        <f>IF(R14=" ",'Oct19'!AA59,R14+'Oct19'!AA59)</f>
        <v>0</v>
      </c>
      <c r="AC14" s="49">
        <f>IF(T14=" ",'Oct19'!AC59,T14+'Oct19'!AC59)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IF(T$9="Y",'Oct19'!H60,0)</f>
        <v>0</v>
      </c>
      <c r="I15" s="93">
        <f>IF(T$9="Y",'Oct19'!I60,0)</f>
        <v>0</v>
      </c>
      <c r="J15" s="93">
        <f>IF(T$9="Y",'Oct19'!J60,0)</f>
        <v>0</v>
      </c>
      <c r="K15" s="93">
        <f>IF(T$9="Y",'Oct19'!K60,I15*J15)</f>
        <v>0</v>
      </c>
      <c r="L15" s="93">
        <f>IF(T$9="Y",'Oct19'!L60,0)</f>
        <v>0</v>
      </c>
      <c r="M15" s="115" t="str">
        <f>IF(E15=" "," ",IF(T$9="Y",'Oct19'!M60,IF((H15+K15+L15)&gt;0,H15+K15+L15,"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",Admin!I307))</f>
        <v xml:space="preserve"> </v>
      </c>
      <c r="U15" s="39"/>
      <c r="V15" s="49">
        <f>IF(Employee!H$138=E$9,Employee!D$138+SUM(M15)+'Oct19'!V60,SUM(M15)+'Oct19'!V60)</f>
        <v>0</v>
      </c>
      <c r="W15" s="49">
        <f>IF(Employee!H$138=E$9,Employee!D$139+SUM(N15)+'Oct19'!W60,SUM(N15)+'Oct19'!W60)</f>
        <v>0</v>
      </c>
      <c r="X15" s="49">
        <f>IF(O15=" ",'Oct19'!X60,O15+'Oct19'!X60)</f>
        <v>0</v>
      </c>
      <c r="Y15" s="49">
        <f>IF(P15=" ",'Oct19'!Y60,P15+'Oct19'!Y60)</f>
        <v>0</v>
      </c>
      <c r="Z15" s="49">
        <f>IF(Q15=" ",'Oct19'!Z60,Q15+'Oct19'!Z60)</f>
        <v>0</v>
      </c>
      <c r="AA15" s="49">
        <f>IF(R15=" ",'Oct19'!AA60,R15+'Oct19'!AA60)</f>
        <v>0</v>
      </c>
      <c r="AC15" s="49">
        <f>IF(T15=" ",'Oct19'!AC60,T15+'Oct19'!AC60)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IF(T$9="Y",'Oct19'!H61,0)</f>
        <v>0</v>
      </c>
      <c r="I16" s="93">
        <f>IF(T$9="Y",'Oct19'!I61,0)</f>
        <v>0</v>
      </c>
      <c r="J16" s="93">
        <f>IF(T$9="Y",'Oct19'!J61,0)</f>
        <v>0</v>
      </c>
      <c r="K16" s="93">
        <f>IF(T$9="Y",'Oct19'!K61,I16*J16)</f>
        <v>0</v>
      </c>
      <c r="L16" s="93">
        <f>IF(T$9="Y",'Oct19'!L61,0)</f>
        <v>0</v>
      </c>
      <c r="M16" s="115" t="str">
        <f>IF(E16=" "," ",IF(T$9="Y",'Oct19'!M61,IF((H16+K16+L16)&gt;0,H16+K16+L16,"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",Admin!I308))</f>
        <v xml:space="preserve"> </v>
      </c>
      <c r="U16" s="39"/>
      <c r="V16" s="49">
        <f>IF(Employee!H$164=E$9,Employee!D$164+SUM(M16)+'Oct19'!V61,SUM(M16)+'Oct19'!V61)</f>
        <v>0</v>
      </c>
      <c r="W16" s="49">
        <f>IF(Employee!H$164=E$9,Employee!D$165+SUM(N16)+'Oct19'!W61,SUM(N16)+'Oct19'!W61)</f>
        <v>0</v>
      </c>
      <c r="X16" s="49">
        <f>IF(O16=" ",'Oct19'!X61,O16+'Oct19'!X61)</f>
        <v>0</v>
      </c>
      <c r="Y16" s="49">
        <f>IF(P16=" ",'Oct19'!Y61,P16+'Oct19'!Y61)</f>
        <v>0</v>
      </c>
      <c r="Z16" s="49">
        <f>IF(Q16=" ",'Oct19'!Z61,Q16+'Oct19'!Z61)</f>
        <v>0</v>
      </c>
      <c r="AA16" s="49">
        <f>IF(R16=" ",'Oct19'!AA61,R16+'Oct19'!AA61)</f>
        <v>0</v>
      </c>
      <c r="AC16" s="49">
        <f>IF(T16=" ",'Oct19'!AC61,T16+'Oct19'!AC61)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IF(T$9="Y",'Oct19'!H62,0)</f>
        <v>0</v>
      </c>
      <c r="I17" s="93">
        <f>IF(T$9="Y",'Oct19'!I62,0)</f>
        <v>0</v>
      </c>
      <c r="J17" s="93">
        <f>IF(T$9="Y",'Oct19'!J62,0)</f>
        <v>0</v>
      </c>
      <c r="K17" s="93">
        <f>IF(T$9="Y",'Oct19'!K62,I17*J17)</f>
        <v>0</v>
      </c>
      <c r="L17" s="93">
        <f>IF(T$9="Y",'Oct19'!L62,0)</f>
        <v>0</v>
      </c>
      <c r="M17" s="115" t="str">
        <f>IF(E17=" "," ",IF(T$9="Y",'Oct19'!M62,IF((H17+K17+L17)&gt;0,H17+K17+L17,"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",Admin!I309))</f>
        <v xml:space="preserve"> </v>
      </c>
      <c r="U17" s="39"/>
      <c r="V17" s="49">
        <f>IF(Employee!H$190=E$9,Employee!D$190+SUM(M17)+'Oct19'!V62,SUM(M17)+'Oct19'!V62)</f>
        <v>0</v>
      </c>
      <c r="W17" s="49">
        <f>IF(Employee!H$190=E$9,Employee!D$191+SUM(N17)+'Oct19'!W62,SUM(N17)+'Oct19'!W62)</f>
        <v>0</v>
      </c>
      <c r="X17" s="49">
        <f>IF(O17=" ",'Oct19'!X62,O17+'Oct19'!X62)</f>
        <v>0</v>
      </c>
      <c r="Y17" s="49">
        <f>IF(P17=" ",'Oct19'!Y62,P17+'Oct19'!Y62)</f>
        <v>0</v>
      </c>
      <c r="Z17" s="49">
        <f>IF(Q17=" ",'Oct19'!Z62,Q17+'Oct19'!Z62)</f>
        <v>0</v>
      </c>
      <c r="AA17" s="49">
        <f>IF(R17=" ",'Oct19'!AA62,R17+'Oct19'!AA62)</f>
        <v>0</v>
      </c>
      <c r="AC17" s="49">
        <f>IF(T17=" ",'Oct19'!AC62,T17+'Oct19'!AC62)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IF(T$9="Y",'Oct19'!H63,0)</f>
        <v>0</v>
      </c>
      <c r="I18" s="93">
        <f>IF(T$9="Y",'Oct19'!I63,0)</f>
        <v>0</v>
      </c>
      <c r="J18" s="93">
        <f>IF(T$9="Y",'Oct19'!J63,0)</f>
        <v>0</v>
      </c>
      <c r="K18" s="93">
        <f>IF(T$9="Y",'Oct19'!K63,I18*J18)</f>
        <v>0</v>
      </c>
      <c r="L18" s="93">
        <f>IF(T$9="Y",'Oct19'!L63,0)</f>
        <v>0</v>
      </c>
      <c r="M18" s="115" t="str">
        <f>IF(E18=" "," ",IF(T$9="Y",'Oct19'!M63,IF((H18+K18+L18)&gt;0,H18+K18+L18,"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",Admin!I310))</f>
        <v xml:space="preserve"> </v>
      </c>
      <c r="U18" s="39"/>
      <c r="V18" s="49">
        <f>IF(Employee!H$216=E$9,Employee!D$216+SUM(M18)+'Oct19'!V63,SUM(M18)+'Oct19'!V63)</f>
        <v>0</v>
      </c>
      <c r="W18" s="49">
        <f>IF(Employee!H$216=E$9,Employee!D$217+SUM(N18)+'Oct19'!W63,SUM(N18)+'Oct19'!W63)</f>
        <v>0</v>
      </c>
      <c r="X18" s="49">
        <f>IF(O18=" ",'Oct19'!X63,O18+'Oct19'!X63)</f>
        <v>0</v>
      </c>
      <c r="Y18" s="49">
        <f>IF(P18=" ",'Oct19'!Y63,P18+'Oct19'!Y63)</f>
        <v>0</v>
      </c>
      <c r="Z18" s="49">
        <f>IF(Q18=" ",'Oct19'!Z63,Q18+'Oct19'!Z63)</f>
        <v>0</v>
      </c>
      <c r="AA18" s="49">
        <f>IF(R18=" ",'Oct19'!AA63,R18+'Oct19'!AA63)</f>
        <v>0</v>
      </c>
      <c r="AC18" s="49">
        <f>IF(T18=" ",'Oct19'!AC63,T18+'Oct19'!AC63)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IF(T$9="Y",'Oct19'!H64,0)</f>
        <v>0</v>
      </c>
      <c r="I19" s="93">
        <f>IF(T$9="Y",'Oct19'!I64,0)</f>
        <v>0</v>
      </c>
      <c r="J19" s="93">
        <f>IF(T$9="Y",'Oct19'!J64,0)</f>
        <v>0</v>
      </c>
      <c r="K19" s="93">
        <f>IF(T$9="Y",'Oct19'!K64,I19*J19)</f>
        <v>0</v>
      </c>
      <c r="L19" s="93">
        <f>IF(T$9="Y",'Oct19'!L64,0)</f>
        <v>0</v>
      </c>
      <c r="M19" s="115" t="str">
        <f>IF(E19=" "," ",IF(T$9="Y",'Oct19'!M64,IF((H19+K19+L19)&gt;0,H19+K19+L19,"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",Admin!I311))</f>
        <v xml:space="preserve"> </v>
      </c>
      <c r="U19" s="39"/>
      <c r="V19" s="49">
        <f>IF(Employee!H$242=E$9,Employee!D$242+SUM(M19)+'Oct19'!V64,SUM(M19)+'Oct19'!V64)</f>
        <v>0</v>
      </c>
      <c r="W19" s="49">
        <f>IF(Employee!H$242=E$9,Employee!D$243+SUM(N19)+'Oct19'!W64,SUM(N19)+'Oct19'!W64)</f>
        <v>0</v>
      </c>
      <c r="X19" s="49">
        <f>IF(O19=" ",'Oct19'!X64,O19+'Oct19'!X64)</f>
        <v>0</v>
      </c>
      <c r="Y19" s="49">
        <f>IF(P19=" ",'Oct19'!Y64,P19+'Oct19'!Y64)</f>
        <v>0</v>
      </c>
      <c r="Z19" s="49">
        <f>IF(Q19=" ",'Oct19'!Z64,Q19+'Oct19'!Z64)</f>
        <v>0</v>
      </c>
      <c r="AA19" s="49">
        <f>IF(R19=" ",'Oct19'!AA64,R19+'Oct19'!AA64)</f>
        <v>0</v>
      </c>
      <c r="AC19" s="49">
        <f>IF(T19=" ",'Oct19'!AC64,T19+'Oct19'!AC64)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IF(T$9="Y",'Oct19'!H65,0)</f>
        <v>0</v>
      </c>
      <c r="I20" s="118">
        <f>IF(T$9="Y",'Oct19'!I65,0)</f>
        <v>0</v>
      </c>
      <c r="J20" s="118">
        <f>IF(T$9="Y",'Oct19'!J65,0)</f>
        <v>0</v>
      </c>
      <c r="K20" s="118">
        <f>IF(T$9="Y",'Oct19'!K65,I20*J20)</f>
        <v>0</v>
      </c>
      <c r="L20" s="118">
        <f>IF(T$9="Y",'Oct19'!L65,0)</f>
        <v>0</v>
      </c>
      <c r="M20" s="116" t="str">
        <f>IF(E20=" "," ",IF(T$9="Y",'Oct19'!M65,IF((H20+K20+L20)&gt;0,H20+K20+L20,"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",Admin!I312))</f>
        <v xml:space="preserve"> </v>
      </c>
      <c r="U20" s="39"/>
      <c r="V20" s="49">
        <f>IF(Employee!H$268=E$9,Employee!D$268+SUM(M20)+'Oct19'!V65,SUM(M20)+'Oct19'!V65)</f>
        <v>0</v>
      </c>
      <c r="W20" s="49">
        <f>IF(Employee!H$268=E$9,Employee!D$269+SUM(N20)+'Oct19'!W65,SUM(N20)+'Oct19'!W65)</f>
        <v>0</v>
      </c>
      <c r="X20" s="49">
        <f>IF(O20=" ",'Oct19'!X65,O20+'Oct19'!X65)</f>
        <v>0</v>
      </c>
      <c r="Y20" s="49">
        <f>IF(P20=" ",'Oct19'!Y65,P20+'Oct19'!Y65)</f>
        <v>0</v>
      </c>
      <c r="Z20" s="49">
        <f>IF(Q20=" ",'Oct19'!Z65,Q20+'Oct19'!Z65)</f>
        <v>0</v>
      </c>
      <c r="AA20" s="49">
        <f>IF(R20=" ",'Oct19'!AA65,R20+'Oct19'!AA65)</f>
        <v>0</v>
      </c>
      <c r="AC20" s="49">
        <f>IF(T20=" ",'Oct19'!AC65,T20+'Oct19'!AC65)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381" t="s">
        <v>7</v>
      </c>
      <c r="G21" s="378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380" t="s">
        <v>23</v>
      </c>
      <c r="C23" s="378"/>
      <c r="D23" s="378"/>
      <c r="E23" s="379"/>
      <c r="F23" s="32"/>
      <c r="G23" s="32"/>
      <c r="H23" s="43"/>
      <c r="I23" s="43"/>
      <c r="J23" s="43"/>
      <c r="K23" s="46"/>
      <c r="L23" s="46"/>
      <c r="M23" s="43"/>
      <c r="N23" s="32"/>
      <c r="O23" s="385" t="s">
        <v>28</v>
      </c>
      <c r="P23" s="386"/>
      <c r="Q23" s="387"/>
      <c r="R23" s="388"/>
      <c r="S23" s="389"/>
      <c r="T23" s="389"/>
      <c r="U23" s="33"/>
      <c r="AH23" s="35"/>
    </row>
    <row r="24" spans="1:34" ht="18" customHeight="1" thickTop="1" thickBot="1" x14ac:dyDescent="0.25">
      <c r="A24" s="34"/>
      <c r="B24" s="377" t="s">
        <v>9</v>
      </c>
      <c r="C24" s="378"/>
      <c r="D24" s="379"/>
      <c r="E24" s="168">
        <v>32</v>
      </c>
      <c r="F24" s="35"/>
      <c r="G24" s="35"/>
      <c r="H24" s="377" t="s">
        <v>28</v>
      </c>
      <c r="I24" s="378"/>
      <c r="J24" s="379"/>
      <c r="K24" s="210">
        <f>M9+1</f>
        <v>43774</v>
      </c>
      <c r="L24" s="211" t="s">
        <v>84</v>
      </c>
      <c r="M24" s="212">
        <f>K24+6</f>
        <v>43780</v>
      </c>
      <c r="N24" s="20"/>
      <c r="O24" s="382" t="s">
        <v>71</v>
      </c>
      <c r="P24" s="383"/>
      <c r="Q24" s="383"/>
      <c r="R24" s="384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381" t="s">
        <v>7</v>
      </c>
      <c r="G36" s="379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380" t="s">
        <v>23</v>
      </c>
      <c r="C38" s="378"/>
      <c r="D38" s="378"/>
      <c r="E38" s="379"/>
      <c r="F38" s="32"/>
      <c r="G38" s="32"/>
      <c r="H38" s="43"/>
      <c r="I38" s="43"/>
      <c r="J38" s="43"/>
      <c r="K38" s="46"/>
      <c r="L38" s="46"/>
      <c r="M38" s="43"/>
      <c r="N38" s="32"/>
      <c r="O38" s="385" t="s">
        <v>28</v>
      </c>
      <c r="P38" s="386"/>
      <c r="Q38" s="387"/>
      <c r="R38" s="388"/>
      <c r="S38" s="389"/>
      <c r="T38" s="389"/>
      <c r="U38" s="33"/>
      <c r="AH38" s="35"/>
    </row>
    <row r="39" spans="1:34" ht="18" customHeight="1" thickTop="1" thickBot="1" x14ac:dyDescent="0.25">
      <c r="A39" s="34"/>
      <c r="B39" s="377" t="s">
        <v>9</v>
      </c>
      <c r="C39" s="378"/>
      <c r="D39" s="379"/>
      <c r="E39" s="168">
        <v>33</v>
      </c>
      <c r="F39" s="35"/>
      <c r="G39" s="35"/>
      <c r="H39" s="377" t="s">
        <v>28</v>
      </c>
      <c r="I39" s="378"/>
      <c r="J39" s="379"/>
      <c r="K39" s="210">
        <f>M24+1</f>
        <v>43781</v>
      </c>
      <c r="L39" s="211" t="s">
        <v>84</v>
      </c>
      <c r="M39" s="212">
        <f>K39+6</f>
        <v>43787</v>
      </c>
      <c r="N39" s="20"/>
      <c r="O39" s="382" t="s">
        <v>71</v>
      </c>
      <c r="P39" s="383"/>
      <c r="Q39" s="383"/>
      <c r="R39" s="384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381" t="s">
        <v>7</v>
      </c>
      <c r="G51" s="379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380" t="s">
        <v>23</v>
      </c>
      <c r="C53" s="426"/>
      <c r="D53" s="426"/>
      <c r="E53" s="427"/>
      <c r="F53" s="32"/>
      <c r="G53" s="32"/>
      <c r="H53" s="32"/>
      <c r="I53" s="32"/>
      <c r="J53" s="32"/>
      <c r="K53" s="46"/>
      <c r="L53" s="46"/>
      <c r="M53" s="43"/>
      <c r="N53" s="32"/>
      <c r="O53" s="385" t="s">
        <v>28</v>
      </c>
      <c r="P53" s="386"/>
      <c r="Q53" s="387"/>
      <c r="R53" s="388"/>
      <c r="S53" s="389"/>
      <c r="T53" s="389"/>
      <c r="U53" s="33"/>
      <c r="AH53" s="35"/>
    </row>
    <row r="54" spans="1:34" ht="18" customHeight="1" thickTop="1" thickBot="1" x14ac:dyDescent="0.25">
      <c r="A54" s="34"/>
      <c r="B54" s="377" t="s">
        <v>9</v>
      </c>
      <c r="C54" s="428"/>
      <c r="D54" s="429"/>
      <c r="E54" s="168">
        <v>34</v>
      </c>
      <c r="F54" s="35"/>
      <c r="G54" s="35"/>
      <c r="H54" s="377" t="s">
        <v>28</v>
      </c>
      <c r="I54" s="428"/>
      <c r="J54" s="429"/>
      <c r="K54" s="210">
        <f>M39+1</f>
        <v>43788</v>
      </c>
      <c r="L54" s="211" t="s">
        <v>84</v>
      </c>
      <c r="M54" s="212">
        <f>K54+6</f>
        <v>43794</v>
      </c>
      <c r="N54" s="20"/>
      <c r="O54" s="382" t="s">
        <v>71</v>
      </c>
      <c r="P54" s="430"/>
      <c r="Q54" s="430"/>
      <c r="R54" s="43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381" t="s">
        <v>7</v>
      </c>
      <c r="G66" s="43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380" t="s">
        <v>24</v>
      </c>
      <c r="C68" s="378"/>
      <c r="D68" s="378"/>
      <c r="E68" s="379"/>
      <c r="F68" s="32"/>
      <c r="G68" s="32"/>
      <c r="H68" s="43"/>
      <c r="I68" s="43"/>
      <c r="J68" s="43"/>
      <c r="K68" s="46"/>
      <c r="L68" s="46"/>
      <c r="M68" s="43"/>
      <c r="N68" s="32"/>
      <c r="O68" s="385" t="s">
        <v>28</v>
      </c>
      <c r="P68" s="386"/>
      <c r="Q68" s="387"/>
      <c r="R68" s="388"/>
      <c r="S68" s="389"/>
      <c r="T68" s="389"/>
      <c r="U68" s="33"/>
      <c r="AH68" s="35"/>
    </row>
    <row r="69" spans="1:34" ht="18" customHeight="1" thickTop="1" thickBot="1" x14ac:dyDescent="0.25">
      <c r="A69" s="34"/>
      <c r="B69" s="377" t="s">
        <v>10</v>
      </c>
      <c r="C69" s="378"/>
      <c r="D69" s="379"/>
      <c r="E69" s="168">
        <v>8</v>
      </c>
      <c r="F69" s="35"/>
      <c r="G69" s="35"/>
      <c r="H69" s="377" t="s">
        <v>28</v>
      </c>
      <c r="I69" s="378"/>
      <c r="J69" s="379"/>
      <c r="K69" s="210">
        <f>Admin!B216</f>
        <v>43775</v>
      </c>
      <c r="L69" s="211" t="s">
        <v>84</v>
      </c>
      <c r="M69" s="212">
        <f>Admin!B245</f>
        <v>43804</v>
      </c>
      <c r="N69" s="20"/>
      <c r="O69" s="382" t="s">
        <v>72</v>
      </c>
      <c r="P69" s="383"/>
      <c r="Q69" s="383"/>
      <c r="R69" s="384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IF(T$69="Y",'Oct19'!H71,0)</f>
        <v>0</v>
      </c>
      <c r="I71" s="90">
        <f>IF(T$69="Y",'Oct19'!I71,0)</f>
        <v>0</v>
      </c>
      <c r="J71" s="90">
        <f>IF(T$69="Y",'Oct19'!J71,0)</f>
        <v>0</v>
      </c>
      <c r="K71" s="90">
        <f>IF(T$69="Y",'Oct19'!K71,I71*J71)</f>
        <v>0</v>
      </c>
      <c r="L71" s="114">
        <f>IF(T$69="Y",'Oct19'!L71,0)</f>
        <v>0</v>
      </c>
      <c r="M71" s="102" t="str">
        <f>IF(E71=" "," ",IF(T$69="Y",'Oct19'!M71,IF((H71+K71+L71)&gt;0,H71+K71+L71,"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",Admin!I73))</f>
        <v xml:space="preserve"> </v>
      </c>
      <c r="U71" s="39"/>
      <c r="V71" s="49">
        <f>IF(Employee!H$35=E$69,Employee!D$34+SUM(M71)+'Oct19'!V71,SUM(M71)+'Oct19'!V71)</f>
        <v>0</v>
      </c>
      <c r="W71" s="49">
        <f>IF(Employee!H$35=E$69,Employee!D$35+SUM(N71)+'Oct19'!W71,SUM(N71)+'Oct19'!W71)</f>
        <v>0</v>
      </c>
      <c r="X71" s="49">
        <f>IF(O71=" ",'Oct19'!X71,O71+'Oct19'!X71)</f>
        <v>0</v>
      </c>
      <c r="Y71" s="49">
        <f>IF(P71=" ",'Oct19'!Y71,P71+'Oct19'!Y71)</f>
        <v>0</v>
      </c>
      <c r="Z71" s="49">
        <f>IF(Q71=" ",'Oct19'!Z71,Q71+'Oct19'!Z71)</f>
        <v>0</v>
      </c>
      <c r="AA71" s="49">
        <f>IF(R71=" ",'Oct19'!AA71,R71+'Oct19'!AA71)</f>
        <v>0</v>
      </c>
      <c r="AC71" s="49">
        <f>IF(T71=" ",'Oct19'!AC71,T71+'Oct19'!AC71)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IF(T$69="Y",'Oct19'!H72,0)</f>
        <v>0</v>
      </c>
      <c r="I72" s="93">
        <f>IF(T$69="Y",'Oct19'!I72,0)</f>
        <v>0</v>
      </c>
      <c r="J72" s="93">
        <f>IF(T$69="Y",'Oct19'!J72,0)</f>
        <v>0</v>
      </c>
      <c r="K72" s="93">
        <f>IF(T$69="Y",'Oct19'!K72,I72*J72)</f>
        <v>0</v>
      </c>
      <c r="L72" s="115">
        <f>IF(T$69="Y",'Oct19'!L72,0)</f>
        <v>0</v>
      </c>
      <c r="M72" s="103" t="str">
        <f>IF(E72=" "," ",IF(T$69="Y",'Oct19'!M72,IF((H72+K72+L72)&gt;0,H72+K72+L72,"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",Admin!I74))</f>
        <v xml:space="preserve"> </v>
      </c>
      <c r="U72" s="39"/>
      <c r="V72" s="49">
        <f>IF(Employee!H$61=E$69,Employee!D$60+SUM(M72)+'Oct19'!V72,SUM(M72)+'Oct19'!V72)</f>
        <v>0</v>
      </c>
      <c r="W72" s="49">
        <f>IF(Employee!H$61=E$69,Employee!D$61+SUM(N72)+'Oct19'!W72,SUM(N72)+'Oct19'!W72)</f>
        <v>0</v>
      </c>
      <c r="X72" s="49">
        <f>IF(O72=" ",'Oct19'!X72,O72+'Oct19'!X72)</f>
        <v>0</v>
      </c>
      <c r="Y72" s="49">
        <f>IF(P72=" ",'Oct19'!Y72,P72+'Oct19'!Y72)</f>
        <v>0</v>
      </c>
      <c r="Z72" s="49">
        <f>IF(Q72=" ",'Oct19'!Z72,Q72+'Oct19'!Z72)</f>
        <v>0</v>
      </c>
      <c r="AA72" s="49">
        <f>IF(R72=" ",'Oct19'!AA72,R72+'Oct19'!AA72)</f>
        <v>0</v>
      </c>
      <c r="AC72" s="49">
        <f>IF(T72=" ",'Oct19'!AC72,T72+'Oct19'!AC72)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IF(T$69="Y",'Oct19'!H73,0)</f>
        <v>0</v>
      </c>
      <c r="I73" s="93">
        <f>IF(T$69="Y",'Oct19'!I73,0)</f>
        <v>0</v>
      </c>
      <c r="J73" s="93">
        <f>IF(T$69="Y",'Oct19'!J73,0)</f>
        <v>0</v>
      </c>
      <c r="K73" s="93">
        <f>IF(T$69="Y",'Oct19'!K73,I73*J73)</f>
        <v>0</v>
      </c>
      <c r="L73" s="115">
        <f>IF(T$69="Y",'Oct19'!L73,0)</f>
        <v>0</v>
      </c>
      <c r="M73" s="103" t="str">
        <f>IF(E73=" "," ",IF(T$69="Y",'Oct19'!M73,IF((H73+K73+L73)&gt;0,H73+K73+L73,"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",Admin!I75))</f>
        <v xml:space="preserve"> </v>
      </c>
      <c r="U73" s="39"/>
      <c r="V73" s="49">
        <f>IF(Employee!H$87=E$69,Employee!D$86+SUM(M73)+'Oct19'!V73,SUM(M73)+'Oct19'!V73)</f>
        <v>0</v>
      </c>
      <c r="W73" s="49">
        <f>IF(Employee!H$87=E$69,Employee!D$87+SUM(N73)+'Oct19'!W73,SUM(N73)+'Oct19'!W73)</f>
        <v>0</v>
      </c>
      <c r="X73" s="49">
        <f>IF(O73=" ",'Oct19'!X73,O73+'Oct19'!X73)</f>
        <v>0</v>
      </c>
      <c r="Y73" s="49">
        <f>IF(P73=" ",'Oct19'!Y73,P73+'Oct19'!Y73)</f>
        <v>0</v>
      </c>
      <c r="Z73" s="49">
        <f>IF(Q73=" ",'Oct19'!Z73,Q73+'Oct19'!Z73)</f>
        <v>0</v>
      </c>
      <c r="AA73" s="49">
        <f>IF(R73=" ",'Oct19'!AA73,R73+'Oct19'!AA73)</f>
        <v>0</v>
      </c>
      <c r="AC73" s="49">
        <f>IF(T73=" ",'Oct19'!AC73,T73+'Oct19'!AC73)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IF(T$69="Y",'Oct19'!H74,0)</f>
        <v>0</v>
      </c>
      <c r="I74" s="93">
        <f>IF(T$69="Y",'Oct19'!I74,0)</f>
        <v>0</v>
      </c>
      <c r="J74" s="93">
        <f>IF(T$69="Y",'Oct19'!J74,0)</f>
        <v>0</v>
      </c>
      <c r="K74" s="93">
        <f>IF(T$69="Y",'Oct19'!K74,I74*J74)</f>
        <v>0</v>
      </c>
      <c r="L74" s="115">
        <f>IF(T$69="Y",'Oct19'!L74,0)</f>
        <v>0</v>
      </c>
      <c r="M74" s="103" t="str">
        <f>IF(E74=" "," ",IF(T$69="Y",'Oct19'!M74,IF((H74+K74+L74)&gt;0,H74+K74+L74,"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",Admin!I76))</f>
        <v xml:space="preserve"> </v>
      </c>
      <c r="U74" s="39"/>
      <c r="V74" s="49">
        <f>IF(Employee!H$113=E$69,Employee!D$112+SUM(M74)+'Oct19'!V74,SUM(M74)+'Oct19'!V74)</f>
        <v>0</v>
      </c>
      <c r="W74" s="49">
        <f>IF(Employee!H$113=E$69,Employee!D$113+SUM(N74)+'Oct19'!W74,SUM(N74)+'Oct19'!W74)</f>
        <v>0</v>
      </c>
      <c r="X74" s="49">
        <f>IF(O74=" ",'Oct19'!X74,O74+'Oct19'!X74)</f>
        <v>0</v>
      </c>
      <c r="Y74" s="49">
        <f>IF(P74=" ",'Oct19'!Y74,P74+'Oct19'!Y74)</f>
        <v>0</v>
      </c>
      <c r="Z74" s="49">
        <f>IF(Q74=" ",'Oct19'!Z74,Q74+'Oct19'!Z74)</f>
        <v>0</v>
      </c>
      <c r="AA74" s="49">
        <f>IF(R74=" ",'Oct19'!AA74,R74+'Oct19'!AA74)</f>
        <v>0</v>
      </c>
      <c r="AC74" s="49">
        <f>IF(T74=" ",'Oct19'!AC74,T74+'Oct19'!AC74)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IF(T$69="Y",'Oct19'!H75,0)</f>
        <v>0</v>
      </c>
      <c r="I75" s="93">
        <f>IF(T$69="Y",'Oct19'!I75,0)</f>
        <v>0</v>
      </c>
      <c r="J75" s="93">
        <f>IF(T$69="Y",'Oct19'!J75,0)</f>
        <v>0</v>
      </c>
      <c r="K75" s="93">
        <f>IF(T$69="Y",'Oct19'!K75,I75*J75)</f>
        <v>0</v>
      </c>
      <c r="L75" s="115">
        <f>IF(T$69="Y",'Oct19'!L75,0)</f>
        <v>0</v>
      </c>
      <c r="M75" s="103" t="str">
        <f>IF(E75=" "," ",IF(T$69="Y",'Oct19'!M75,IF((H75+K75+L75)&gt;0,H75+K75+L75,"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",Admin!I77))</f>
        <v xml:space="preserve"> </v>
      </c>
      <c r="U75" s="39"/>
      <c r="V75" s="49">
        <f>IF(Employee!H$139=E$69,Employee!D$138+SUM(M75)+'Oct19'!V75,SUM(M75)+'Oct19'!V75)</f>
        <v>0</v>
      </c>
      <c r="W75" s="49">
        <f>IF(Employee!H$139=E$69,Employee!D$139+SUM(N75)+'Oct19'!W75,SUM(N75)+'Oct19'!W75)</f>
        <v>0</v>
      </c>
      <c r="X75" s="49">
        <f>IF(O75=" ",'Oct19'!X75,O75+'Oct19'!X75)</f>
        <v>0</v>
      </c>
      <c r="Y75" s="49">
        <f>IF(P75=" ",'Oct19'!Y75,P75+'Oct19'!Y75)</f>
        <v>0</v>
      </c>
      <c r="Z75" s="49">
        <f>IF(Q75=" ",'Oct19'!Z75,Q75+'Oct19'!Z75)</f>
        <v>0</v>
      </c>
      <c r="AA75" s="49">
        <f>IF(R75=" ",'Oct19'!AA75,R75+'Oct19'!AA75)</f>
        <v>0</v>
      </c>
      <c r="AC75" s="49">
        <f>IF(T75=" ",'Oct19'!AC75,T75+'Oct19'!AC75)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IF(T$69="Y",'Oct19'!H76,0)</f>
        <v>0</v>
      </c>
      <c r="I76" s="93">
        <f>IF(T$69="Y",'Oct19'!I76,0)</f>
        <v>0</v>
      </c>
      <c r="J76" s="93">
        <f>IF(T$69="Y",'Oct19'!J76,0)</f>
        <v>0</v>
      </c>
      <c r="K76" s="93">
        <f>IF(T$69="Y",'Oct19'!K76,I76*J76)</f>
        <v>0</v>
      </c>
      <c r="L76" s="115">
        <f>IF(T$69="Y",'Oct19'!L76,0)</f>
        <v>0</v>
      </c>
      <c r="M76" s="103" t="str">
        <f>IF(E76=" "," ",IF(T$69="Y",'Oct19'!M76,IF((H76+K76+L76)&gt;0,H76+K76+L76,"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",Admin!I78))</f>
        <v xml:space="preserve"> </v>
      </c>
      <c r="U76" s="39"/>
      <c r="V76" s="49">
        <f>IF(Employee!H$165=E$69,Employee!D$164+SUM(M76)+'Oct19'!V76,SUM(M76)+'Oct19'!V76)</f>
        <v>0</v>
      </c>
      <c r="W76" s="49">
        <f>IF(Employee!H$165=E$69,Employee!D$165+SUM(N76)+'Oct19'!W76,SUM(N76)+'Oct19'!W76)</f>
        <v>0</v>
      </c>
      <c r="X76" s="49">
        <f>IF(O76=" ",'Oct19'!X76,O76+'Oct19'!X76)</f>
        <v>0</v>
      </c>
      <c r="Y76" s="49">
        <f>IF(P76=" ",'Oct19'!Y76,P76+'Oct19'!Y76)</f>
        <v>0</v>
      </c>
      <c r="Z76" s="49">
        <f>IF(Q76=" ",'Oct19'!Z76,Q76+'Oct19'!Z76)</f>
        <v>0</v>
      </c>
      <c r="AA76" s="49">
        <f>IF(R76=" ",'Oct19'!AA76,R76+'Oct19'!AA76)</f>
        <v>0</v>
      </c>
      <c r="AC76" s="49">
        <f>IF(T76=" ",'Oct19'!AC76,T76+'Oct19'!AC76)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IF(T$69="Y",'Oct19'!H77,0)</f>
        <v>0</v>
      </c>
      <c r="I77" s="93">
        <f>IF(T$69="Y",'Oct19'!I77,0)</f>
        <v>0</v>
      </c>
      <c r="J77" s="93">
        <f>IF(T$69="Y",'Oct19'!J77,0)</f>
        <v>0</v>
      </c>
      <c r="K77" s="93">
        <f>IF(T$69="Y",'Oct19'!K77,I77*J77)</f>
        <v>0</v>
      </c>
      <c r="L77" s="115">
        <f>IF(T$69="Y",'Oct19'!L77,0)</f>
        <v>0</v>
      </c>
      <c r="M77" s="103" t="str">
        <f>IF(E77=" "," ",IF(T$69="Y",'Oct19'!M77,IF((H77+K77+L77)&gt;0,H77+K77+L77,"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",Admin!I79))</f>
        <v xml:space="preserve"> </v>
      </c>
      <c r="U77" s="39"/>
      <c r="V77" s="49">
        <f>IF(Employee!H$191=E$69,Employee!D$190+SUM(M77)+'Oct19'!V77,SUM(M77)+'Oct19'!V77)</f>
        <v>0</v>
      </c>
      <c r="W77" s="49">
        <f>IF(Employee!H$191=E$69,Employee!D$191+SUM(N77)+'Oct19'!W77,SUM(N77)+'Oct19'!W77)</f>
        <v>0</v>
      </c>
      <c r="X77" s="49">
        <f>IF(O77=" ",'Oct19'!X77,O77+'Oct19'!X77)</f>
        <v>0</v>
      </c>
      <c r="Y77" s="49">
        <f>IF(P77=" ",'Oct19'!Y77,P77+'Oct19'!Y77)</f>
        <v>0</v>
      </c>
      <c r="Z77" s="49">
        <f>IF(Q77=" ",'Oct19'!Z77,Q77+'Oct19'!Z77)</f>
        <v>0</v>
      </c>
      <c r="AA77" s="49">
        <f>IF(R77=" ",'Oct19'!AA77,R77+'Oct19'!AA77)</f>
        <v>0</v>
      </c>
      <c r="AC77" s="49">
        <f>IF(T77=" ",'Oct19'!AC77,T77+'Oct19'!AC77)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IF(T$69="Y",'Oct19'!H78,0)</f>
        <v>0</v>
      </c>
      <c r="I78" s="93">
        <f>IF(T$69="Y",'Oct19'!I78,0)</f>
        <v>0</v>
      </c>
      <c r="J78" s="93">
        <f>IF(T$69="Y",'Oct19'!J78,0)</f>
        <v>0</v>
      </c>
      <c r="K78" s="93">
        <f>IF(T$69="Y",'Oct19'!K78,I78*J78)</f>
        <v>0</v>
      </c>
      <c r="L78" s="115">
        <f>IF(T$69="Y",'Oct19'!L78,0)</f>
        <v>0</v>
      </c>
      <c r="M78" s="103" t="str">
        <f>IF(E78=" "," ",IF(T$69="Y",'Oct19'!M78,IF((H78+K78+L78)&gt;0,H78+K78+L78,"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",Admin!I80))</f>
        <v xml:space="preserve"> </v>
      </c>
      <c r="U78" s="39"/>
      <c r="V78" s="49">
        <f>IF(Employee!H$217=E$69,Employee!D$216+SUM(M78)+'Oct19'!V78,SUM(M78)+'Oct19'!V78)</f>
        <v>0</v>
      </c>
      <c r="W78" s="49">
        <f>IF(Employee!H$217=E$69,Employee!D$217+SUM(N78)+'Oct19'!W78,SUM(N78)+'Oct19'!W78)</f>
        <v>0</v>
      </c>
      <c r="X78" s="49">
        <f>IF(O78=" ",'Oct19'!X78,O78+'Oct19'!X78)</f>
        <v>0</v>
      </c>
      <c r="Y78" s="49">
        <f>IF(P78=" ",'Oct19'!Y78,P78+'Oct19'!Y78)</f>
        <v>0</v>
      </c>
      <c r="Z78" s="49">
        <f>IF(Q78=" ",'Oct19'!Z78,Q78+'Oct19'!Z78)</f>
        <v>0</v>
      </c>
      <c r="AA78" s="49">
        <f>IF(R78=" ",'Oct19'!AA78,R78+'Oct19'!AA78)</f>
        <v>0</v>
      </c>
      <c r="AC78" s="49">
        <f>IF(T78=" ",'Oct19'!AC78,T78+'Oct19'!AC78)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IF(T$69="Y",'Oct19'!H79,0)</f>
        <v>0</v>
      </c>
      <c r="I79" s="93">
        <f>IF(T$69="Y",'Oct19'!I79,0)</f>
        <v>0</v>
      </c>
      <c r="J79" s="93">
        <f>IF(T$69="Y",'Oct19'!J79,0)</f>
        <v>0</v>
      </c>
      <c r="K79" s="93">
        <f>IF(T$69="Y",'Oct19'!K79,I79*J79)</f>
        <v>0</v>
      </c>
      <c r="L79" s="115">
        <f>IF(T$69="Y",'Oct19'!L79,0)</f>
        <v>0</v>
      </c>
      <c r="M79" s="103" t="str">
        <f>IF(E79=" "," ",IF(T$69="Y",'Oct19'!M79,IF((H79+K79+L79)&gt;0,H79+K79+L79,"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",Admin!I81))</f>
        <v xml:space="preserve"> </v>
      </c>
      <c r="U79" s="39"/>
      <c r="V79" s="49">
        <f>IF(Employee!H$243=E$69,Employee!D$242+SUM(M79)+'Oct19'!V79,SUM(M79)+'Oct19'!V79)</f>
        <v>0</v>
      </c>
      <c r="W79" s="49">
        <f>IF(Employee!H$243=E$69,Employee!D$243+SUM(N79)+'Oct19'!W79,SUM(N79)+'Oct19'!W79)</f>
        <v>0</v>
      </c>
      <c r="X79" s="49">
        <f>IF(O79=" ",'Oct19'!X79,O79+'Oct19'!X79)</f>
        <v>0</v>
      </c>
      <c r="Y79" s="49">
        <f>IF(P79=" ",'Oct19'!Y79,P79+'Oct19'!Y79)</f>
        <v>0</v>
      </c>
      <c r="Z79" s="49">
        <f>IF(Q79=" ",'Oct19'!Z79,Q79+'Oct19'!Z79)</f>
        <v>0</v>
      </c>
      <c r="AA79" s="49">
        <f>IF(R79=" ",'Oct19'!AA79,R79+'Oct19'!AA79)</f>
        <v>0</v>
      </c>
      <c r="AC79" s="49">
        <f>IF(T79=" ",'Oct19'!AC79,T79+'Oct19'!AC79)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IF(T$69="Y",'Oct19'!H80,0)</f>
        <v>0</v>
      </c>
      <c r="I80" s="118">
        <f>IF(T$69="Y",'Oct19'!I80,0)</f>
        <v>0</v>
      </c>
      <c r="J80" s="118">
        <f>IF(T$69="Y",'Oct19'!J80,0)</f>
        <v>0</v>
      </c>
      <c r="K80" s="118">
        <f>IF(T$69="Y",'Oct19'!K80,I80*J80)</f>
        <v>0</v>
      </c>
      <c r="L80" s="116">
        <f>IF(T$69="Y",'Oct19'!L80,0)</f>
        <v>0</v>
      </c>
      <c r="M80" s="103" t="str">
        <f>IF(E80=" "," ",IF(T$69="Y",'Oct19'!M80,IF((H80+K80+L80)&gt;0,H80+K80+L80,"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",Admin!I82))</f>
        <v xml:space="preserve"> </v>
      </c>
      <c r="U80" s="39"/>
      <c r="V80" s="49">
        <f>IF(Employee!H$269=E$69,Employee!D$268+SUM(M80)+'Oct19'!V80,SUM(M80)+'Oct19'!V80)</f>
        <v>0</v>
      </c>
      <c r="W80" s="49">
        <f>IF(Employee!H$269=E$69,Employee!D$269+SUM(N80)+'Oct19'!W80,SUM(N80)+'Oct19'!W80)</f>
        <v>0</v>
      </c>
      <c r="X80" s="49">
        <f>IF(O80=" ",'Oct19'!X80,O80+'Oct19'!X80)</f>
        <v>0</v>
      </c>
      <c r="Y80" s="49">
        <f>IF(P80=" ",'Oct19'!Y80,P80+'Oct19'!Y80)</f>
        <v>0</v>
      </c>
      <c r="Z80" s="49">
        <f>IF(Q80=" ",'Oct19'!Z80,Q80+'Oct19'!Z80)</f>
        <v>0</v>
      </c>
      <c r="AA80" s="49">
        <f>IF(R80=" ",'Oct19'!AA80,R80+'Oct19'!AA80)</f>
        <v>0</v>
      </c>
      <c r="AC80" s="49">
        <f>IF(T80=" ",'Oct19'!AC80,T80+'Oct19'!AC80)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381" t="s">
        <v>7</v>
      </c>
      <c r="G81" s="379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390" t="s">
        <v>81</v>
      </c>
      <c r="N84" s="391"/>
      <c r="O84" s="391"/>
      <c r="P84" s="391"/>
      <c r="Q84" s="391"/>
      <c r="R84" s="39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AD85+'Oct19'!AD90</f>
        <v>0</v>
      </c>
      <c r="AE90" s="170">
        <f>AE85+'Oct19'!AE90</f>
        <v>0</v>
      </c>
      <c r="AF90" s="170">
        <f>AF85+'Oct19'!AF90</f>
        <v>0</v>
      </c>
      <c r="AG90" s="170">
        <f>AG85+'Oct19'!AG90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AE87+'Oct19'!AE92</f>
        <v>0</v>
      </c>
      <c r="AF92" s="170">
        <f>AF87+'Oct19'!AF92</f>
        <v>0</v>
      </c>
      <c r="AG92" s="170">
        <f>AG87+'Oct19'!AG92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F3:F6"/>
    <mergeCell ref="H3:H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E3:E6"/>
    <mergeCell ref="Y3:Y6"/>
    <mergeCell ref="Z3:Z6"/>
    <mergeCell ref="V3:V6"/>
    <mergeCell ref="AA3:AA6"/>
    <mergeCell ref="AC3:AC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O24:R24"/>
    <mergeCell ref="O23:Q23"/>
    <mergeCell ref="R23:T23"/>
    <mergeCell ref="W3:W6"/>
    <mergeCell ref="U1:U6"/>
    <mergeCell ref="B7:T7"/>
    <mergeCell ref="B8:E8"/>
    <mergeCell ref="O8:Q8"/>
    <mergeCell ref="X3:X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Payslips</vt:lpstr>
      <vt:lpstr>Payment</vt:lpstr>
      <vt:lpstr>Admin</vt:lpstr>
      <vt:lpstr>'Apr19'!Print_Titles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2019-04-02T21:55:25Z</dcterms:modified>
</cp:coreProperties>
</file>