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94759A1B-1BD2-4256-AE1A-7407E8C84BA6}" xr6:coauthVersionLast="45" xr6:coauthVersionMax="45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0" sheetId="12" r:id="rId2"/>
    <sheet name="May20" sheetId="11" r:id="rId3"/>
    <sheet name="Jun20" sheetId="10" r:id="rId4"/>
    <sheet name="Jul20" sheetId="9" r:id="rId5"/>
    <sheet name="Aug20" sheetId="8" r:id="rId6"/>
    <sheet name="Sep20" sheetId="17" r:id="rId7"/>
    <sheet name="Oct20" sheetId="16" r:id="rId8"/>
    <sheet name="Nov20" sheetId="15" r:id="rId9"/>
    <sheet name="Dec20" sheetId="14" r:id="rId10"/>
    <sheet name="Jan21" sheetId="13" r:id="rId11"/>
    <sheet name="Feb21" sheetId="19" r:id="rId12"/>
    <sheet name="Mar21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'Apr20'!$E:$F,'Apr20'!$1:$6</definedName>
    <definedName name="_xlnm.Print_Titles" localSheetId="5">'Aug20'!$A:$D,'Aug20'!$1:$6</definedName>
    <definedName name="_xlnm.Print_Titles" localSheetId="9">'Dec20'!$A:$D,'Dec20'!$1:$6</definedName>
    <definedName name="_xlnm.Print_Titles" localSheetId="11">'Feb21'!$A:$D,'Feb21'!$1:$6</definedName>
    <definedName name="_xlnm.Print_Titles" localSheetId="10">'Jan21'!$A:$D,'Jan21'!$1:$6</definedName>
    <definedName name="_xlnm.Print_Titles" localSheetId="4">'Jul20'!$A:$D,'Jul20'!$1:$6</definedName>
    <definedName name="_xlnm.Print_Titles" localSheetId="3">'Jun20'!$A:$D,'Jun20'!$1:$6</definedName>
    <definedName name="_xlnm.Print_Titles" localSheetId="12">'Mar21'!$A:$D,'Mar21'!$1:$6</definedName>
    <definedName name="_xlnm.Print_Titles" localSheetId="2">'May20'!$A:$D,'May20'!$1:$6</definedName>
    <definedName name="_xlnm.Print_Titles" localSheetId="8">'Nov20'!$A:$D,'Nov20'!$1:$6</definedName>
    <definedName name="_xlnm.Print_Titles" localSheetId="7">'Oct20'!$A:$D,'Oct20'!$1:$6</definedName>
    <definedName name="_xlnm.Print_Titles" localSheetId="6">'Sep20'!$A:$D,'Sep20'!$1:$6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6" l="1"/>
  <c r="Q16" i="16"/>
  <c r="P16" i="16"/>
  <c r="O16" i="16"/>
  <c r="N16" i="16"/>
  <c r="AG15" i="16"/>
  <c r="AF15" i="16"/>
  <c r="AE15" i="16"/>
  <c r="AD15" i="16"/>
  <c r="AC15" i="16"/>
  <c r="Z15" i="16"/>
  <c r="Y15" i="16"/>
  <c r="X15" i="16"/>
  <c r="W15" i="16"/>
  <c r="L15" i="16"/>
  <c r="J15" i="16"/>
  <c r="I15" i="16"/>
  <c r="K15" i="16" s="1"/>
  <c r="H15" i="16"/>
  <c r="AG14" i="16"/>
  <c r="AF14" i="16"/>
  <c r="AE14" i="16"/>
  <c r="AD14" i="16"/>
  <c r="AC14" i="16"/>
  <c r="Z14" i="16"/>
  <c r="Y14" i="16"/>
  <c r="X14" i="16"/>
  <c r="W14" i="16"/>
  <c r="L14" i="16"/>
  <c r="J14" i="16"/>
  <c r="K14" i="16" s="1"/>
  <c r="I14" i="16"/>
  <c r="H14" i="16"/>
  <c r="AG13" i="16"/>
  <c r="AF13" i="16"/>
  <c r="AE13" i="16"/>
  <c r="AD13" i="16"/>
  <c r="AC13" i="16"/>
  <c r="Z13" i="16"/>
  <c r="Y13" i="16"/>
  <c r="X13" i="16"/>
  <c r="W13" i="16"/>
  <c r="L13" i="16"/>
  <c r="K13" i="16"/>
  <c r="J13" i="16"/>
  <c r="I13" i="16"/>
  <c r="H13" i="16"/>
  <c r="AG12" i="16"/>
  <c r="AF12" i="16"/>
  <c r="AE12" i="16"/>
  <c r="AD12" i="16"/>
  <c r="AC12" i="16"/>
  <c r="Z12" i="16"/>
  <c r="Y12" i="16"/>
  <c r="X12" i="16"/>
  <c r="W12" i="16"/>
  <c r="L12" i="16"/>
  <c r="J12" i="16"/>
  <c r="I12" i="16"/>
  <c r="K12" i="16" s="1"/>
  <c r="H12" i="16"/>
  <c r="AG11" i="16"/>
  <c r="AF11" i="16"/>
  <c r="AE11" i="16"/>
  <c r="AD11" i="16"/>
  <c r="AC11" i="16"/>
  <c r="Z11" i="16"/>
  <c r="Y11" i="16"/>
  <c r="X11" i="16"/>
  <c r="W11" i="16"/>
  <c r="L11" i="16"/>
  <c r="J11" i="16"/>
  <c r="I11" i="16"/>
  <c r="K11" i="16" s="1"/>
  <c r="H11" i="16"/>
  <c r="H51" i="10"/>
  <c r="I51" i="10"/>
  <c r="K51" i="10" s="1"/>
  <c r="J51" i="10"/>
  <c r="L51" i="10"/>
  <c r="AD51" i="10"/>
  <c r="AE51" i="10"/>
  <c r="AF51" i="10"/>
  <c r="AG51" i="10"/>
  <c r="H52" i="10"/>
  <c r="I52" i="10"/>
  <c r="K52" i="10" s="1"/>
  <c r="J52" i="10"/>
  <c r="L52" i="10"/>
  <c r="AD52" i="10"/>
  <c r="AE52" i="10"/>
  <c r="AF52" i="10"/>
  <c r="AG52" i="10"/>
  <c r="H53" i="10"/>
  <c r="I53" i="10"/>
  <c r="K53" i="10" s="1"/>
  <c r="J53" i="10"/>
  <c r="L53" i="10"/>
  <c r="AD53" i="10"/>
  <c r="AE53" i="10"/>
  <c r="AF53" i="10"/>
  <c r="AG53" i="10"/>
  <c r="H54" i="10"/>
  <c r="I54" i="10"/>
  <c r="J54" i="10"/>
  <c r="K54" i="10"/>
  <c r="L54" i="10"/>
  <c r="AD54" i="10"/>
  <c r="AE54" i="10"/>
  <c r="AF54" i="10"/>
  <c r="AG54" i="10"/>
  <c r="H55" i="10"/>
  <c r="I55" i="10"/>
  <c r="J55" i="10"/>
  <c r="K55" i="10" s="1"/>
  <c r="L55" i="10"/>
  <c r="AD55" i="10"/>
  <c r="AE55" i="10"/>
  <c r="AF55" i="10"/>
  <c r="AG55" i="10"/>
  <c r="N56" i="10"/>
  <c r="O56" i="10"/>
  <c r="P56" i="10"/>
  <c r="Q56" i="10"/>
  <c r="T56" i="10"/>
  <c r="T16" i="9"/>
  <c r="Q16" i="9"/>
  <c r="P16" i="9"/>
  <c r="O16" i="9"/>
  <c r="N16" i="9"/>
  <c r="AG15" i="9"/>
  <c r="AF15" i="9"/>
  <c r="AE15" i="9"/>
  <c r="AD15" i="9"/>
  <c r="AC15" i="9"/>
  <c r="Z15" i="9"/>
  <c r="Y15" i="9"/>
  <c r="X15" i="9"/>
  <c r="W15" i="9"/>
  <c r="L15" i="9"/>
  <c r="K15" i="9"/>
  <c r="J15" i="9"/>
  <c r="I15" i="9"/>
  <c r="H15" i="9"/>
  <c r="AG14" i="9"/>
  <c r="AF14" i="9"/>
  <c r="AE14" i="9"/>
  <c r="AD14" i="9"/>
  <c r="AC14" i="9"/>
  <c r="Z14" i="9"/>
  <c r="Y14" i="9"/>
  <c r="X14" i="9"/>
  <c r="W14" i="9"/>
  <c r="L14" i="9"/>
  <c r="J14" i="9"/>
  <c r="I14" i="9"/>
  <c r="K14" i="9" s="1"/>
  <c r="H14" i="9"/>
  <c r="AG13" i="9"/>
  <c r="AF13" i="9"/>
  <c r="AE13" i="9"/>
  <c r="AD13" i="9"/>
  <c r="AC13" i="9"/>
  <c r="Z13" i="9"/>
  <c r="Y13" i="9"/>
  <c r="X13" i="9"/>
  <c r="W13" i="9"/>
  <c r="L13" i="9"/>
  <c r="J13" i="9"/>
  <c r="I13" i="9"/>
  <c r="K13" i="9" s="1"/>
  <c r="H13" i="9"/>
  <c r="AG12" i="9"/>
  <c r="AF12" i="9"/>
  <c r="AE12" i="9"/>
  <c r="AD12" i="9"/>
  <c r="AC12" i="9"/>
  <c r="Z12" i="9"/>
  <c r="Y12" i="9"/>
  <c r="X12" i="9"/>
  <c r="W12" i="9"/>
  <c r="L12" i="9"/>
  <c r="J12" i="9"/>
  <c r="I12" i="9"/>
  <c r="K12" i="9" s="1"/>
  <c r="H12" i="9"/>
  <c r="AG11" i="9"/>
  <c r="AF11" i="9"/>
  <c r="AE11" i="9"/>
  <c r="AD11" i="9"/>
  <c r="AC11" i="9"/>
  <c r="Z11" i="9"/>
  <c r="Y11" i="9"/>
  <c r="X11" i="9"/>
  <c r="W11" i="9"/>
  <c r="L11" i="9"/>
  <c r="K11" i="9"/>
  <c r="J11" i="9"/>
  <c r="I11" i="9"/>
  <c r="H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M49" i="12"/>
  <c r="J22" i="12"/>
  <c r="I22" i="12"/>
  <c r="B28" i="24" l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K49" i="11"/>
  <c r="B4" i="39"/>
  <c r="L16" i="39"/>
  <c r="B58" i="24" l="1"/>
  <c r="M49" i="11"/>
  <c r="C4" i="39"/>
  <c r="B5" i="39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9" i="24" l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K59" i="10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21" i="16"/>
  <c r="I21" i="16"/>
  <c r="J21" i="16"/>
  <c r="L21" i="16"/>
  <c r="H31" i="16"/>
  <c r="I31" i="16"/>
  <c r="J31" i="16"/>
  <c r="L31" i="16"/>
  <c r="H41" i="16"/>
  <c r="I41" i="16"/>
  <c r="J41" i="16"/>
  <c r="L41" i="16"/>
  <c r="H51" i="16"/>
  <c r="I51" i="16"/>
  <c r="J51" i="16"/>
  <c r="L5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22" i="9"/>
  <c r="I22" i="9"/>
  <c r="J22" i="9"/>
  <c r="L22" i="9"/>
  <c r="H32" i="9"/>
  <c r="I32" i="9"/>
  <c r="J32" i="9"/>
  <c r="L32" i="9"/>
  <c r="H42" i="9"/>
  <c r="I42" i="9"/>
  <c r="J42" i="9"/>
  <c r="L42" i="9"/>
  <c r="H52" i="9"/>
  <c r="I52" i="9"/>
  <c r="J52" i="9"/>
  <c r="L52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61" i="16"/>
  <c r="AG62" i="16"/>
  <c r="AG63" i="16"/>
  <c r="AG64" i="16"/>
  <c r="AG6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2" i="9"/>
  <c r="AG23" i="9"/>
  <c r="AG24" i="9"/>
  <c r="AG25" i="9"/>
  <c r="AG26" i="9"/>
  <c r="AG32" i="9"/>
  <c r="AG33" i="9"/>
  <c r="AG34" i="9"/>
  <c r="AG35" i="9"/>
  <c r="AG36" i="9"/>
  <c r="AG42" i="9"/>
  <c r="AG43" i="9"/>
  <c r="AG44" i="9"/>
  <c r="AG45" i="9"/>
  <c r="AG46" i="9"/>
  <c r="AG52" i="9"/>
  <c r="AG53" i="9"/>
  <c r="AG54" i="9"/>
  <c r="AG55" i="9"/>
  <c r="AG56" i="9"/>
  <c r="AG62" i="9"/>
  <c r="AG63" i="9"/>
  <c r="AG64" i="9"/>
  <c r="AG65" i="9"/>
  <c r="AG66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61" i="16"/>
  <c r="AF62" i="16"/>
  <c r="AF63" i="16"/>
  <c r="AF64" i="16"/>
  <c r="AF6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2" i="9"/>
  <c r="AF23" i="9"/>
  <c r="AF24" i="9"/>
  <c r="AF25" i="9"/>
  <c r="AF26" i="9"/>
  <c r="AF32" i="9"/>
  <c r="AF33" i="9"/>
  <c r="AF34" i="9"/>
  <c r="AF35" i="9"/>
  <c r="AF36" i="9"/>
  <c r="AF42" i="9"/>
  <c r="AF43" i="9"/>
  <c r="AF44" i="9"/>
  <c r="AF45" i="9"/>
  <c r="AF46" i="9"/>
  <c r="AF52" i="9"/>
  <c r="AF53" i="9"/>
  <c r="AF54" i="9"/>
  <c r="AF55" i="9"/>
  <c r="AF56" i="9"/>
  <c r="AF62" i="9"/>
  <c r="AF63" i="9"/>
  <c r="AF64" i="9"/>
  <c r="AF65" i="9"/>
  <c r="AF66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61" i="16"/>
  <c r="AE62" i="16"/>
  <c r="AE63" i="16"/>
  <c r="AE64" i="16"/>
  <c r="AE6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2" i="9"/>
  <c r="AE23" i="9"/>
  <c r="AE24" i="9"/>
  <c r="AE25" i="9"/>
  <c r="AE26" i="9"/>
  <c r="AE32" i="9"/>
  <c r="AE33" i="9"/>
  <c r="AE34" i="9"/>
  <c r="AE35" i="9"/>
  <c r="AE36" i="9"/>
  <c r="AE42" i="9"/>
  <c r="AE43" i="9"/>
  <c r="AE44" i="9"/>
  <c r="AE45" i="9"/>
  <c r="AE46" i="9"/>
  <c r="AE52" i="9"/>
  <c r="AE53" i="9"/>
  <c r="AE54" i="9"/>
  <c r="AE55" i="9"/>
  <c r="AE56" i="9"/>
  <c r="AE62" i="9"/>
  <c r="AE63" i="9"/>
  <c r="AE64" i="9"/>
  <c r="AE65" i="9"/>
  <c r="AE66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61" i="16"/>
  <c r="AD62" i="16"/>
  <c r="AD63" i="16"/>
  <c r="AD64" i="16"/>
  <c r="AD6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2" i="9"/>
  <c r="AD23" i="9"/>
  <c r="AD24" i="9"/>
  <c r="AD25" i="9"/>
  <c r="AD26" i="9"/>
  <c r="AD32" i="9"/>
  <c r="AD33" i="9"/>
  <c r="AD34" i="9"/>
  <c r="AD35" i="9"/>
  <c r="AD36" i="9"/>
  <c r="AD42" i="9"/>
  <c r="AD43" i="9"/>
  <c r="AD44" i="9"/>
  <c r="AD45" i="9"/>
  <c r="AD46" i="9"/>
  <c r="AD52" i="9"/>
  <c r="AD53" i="9"/>
  <c r="AD54" i="9"/>
  <c r="AD55" i="9"/>
  <c r="AD56" i="9"/>
  <c r="AD62" i="9"/>
  <c r="AD63" i="9"/>
  <c r="AD64" i="9"/>
  <c r="AD65" i="9"/>
  <c r="AD66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Q66" i="16"/>
  <c r="P26" i="16"/>
  <c r="P36" i="16"/>
  <c r="P46" i="16"/>
  <c r="P56" i="16"/>
  <c r="P66" i="16"/>
  <c r="S2" i="8"/>
  <c r="Q16" i="8"/>
  <c r="Q26" i="8"/>
  <c r="Q36" i="8"/>
  <c r="Q46" i="8"/>
  <c r="Q56" i="8"/>
  <c r="P16" i="8"/>
  <c r="P26" i="8"/>
  <c r="P36" i="8"/>
  <c r="P46" i="8"/>
  <c r="P56" i="8"/>
  <c r="S2" i="9"/>
  <c r="Q27" i="9"/>
  <c r="Q37" i="9"/>
  <c r="Q47" i="9"/>
  <c r="Q57" i="9"/>
  <c r="Q67" i="9"/>
  <c r="P27" i="9"/>
  <c r="P37" i="9"/>
  <c r="P47" i="9"/>
  <c r="P57" i="9"/>
  <c r="P67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25" i="16"/>
  <c r="L24" i="16"/>
  <c r="L23" i="16"/>
  <c r="L22" i="16"/>
  <c r="L15" i="17"/>
  <c r="L14" i="17"/>
  <c r="L13" i="17"/>
  <c r="L12" i="17"/>
  <c r="L15" i="8"/>
  <c r="L14" i="8"/>
  <c r="L13" i="8"/>
  <c r="L12" i="8"/>
  <c r="L26" i="9"/>
  <c r="L25" i="9"/>
  <c r="L24" i="9"/>
  <c r="L23" i="9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25" i="16"/>
  <c r="I25" i="16"/>
  <c r="J25" i="16"/>
  <c r="H24" i="16"/>
  <c r="I24" i="16"/>
  <c r="J24" i="16"/>
  <c r="H23" i="16"/>
  <c r="I23" i="16"/>
  <c r="J23" i="16"/>
  <c r="H22" i="16"/>
  <c r="I22" i="16"/>
  <c r="J22" i="16"/>
  <c r="H26" i="9"/>
  <c r="I26" i="9"/>
  <c r="J26" i="9"/>
  <c r="H25" i="9"/>
  <c r="I25" i="9"/>
  <c r="J25" i="9"/>
  <c r="H24" i="9"/>
  <c r="I24" i="9"/>
  <c r="J24" i="9"/>
  <c r="H23" i="9"/>
  <c r="I23" i="9"/>
  <c r="J23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55" i="16"/>
  <c r="I55" i="16"/>
  <c r="J55" i="16"/>
  <c r="L55" i="16"/>
  <c r="H54" i="16"/>
  <c r="I54" i="16"/>
  <c r="J54" i="16"/>
  <c r="L54" i="16"/>
  <c r="H53" i="16"/>
  <c r="I53" i="16"/>
  <c r="J53" i="16"/>
  <c r="L53" i="16"/>
  <c r="H52" i="16"/>
  <c r="I52" i="16"/>
  <c r="J52" i="16"/>
  <c r="L5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56" i="9"/>
  <c r="I56" i="9"/>
  <c r="J56" i="9"/>
  <c r="L56" i="9"/>
  <c r="H55" i="9"/>
  <c r="I55" i="9"/>
  <c r="J55" i="9"/>
  <c r="L55" i="9"/>
  <c r="H54" i="9"/>
  <c r="I54" i="9"/>
  <c r="J54" i="9"/>
  <c r="L54" i="9"/>
  <c r="H53" i="9"/>
  <c r="I53" i="9"/>
  <c r="J53" i="9"/>
  <c r="L53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6" i="9"/>
  <c r="I36" i="9"/>
  <c r="J36" i="9"/>
  <c r="L36" i="9"/>
  <c r="H35" i="9"/>
  <c r="I35" i="9"/>
  <c r="J35" i="9"/>
  <c r="L35" i="9"/>
  <c r="H34" i="9"/>
  <c r="I34" i="9"/>
  <c r="J34" i="9"/>
  <c r="L34" i="9"/>
  <c r="H33" i="9"/>
  <c r="I33" i="9"/>
  <c r="J33" i="9"/>
  <c r="L33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61" i="16"/>
  <c r="I61" i="16"/>
  <c r="J61" i="16"/>
  <c r="L61" i="16"/>
  <c r="H62" i="16"/>
  <c r="I62" i="16"/>
  <c r="J62" i="16"/>
  <c r="L62" i="16"/>
  <c r="H63" i="16"/>
  <c r="I63" i="16"/>
  <c r="J63" i="16"/>
  <c r="L63" i="16"/>
  <c r="H64" i="16"/>
  <c r="I64" i="16"/>
  <c r="J64" i="16"/>
  <c r="L64" i="16"/>
  <c r="H65" i="16"/>
  <c r="I65" i="16"/>
  <c r="J65" i="16"/>
  <c r="L6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62" i="9"/>
  <c r="I62" i="9"/>
  <c r="J62" i="9"/>
  <c r="L62" i="9"/>
  <c r="H63" i="9"/>
  <c r="I63" i="9"/>
  <c r="J63" i="9"/>
  <c r="L63" i="9"/>
  <c r="H64" i="9"/>
  <c r="I64" i="9"/>
  <c r="J64" i="9"/>
  <c r="L64" i="9"/>
  <c r="H65" i="9"/>
  <c r="I65" i="9"/>
  <c r="J65" i="9"/>
  <c r="L65" i="9"/>
  <c r="H66" i="9"/>
  <c r="I66" i="9"/>
  <c r="J66" i="9"/>
  <c r="L66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63" i="9" s="1"/>
  <c r="Y52" i="8" s="1"/>
  <c r="Y62" i="17" s="1"/>
  <c r="Y62" i="16" s="1"/>
  <c r="Y52" i="15" s="1"/>
  <c r="Y62" i="14" s="1"/>
  <c r="Y52" i="13" s="1"/>
  <c r="Y52" i="19" s="1"/>
  <c r="Y72" i="18" s="1"/>
  <c r="Z52" i="12"/>
  <c r="Z52" i="11" s="1"/>
  <c r="Z62" i="10" s="1"/>
  <c r="Z63" i="9" s="1"/>
  <c r="Z52" i="8" s="1"/>
  <c r="Z62" i="17" s="1"/>
  <c r="Z62" i="16" s="1"/>
  <c r="Z52" i="15" s="1"/>
  <c r="Z62" i="14" s="1"/>
  <c r="Z52" i="13" s="1"/>
  <c r="Z52" i="19" s="1"/>
  <c r="Z72" i="18" s="1"/>
  <c r="Y53" i="12"/>
  <c r="Y53" i="11" s="1"/>
  <c r="Y63" i="10" s="1"/>
  <c r="Y64" i="9" s="1"/>
  <c r="Y53" i="8" s="1"/>
  <c r="Y63" i="17" s="1"/>
  <c r="Y63" i="16" s="1"/>
  <c r="Y53" i="15" s="1"/>
  <c r="Y63" i="14" s="1"/>
  <c r="Y53" i="13" s="1"/>
  <c r="Y53" i="19" s="1"/>
  <c r="Y73" i="18" s="1"/>
  <c r="Z53" i="12"/>
  <c r="Z53" i="11" s="1"/>
  <c r="Z63" i="10" s="1"/>
  <c r="Z64" i="9" s="1"/>
  <c r="Z53" i="8" s="1"/>
  <c r="Z63" i="17" s="1"/>
  <c r="Z63" i="16" s="1"/>
  <c r="Z53" i="15" s="1"/>
  <c r="Z63" i="14" s="1"/>
  <c r="Z53" i="13" s="1"/>
  <c r="Z53" i="19" s="1"/>
  <c r="Z73" i="18" s="1"/>
  <c r="Y54" i="12"/>
  <c r="Y54" i="11" s="1"/>
  <c r="Y64" i="10" s="1"/>
  <c r="Y65" i="9" s="1"/>
  <c r="Y54" i="8" s="1"/>
  <c r="Y64" i="17" s="1"/>
  <c r="Y64" i="16" s="1"/>
  <c r="Y54" i="15" s="1"/>
  <c r="Y64" i="14" s="1"/>
  <c r="Y54" i="13" s="1"/>
  <c r="Y54" i="19" s="1"/>
  <c r="Y74" i="18" s="1"/>
  <c r="Z54" i="12"/>
  <c r="Z54" i="11" s="1"/>
  <c r="Z64" i="10" s="1"/>
  <c r="Z65" i="9" s="1"/>
  <c r="Z54" i="8" s="1"/>
  <c r="Z64" i="17" s="1"/>
  <c r="Z64" i="16" s="1"/>
  <c r="Z54" i="15" s="1"/>
  <c r="Z64" i="14" s="1"/>
  <c r="Z54" i="13" s="1"/>
  <c r="Z54" i="19" s="1"/>
  <c r="Z74" i="18" s="1"/>
  <c r="Y55" i="12"/>
  <c r="Y55" i="11" s="1"/>
  <c r="Y65" i="10" s="1"/>
  <c r="Y66" i="9" s="1"/>
  <c r="Y55" i="8" s="1"/>
  <c r="Y65" i="17" s="1"/>
  <c r="Y65" i="16" s="1"/>
  <c r="Y55" i="15" s="1"/>
  <c r="Y65" i="14" s="1"/>
  <c r="Y55" i="13" s="1"/>
  <c r="Y55" i="19" s="1"/>
  <c r="Y75" i="18" s="1"/>
  <c r="Z55" i="12"/>
  <c r="Z55" i="11" s="1"/>
  <c r="Z65" i="10" s="1"/>
  <c r="Z66" i="9" s="1"/>
  <c r="Z55" i="8" s="1"/>
  <c r="Z65" i="17" s="1"/>
  <c r="Z65" i="16" s="1"/>
  <c r="Z55" i="15" s="1"/>
  <c r="Z65" i="14" s="1"/>
  <c r="Z55" i="13" s="1"/>
  <c r="Z55" i="19" s="1"/>
  <c r="Z75" i="18" s="1"/>
  <c r="Z51" i="12"/>
  <c r="Z51" i="11" s="1"/>
  <c r="Z61" i="10" s="1"/>
  <c r="Z62" i="9" s="1"/>
  <c r="Z51" i="8" s="1"/>
  <c r="Z61" i="17" s="1"/>
  <c r="Z61" i="16" s="1"/>
  <c r="Z51" i="15" s="1"/>
  <c r="Z61" i="14" s="1"/>
  <c r="Z51" i="13" s="1"/>
  <c r="Z51" i="19" s="1"/>
  <c r="Z71" i="18" s="1"/>
  <c r="Y51" i="12"/>
  <c r="Y51" i="11" s="1"/>
  <c r="Y61" i="10" s="1"/>
  <c r="Y62" i="9" s="1"/>
  <c r="Y51" i="8" s="1"/>
  <c r="Y61" i="17" s="1"/>
  <c r="Y6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9" i="40"/>
  <c r="I10" i="40"/>
  <c r="L7" i="40"/>
  <c r="E15" i="16" l="1"/>
  <c r="E55" i="10"/>
  <c r="E15" i="9"/>
  <c r="E11" i="9"/>
  <c r="E11" i="16"/>
  <c r="E51" i="10"/>
  <c r="E43" i="12"/>
  <c r="E13" i="16"/>
  <c r="E53" i="10"/>
  <c r="E13" i="9"/>
  <c r="E14" i="9"/>
  <c r="E54" i="10"/>
  <c r="E14" i="16"/>
  <c r="E52" i="10"/>
  <c r="E12" i="9"/>
  <c r="E12" i="16"/>
  <c r="B77" i="24"/>
  <c r="C5" i="39"/>
  <c r="Y54" i="10"/>
  <c r="Y25" i="9" s="1"/>
  <c r="Y35" i="9" s="1"/>
  <c r="Y45" i="9" s="1"/>
  <c r="Y55" i="9" s="1"/>
  <c r="Y14" i="8" s="1"/>
  <c r="Y24" i="8" s="1"/>
  <c r="Y34" i="8" s="1"/>
  <c r="Y44" i="8" s="1"/>
  <c r="Y14" i="17" s="1"/>
  <c r="Y24" i="17" s="1"/>
  <c r="Y34" i="17" s="1"/>
  <c r="Y44" i="17" s="1"/>
  <c r="Y54" i="17" s="1"/>
  <c r="Y24" i="16" s="1"/>
  <c r="Y34" i="16" s="1"/>
  <c r="Y44" i="16" s="1"/>
  <c r="Y5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51" i="10"/>
  <c r="Z22" i="9" s="1"/>
  <c r="Z32" i="9" s="1"/>
  <c r="Z42" i="9" s="1"/>
  <c r="Z52" i="9" s="1"/>
  <c r="Z11" i="8" s="1"/>
  <c r="Z21" i="8" s="1"/>
  <c r="Z31" i="8" s="1"/>
  <c r="Z41" i="8" s="1"/>
  <c r="Z11" i="17" s="1"/>
  <c r="Z21" i="17" s="1"/>
  <c r="Z31" i="17" s="1"/>
  <c r="Z41" i="17" s="1"/>
  <c r="Z51" i="17" s="1"/>
  <c r="Z21" i="16" s="1"/>
  <c r="Z31" i="16" s="1"/>
  <c r="Z41" i="16" s="1"/>
  <c r="Z5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55" i="10"/>
  <c r="Z26" i="9" s="1"/>
  <c r="Z36" i="9" s="1"/>
  <c r="Z46" i="9" s="1"/>
  <c r="Z56" i="9" s="1"/>
  <c r="Z15" i="8" s="1"/>
  <c r="Z25" i="8" s="1"/>
  <c r="Z35" i="8" s="1"/>
  <c r="Z45" i="8" s="1"/>
  <c r="Z15" i="17" s="1"/>
  <c r="Z25" i="17" s="1"/>
  <c r="Z35" i="17" s="1"/>
  <c r="Z45" i="17" s="1"/>
  <c r="Z55" i="17" s="1"/>
  <c r="Z25" i="16" s="1"/>
  <c r="Z35" i="16" s="1"/>
  <c r="Z45" i="16" s="1"/>
  <c r="Z5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53" i="10"/>
  <c r="Z24" i="9" s="1"/>
  <c r="Z34" i="9" s="1"/>
  <c r="Z44" i="9" s="1"/>
  <c r="Z54" i="9" s="1"/>
  <c r="Z13" i="8" s="1"/>
  <c r="Z23" i="8" s="1"/>
  <c r="Z33" i="8" s="1"/>
  <c r="Z43" i="8" s="1"/>
  <c r="Z13" i="17" s="1"/>
  <c r="Z23" i="17" s="1"/>
  <c r="Z33" i="17" s="1"/>
  <c r="Z43" i="17" s="1"/>
  <c r="Z53" i="17" s="1"/>
  <c r="Z23" i="16" s="1"/>
  <c r="Z33" i="16" s="1"/>
  <c r="Z43" i="16" s="1"/>
  <c r="Z5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55" i="10"/>
  <c r="Y26" i="9" s="1"/>
  <c r="Y36" i="9" s="1"/>
  <c r="Y46" i="9" s="1"/>
  <c r="Y56" i="9" s="1"/>
  <c r="Y15" i="8" s="1"/>
  <c r="Y25" i="8" s="1"/>
  <c r="Y35" i="8" s="1"/>
  <c r="Y45" i="8" s="1"/>
  <c r="Y15" i="17" s="1"/>
  <c r="Y25" i="17" s="1"/>
  <c r="Y35" i="17" s="1"/>
  <c r="Y45" i="17" s="1"/>
  <c r="Y55" i="17" s="1"/>
  <c r="Y25" i="16" s="1"/>
  <c r="Y35" i="16" s="1"/>
  <c r="Y45" i="16" s="1"/>
  <c r="Y5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53" i="10"/>
  <c r="Y24" i="9" s="1"/>
  <c r="Y34" i="9" s="1"/>
  <c r="Y44" i="9" s="1"/>
  <c r="Y54" i="9" s="1"/>
  <c r="Y13" i="8" s="1"/>
  <c r="Y23" i="8" s="1"/>
  <c r="Y33" i="8" s="1"/>
  <c r="Y43" i="8" s="1"/>
  <c r="Y13" i="17" s="1"/>
  <c r="Y23" i="17" s="1"/>
  <c r="Y33" i="17" s="1"/>
  <c r="Y43" i="17" s="1"/>
  <c r="Y53" i="17" s="1"/>
  <c r="Y23" i="16" s="1"/>
  <c r="Y33" i="16" s="1"/>
  <c r="Y43" i="16" s="1"/>
  <c r="Y5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54" i="10"/>
  <c r="Z25" i="9" s="1"/>
  <c r="Z35" i="9" s="1"/>
  <c r="Z45" i="9" s="1"/>
  <c r="Z55" i="9" s="1"/>
  <c r="Z14" i="8" s="1"/>
  <c r="Z24" i="8" s="1"/>
  <c r="Z34" i="8" s="1"/>
  <c r="Z44" i="8" s="1"/>
  <c r="Z14" i="17" s="1"/>
  <c r="Z24" i="17" s="1"/>
  <c r="Z34" i="17" s="1"/>
  <c r="Z44" i="17" s="1"/>
  <c r="Z54" i="17" s="1"/>
  <c r="Z24" i="16" s="1"/>
  <c r="Z34" i="16" s="1"/>
  <c r="Z44" i="16" s="1"/>
  <c r="Z5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52" i="10"/>
  <c r="Z23" i="9" s="1"/>
  <c r="Z33" i="9" s="1"/>
  <c r="Z43" i="9" s="1"/>
  <c r="Z53" i="9" s="1"/>
  <c r="Z12" i="8" s="1"/>
  <c r="Z22" i="8" s="1"/>
  <c r="Z32" i="8" s="1"/>
  <c r="Z42" i="8" s="1"/>
  <c r="Z12" i="17" s="1"/>
  <c r="Z22" i="17" s="1"/>
  <c r="Z32" i="17" s="1"/>
  <c r="Z42" i="17" s="1"/>
  <c r="Z52" i="17" s="1"/>
  <c r="Z22" i="16" s="1"/>
  <c r="Z32" i="16" s="1"/>
  <c r="Z42" i="16" s="1"/>
  <c r="Z5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68" i="16"/>
  <c r="K23" i="15"/>
  <c r="K44" i="9"/>
  <c r="K45" i="16"/>
  <c r="K61" i="10"/>
  <c r="K65" i="9"/>
  <c r="K64" i="18"/>
  <c r="Q1" i="15"/>
  <c r="K51" i="8"/>
  <c r="K63" i="16"/>
  <c r="K52" i="15"/>
  <c r="K65" i="14"/>
  <c r="K64" i="14"/>
  <c r="K23" i="11"/>
  <c r="K25" i="17"/>
  <c r="K35" i="16"/>
  <c r="K25" i="15"/>
  <c r="K23" i="13"/>
  <c r="K53" i="16"/>
  <c r="K53" i="14"/>
  <c r="K14" i="11"/>
  <c r="K14" i="15"/>
  <c r="K14" i="14"/>
  <c r="K13" i="18"/>
  <c r="K15" i="18"/>
  <c r="K24" i="9"/>
  <c r="K63" i="9"/>
  <c r="K54" i="8"/>
  <c r="K52" i="8"/>
  <c r="K64" i="17"/>
  <c r="K62" i="17"/>
  <c r="K61" i="14"/>
  <c r="K45" i="12"/>
  <c r="K25" i="11"/>
  <c r="K23" i="10"/>
  <c r="K34" i="9"/>
  <c r="K36" i="9"/>
  <c r="K23" i="8"/>
  <c r="K24" i="8"/>
  <c r="K23" i="18"/>
  <c r="K24" i="18"/>
  <c r="K34" i="10"/>
  <c r="K46" i="9"/>
  <c r="K33" i="8"/>
  <c r="K35" i="8"/>
  <c r="K33" i="17"/>
  <c r="K35" i="17"/>
  <c r="K33" i="14"/>
  <c r="K34" i="19"/>
  <c r="K43" i="10"/>
  <c r="K44" i="17"/>
  <c r="K55" i="16"/>
  <c r="K43" i="15"/>
  <c r="K43" i="13"/>
  <c r="K45" i="13"/>
  <c r="K43" i="19"/>
  <c r="K43" i="18"/>
  <c r="K23" i="16"/>
  <c r="K51" i="11"/>
  <c r="K66" i="9"/>
  <c r="K62" i="9"/>
  <c r="K61" i="17"/>
  <c r="K54" i="13"/>
  <c r="K52" i="19"/>
  <c r="K75" i="18"/>
  <c r="K73" i="18"/>
  <c r="K34" i="12"/>
  <c r="K35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54" i="9"/>
  <c r="K44" i="15"/>
  <c r="K43" i="14"/>
  <c r="K44" i="13"/>
  <c r="K44" i="18"/>
  <c r="K53" i="18"/>
  <c r="K15" i="11"/>
  <c r="K13" i="10"/>
  <c r="K15" i="10"/>
  <c r="K13" i="8"/>
  <c r="K15" i="8"/>
  <c r="K13" i="15"/>
  <c r="K26" i="9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4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53" i="9"/>
  <c r="K42" i="8"/>
  <c r="K32" i="8"/>
  <c r="K62" i="18"/>
  <c r="K23" i="9"/>
  <c r="K52" i="18"/>
  <c r="K12" i="17"/>
  <c r="K12" i="14"/>
  <c r="E22" i="15"/>
  <c r="E15" i="15"/>
  <c r="E45" i="13"/>
  <c r="E35" i="15"/>
  <c r="E66" i="9"/>
  <c r="E55" i="15"/>
  <c r="E26" i="9"/>
  <c r="E35" i="11"/>
  <c r="E15" i="19"/>
  <c r="E15" i="14"/>
  <c r="E65" i="16"/>
  <c r="E36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55" i="16"/>
  <c r="E35" i="8"/>
  <c r="E25" i="10"/>
  <c r="E64" i="18"/>
  <c r="E54" i="15"/>
  <c r="E24" i="13"/>
  <c r="E44" i="16"/>
  <c r="E45" i="9"/>
  <c r="E54" i="8"/>
  <c r="E24" i="17"/>
  <c r="E44" i="19"/>
  <c r="E55" i="9"/>
  <c r="E64" i="17"/>
  <c r="E34" i="14"/>
  <c r="E34" i="13"/>
  <c r="E14" i="12"/>
  <c r="E34" i="10"/>
  <c r="E44" i="8"/>
  <c r="E74" i="18"/>
  <c r="E14" i="11"/>
  <c r="E64" i="10"/>
  <c r="E5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E55" i="17"/>
  <c r="E46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56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3" i="9"/>
  <c r="E42" i="10"/>
  <c r="E32" i="12"/>
  <c r="E12" i="12"/>
  <c r="E72" i="18"/>
  <c r="E32" i="13"/>
  <c r="E62" i="14"/>
  <c r="E42" i="16"/>
  <c r="E12" i="8"/>
  <c r="E53" i="9"/>
  <c r="E12" i="11"/>
  <c r="E62" i="17"/>
  <c r="E12" i="19"/>
  <c r="E42" i="13"/>
  <c r="E12" i="15"/>
  <c r="E52" i="16"/>
  <c r="E22" i="8"/>
  <c r="E63" i="9"/>
  <c r="E22" i="11"/>
  <c r="E32" i="19"/>
  <c r="E32" i="15"/>
  <c r="E42" i="8"/>
  <c r="E42" i="11"/>
  <c r="E12" i="13"/>
  <c r="E22" i="16"/>
  <c r="E33" i="9"/>
  <c r="E42" i="12"/>
  <c r="E22" i="13"/>
  <c r="E32" i="16"/>
  <c r="E43" i="9"/>
  <c r="E52" i="12"/>
  <c r="E12" i="18"/>
  <c r="E52" i="13"/>
  <c r="E6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54" i="9"/>
  <c r="E13" i="8"/>
  <c r="E53" i="16"/>
  <c r="E13" i="15"/>
  <c r="E43" i="13"/>
  <c r="E13" i="12"/>
  <c r="E43" i="10"/>
  <c r="E24" i="9"/>
  <c r="E43" i="17"/>
  <c r="E23" i="16"/>
  <c r="E43" i="14"/>
  <c r="E13" i="13"/>
  <c r="E53" i="11"/>
  <c r="E33" i="10"/>
  <c r="E53" i="8"/>
  <c r="E33" i="17"/>
  <c r="E53" i="15"/>
  <c r="E33" i="14"/>
  <c r="E33" i="12"/>
  <c r="E23" i="11"/>
  <c r="E64" i="9"/>
  <c r="E23" i="8"/>
  <c r="E63" i="16"/>
  <c r="E53" i="13"/>
  <c r="E23" i="13"/>
  <c r="E53" i="18"/>
  <c r="E23" i="12"/>
  <c r="E43" i="11"/>
  <c r="E63" i="10"/>
  <c r="E23" i="10"/>
  <c r="E44" i="9"/>
  <c r="E43" i="8"/>
  <c r="E63" i="17"/>
  <c r="E23" i="17"/>
  <c r="E43" i="16"/>
  <c r="E43" i="15"/>
  <c r="E73" i="18"/>
  <c r="E63" i="14"/>
  <c r="E43" i="18"/>
  <c r="E33" i="13"/>
  <c r="E63" i="18"/>
  <c r="M33" i="18"/>
  <c r="E44" i="10"/>
  <c r="E25" i="9"/>
  <c r="E44" i="17"/>
  <c r="E24" i="16"/>
  <c r="E44" i="14"/>
  <c r="E14" i="13"/>
  <c r="E34" i="11"/>
  <c r="E14" i="10"/>
  <c r="E34" i="8"/>
  <c r="E14" i="17"/>
  <c r="E34" i="15"/>
  <c r="E14" i="14"/>
  <c r="E34" i="19"/>
  <c r="E24" i="12"/>
  <c r="E24" i="11"/>
  <c r="E65" i="9"/>
  <c r="E24" i="8"/>
  <c r="E64" i="16"/>
  <c r="E24" i="15"/>
  <c r="E54" i="13"/>
  <c r="E35" i="9"/>
  <c r="E54" i="17"/>
  <c r="E3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11" i="15"/>
  <c r="K41" i="14"/>
  <c r="K51" i="16"/>
  <c r="K31" i="12"/>
  <c r="K31" i="11"/>
  <c r="K11" i="18"/>
  <c r="AF65" i="12"/>
  <c r="AF62" i="12"/>
  <c r="AF67" i="12" s="1"/>
  <c r="B33" i="18"/>
  <c r="K55" i="17"/>
  <c r="K35" i="12"/>
  <c r="K43" i="16"/>
  <c r="K53" i="17"/>
  <c r="K33" i="12"/>
  <c r="K32" i="19"/>
  <c r="K42" i="17"/>
  <c r="K65" i="16"/>
  <c r="P1" i="18"/>
  <c r="H15" i="39" s="1"/>
  <c r="K43" i="12"/>
  <c r="K22" i="13"/>
  <c r="K54" i="11"/>
  <c r="K52" i="11"/>
  <c r="K65" i="10"/>
  <c r="K33" i="9"/>
  <c r="K45" i="18"/>
  <c r="K15" i="15"/>
  <c r="K25" i="16"/>
  <c r="AD68" i="17"/>
  <c r="Q1" i="18"/>
  <c r="K25" i="8"/>
  <c r="K32" i="10"/>
  <c r="K43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61" i="16"/>
  <c r="K54" i="15"/>
  <c r="K33" i="10"/>
  <c r="K42" i="11"/>
  <c r="K44" i="11"/>
  <c r="K43" i="17"/>
  <c r="K45" i="17"/>
  <c r="K55" i="18"/>
  <c r="AE68" i="10"/>
  <c r="AE70" i="10" s="1"/>
  <c r="AE72" i="10" s="1"/>
  <c r="K53" i="11"/>
  <c r="K64" i="16"/>
  <c r="Q1" i="12"/>
  <c r="K44" i="12"/>
  <c r="K23" i="14"/>
  <c r="K25" i="14"/>
  <c r="K32" i="11"/>
  <c r="K32" i="15"/>
  <c r="K33" i="19"/>
  <c r="K55" i="9"/>
  <c r="K45" i="14"/>
  <c r="K14" i="8"/>
  <c r="K15" i="17"/>
  <c r="K15" i="14"/>
  <c r="AF68" i="14"/>
  <c r="AF70" i="14" s="1"/>
  <c r="AF72" i="14" s="1"/>
  <c r="K35" i="10"/>
  <c r="K44" i="16"/>
  <c r="K32" i="18"/>
  <c r="K45" i="10"/>
  <c r="K52" i="16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2" i="9"/>
  <c r="K31" i="16"/>
  <c r="K21" i="15"/>
  <c r="AD58" i="19"/>
  <c r="K21" i="18"/>
  <c r="E14" i="18"/>
  <c r="E54" i="12"/>
  <c r="K11" i="17"/>
  <c r="Q1" i="9"/>
  <c r="E44" i="12"/>
  <c r="K42" i="9"/>
  <c r="K41" i="8"/>
  <c r="K21" i="14"/>
  <c r="K21" i="13"/>
  <c r="K41" i="19"/>
  <c r="K61" i="18"/>
  <c r="K22" i="9"/>
  <c r="K11" i="14"/>
  <c r="K31" i="13"/>
  <c r="K41" i="10"/>
  <c r="K51" i="18"/>
  <c r="K31" i="18"/>
  <c r="AD69" i="9"/>
  <c r="AF68" i="17"/>
  <c r="AF70" i="17" s="1"/>
  <c r="AF72" i="17" s="1"/>
  <c r="K52" i="9"/>
  <c r="K41" i="17"/>
  <c r="K21" i="16"/>
  <c r="E11" i="18"/>
  <c r="E51" i="18"/>
  <c r="E11" i="19"/>
  <c r="E11" i="13"/>
  <c r="E11" i="14"/>
  <c r="E51" i="14"/>
  <c r="E11" i="15"/>
  <c r="E21" i="16"/>
  <c r="E11" i="17"/>
  <c r="E51" i="17"/>
  <c r="E31" i="8"/>
  <c r="E42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51" i="16"/>
  <c r="E21" i="17"/>
  <c r="E32" i="9"/>
  <c r="E21" i="10"/>
  <c r="E61" i="10"/>
  <c r="E61" i="16"/>
  <c r="E41" i="17"/>
  <c r="E21" i="8"/>
  <c r="E41" i="12"/>
  <c r="E41" i="13"/>
  <c r="E51" i="13"/>
  <c r="E52" i="9"/>
  <c r="E62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2" i="9"/>
  <c r="E51" i="11"/>
  <c r="E41" i="16"/>
  <c r="E31" i="17"/>
  <c r="E11" i="10"/>
  <c r="E41" i="14"/>
  <c r="K45" i="15"/>
  <c r="K14" i="13"/>
  <c r="K56" i="9"/>
  <c r="AG58" i="12"/>
  <c r="AG60" i="12" s="1"/>
  <c r="K25" i="13"/>
  <c r="K42" i="10"/>
  <c r="Q1" i="10"/>
  <c r="K6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64" i="9"/>
  <c r="K62" i="14"/>
  <c r="K24" i="12"/>
  <c r="K22" i="8"/>
  <c r="K24" i="19"/>
  <c r="K45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54" i="16"/>
  <c r="K44" i="19"/>
  <c r="K54" i="14"/>
  <c r="K24" i="16"/>
  <c r="P1" i="13"/>
  <c r="H13" i="39" s="1"/>
  <c r="K65" i="17"/>
  <c r="K54" i="19"/>
  <c r="K32" i="16"/>
  <c r="K22" i="16"/>
  <c r="P1" i="16"/>
  <c r="H10" i="39" s="1"/>
  <c r="K63" i="17"/>
  <c r="K42" i="12"/>
  <c r="K34" i="16"/>
  <c r="K25" i="9"/>
  <c r="AE58" i="12"/>
  <c r="AE60" i="12" s="1"/>
  <c r="P1" i="9"/>
  <c r="H7" i="39" s="1"/>
  <c r="Q1" i="11"/>
  <c r="P1" i="19"/>
  <c r="H14" i="39" s="1"/>
  <c r="AG69" i="9"/>
  <c r="AG71" i="9" s="1"/>
  <c r="P1" i="10"/>
  <c r="H6" i="39" s="1"/>
  <c r="Q1" i="8"/>
  <c r="K41" i="12"/>
  <c r="AG58" i="8"/>
  <c r="AG60" i="8" s="1"/>
  <c r="AG68" i="16"/>
  <c r="AG70" i="16" s="1"/>
  <c r="AG58" i="19"/>
  <c r="AG60" i="19" s="1"/>
  <c r="AF68" i="16"/>
  <c r="AF70" i="16" s="1"/>
  <c r="AE69" i="9"/>
  <c r="AE71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69" i="9"/>
  <c r="AF71" i="9" s="1"/>
  <c r="AF58" i="13"/>
  <c r="AF60" i="13" s="1"/>
  <c r="AE58" i="19"/>
  <c r="AE60" i="19" s="1"/>
  <c r="AG58" i="15"/>
  <c r="AG60" i="15" s="1"/>
  <c r="K51" i="17"/>
  <c r="AD68" i="10"/>
  <c r="AE68" i="17"/>
  <c r="AE70" i="17" s="1"/>
  <c r="AE68" i="16"/>
  <c r="AE7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8" i="40"/>
  <c r="M51" i="40"/>
  <c r="M37" i="40"/>
  <c r="M22" i="40"/>
  <c r="M66" i="40"/>
  <c r="F12" i="16" l="1"/>
  <c r="M12" i="16"/>
  <c r="B12" i="16"/>
  <c r="B54" i="10"/>
  <c r="F54" i="10"/>
  <c r="M54" i="10"/>
  <c r="R54" i="10" s="1"/>
  <c r="F13" i="16"/>
  <c r="M13" i="16"/>
  <c r="B13" i="16"/>
  <c r="M11" i="9"/>
  <c r="F11" i="9"/>
  <c r="B11" i="9"/>
  <c r="F12" i="9"/>
  <c r="B12" i="9"/>
  <c r="M12" i="9"/>
  <c r="M14" i="9"/>
  <c r="F14" i="9"/>
  <c r="B14" i="9"/>
  <c r="F15" i="9"/>
  <c r="M15" i="9"/>
  <c r="B15" i="9"/>
  <c r="F52" i="10"/>
  <c r="M52" i="10"/>
  <c r="R52" i="10" s="1"/>
  <c r="B52" i="10"/>
  <c r="B13" i="9"/>
  <c r="M13" i="9"/>
  <c r="F13" i="9"/>
  <c r="F51" i="10"/>
  <c r="B51" i="10"/>
  <c r="M51" i="10"/>
  <c r="F55" i="10"/>
  <c r="M55" i="10"/>
  <c r="R55" i="10" s="1"/>
  <c r="B55" i="10"/>
  <c r="B78" i="24"/>
  <c r="W77" i="25"/>
  <c r="M14" i="16"/>
  <c r="B14" i="16"/>
  <c r="F14" i="16"/>
  <c r="B53" i="10"/>
  <c r="M53" i="10"/>
  <c r="R53" i="10" s="1"/>
  <c r="F53" i="10"/>
  <c r="F11" i="16"/>
  <c r="M11" i="16"/>
  <c r="B11" i="16"/>
  <c r="F15" i="16"/>
  <c r="M15" i="16"/>
  <c r="B15" i="16"/>
  <c r="B53" i="14"/>
  <c r="M33" i="19"/>
  <c r="R33" i="19" s="1"/>
  <c r="F53" i="14"/>
  <c r="F33" i="19"/>
  <c r="M9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65" i="16"/>
  <c r="N74" i="16" s="1"/>
  <c r="M15" i="19"/>
  <c r="R15" i="19" s="1"/>
  <c r="B23" i="14"/>
  <c r="H16" i="39"/>
  <c r="M62" i="16"/>
  <c r="R62" i="16" s="1"/>
  <c r="F33" i="8"/>
  <c r="M44" i="12"/>
  <c r="F53" i="19"/>
  <c r="F23" i="15"/>
  <c r="B36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4" i="9"/>
  <c r="B15" i="13"/>
  <c r="M34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4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64" i="16"/>
  <c r="F73" i="16" s="1"/>
  <c r="M35" i="15"/>
  <c r="F14" i="13"/>
  <c r="B63" i="16"/>
  <c r="N72" i="16" s="1"/>
  <c r="F34" i="16"/>
  <c r="B15" i="19"/>
  <c r="M24" i="8"/>
  <c r="M55" i="9"/>
  <c r="B54" i="16"/>
  <c r="B45" i="17"/>
  <c r="F34" i="13"/>
  <c r="B53" i="18"/>
  <c r="B35" i="15"/>
  <c r="F24" i="15"/>
  <c r="F13" i="11"/>
  <c r="M14" i="13"/>
  <c r="F63" i="16"/>
  <c r="M34" i="16"/>
  <c r="F53" i="9"/>
  <c r="F34" i="19"/>
  <c r="B33" i="14"/>
  <c r="F35" i="15"/>
  <c r="B14" i="13"/>
  <c r="B43" i="18"/>
  <c r="M63" i="16"/>
  <c r="F15" i="19"/>
  <c r="B34" i="13"/>
  <c r="M24" i="15"/>
  <c r="F64" i="16"/>
  <c r="B53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5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6" i="9"/>
  <c r="F36" i="9"/>
  <c r="M26" i="9"/>
  <c r="B26" i="9"/>
  <c r="F26" i="9"/>
  <c r="F52" i="8"/>
  <c r="M33" i="13"/>
  <c r="F33" i="13"/>
  <c r="F13" i="13"/>
  <c r="M15" i="13"/>
  <c r="F66" i="9"/>
  <c r="M66" i="9"/>
  <c r="B66" i="9"/>
  <c r="R75" i="9" s="1"/>
  <c r="B55" i="8"/>
  <c r="F55" i="8"/>
  <c r="M55" i="8"/>
  <c r="B44" i="17"/>
  <c r="F55" i="17"/>
  <c r="M55" i="17"/>
  <c r="M63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54" i="16"/>
  <c r="F54" i="16"/>
  <c r="F14" i="11"/>
  <c r="M34" i="13"/>
  <c r="B45" i="9"/>
  <c r="B54" i="15"/>
  <c r="M63" i="15" s="1"/>
  <c r="M54" i="15"/>
  <c r="B63" i="17"/>
  <c r="T72" i="17" s="1"/>
  <c r="M23" i="16"/>
  <c r="M43" i="13"/>
  <c r="B32" i="8"/>
  <c r="M23" i="12"/>
  <c r="M54" i="9"/>
  <c r="M15" i="11"/>
  <c r="M45" i="19"/>
  <c r="M32" i="10"/>
  <c r="M32" i="15"/>
  <c r="M53" i="9"/>
  <c r="M32" i="11"/>
  <c r="M12" i="14"/>
  <c r="M52" i="18"/>
  <c r="M32" i="14"/>
  <c r="M23" i="9"/>
  <c r="M12" i="8"/>
  <c r="M22" i="14"/>
  <c r="M42" i="10"/>
  <c r="M12" i="15"/>
  <c r="M22" i="15"/>
  <c r="Y42" i="12"/>
  <c r="Y31" i="12"/>
  <c r="M42" i="15"/>
  <c r="M22" i="16"/>
  <c r="M42" i="11"/>
  <c r="M32" i="17"/>
  <c r="B52" i="13"/>
  <c r="P61" i="13" s="1"/>
  <c r="M32" i="8"/>
  <c r="B42" i="16"/>
  <c r="B35" i="8"/>
  <c r="F35" i="8"/>
  <c r="M65" i="18"/>
  <c r="M45" i="13"/>
  <c r="F32" i="8"/>
  <c r="M65" i="16"/>
  <c r="M25" i="15"/>
  <c r="B45" i="14"/>
  <c r="M12" i="11"/>
  <c r="B64" i="9"/>
  <c r="Q73" i="9" s="1"/>
  <c r="B62" i="16"/>
  <c r="N7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65" i="16"/>
  <c r="M52" i="11"/>
  <c r="F52" i="11"/>
  <c r="F34" i="17"/>
  <c r="R43" i="12"/>
  <c r="B24" i="19"/>
  <c r="B54" i="17"/>
  <c r="F34" i="15"/>
  <c r="M2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45" i="16"/>
  <c r="F54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3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6" i="9"/>
  <c r="M55" i="14"/>
  <c r="B65" i="17"/>
  <c r="M74" i="17" s="1"/>
  <c r="M65" i="17"/>
  <c r="F25" i="13"/>
  <c r="B25" i="13"/>
  <c r="M25" i="13"/>
  <c r="B55" i="19"/>
  <c r="F64" i="19" s="1"/>
  <c r="F64" i="18"/>
  <c r="F56" i="9"/>
  <c r="F25" i="14"/>
  <c r="B45" i="19"/>
  <c r="M43" i="8"/>
  <c r="M64" i="18"/>
  <c r="M25" i="10"/>
  <c r="B25" i="14"/>
  <c r="B64" i="18"/>
  <c r="B55" i="16"/>
  <c r="B65" i="18"/>
  <c r="F44" i="19"/>
  <c r="M64" i="14"/>
  <c r="B55" i="9"/>
  <c r="F65" i="10"/>
  <c r="B65" i="10"/>
  <c r="P74" i="10" s="1"/>
  <c r="F55" i="9"/>
  <c r="F24" i="17"/>
  <c r="F55" i="16"/>
  <c r="M44" i="19"/>
  <c r="M24" i="17"/>
  <c r="M55" i="16"/>
  <c r="B44" i="19"/>
  <c r="B13" i="18"/>
  <c r="B35" i="17"/>
  <c r="M53" i="16"/>
  <c r="B45" i="10"/>
  <c r="F45" i="10"/>
  <c r="M45" i="10"/>
  <c r="B25" i="16"/>
  <c r="F25" i="16"/>
  <c r="M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56" i="9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65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5" i="9"/>
  <c r="F45" i="9"/>
  <c r="B35" i="13"/>
  <c r="B15" i="17"/>
  <c r="F15" i="11"/>
  <c r="B15" i="10"/>
  <c r="F64" i="17"/>
  <c r="B46" i="9"/>
  <c r="F46" i="9"/>
  <c r="M46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5" i="9"/>
  <c r="F12" i="12"/>
  <c r="F22" i="17"/>
  <c r="M42" i="12"/>
  <c r="B24" i="14"/>
  <c r="M24" i="11"/>
  <c r="B24" i="11"/>
  <c r="B34" i="8"/>
  <c r="B25" i="9"/>
  <c r="B43" i="14"/>
  <c r="B12" i="17"/>
  <c r="F12" i="17"/>
  <c r="B12" i="10"/>
  <c r="F12" i="10"/>
  <c r="B43" i="9"/>
  <c r="F43" i="9"/>
  <c r="B52" i="16"/>
  <c r="F52" i="16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6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5" i="9"/>
  <c r="B23" i="8"/>
  <c r="F43" i="8"/>
  <c r="M43" i="17"/>
  <c r="F43" i="17"/>
  <c r="B42" i="13"/>
  <c r="F42" i="13"/>
  <c r="F34" i="18"/>
  <c r="M52" i="12"/>
  <c r="M32" i="19"/>
  <c r="M24" i="9"/>
  <c r="B24" i="9"/>
  <c r="F24" i="9"/>
  <c r="B12" i="19"/>
  <c r="F12" i="19"/>
  <c r="F42" i="16"/>
  <c r="F23" i="9"/>
  <c r="B23" i="9"/>
  <c r="B53" i="15"/>
  <c r="F62" i="15" s="1"/>
  <c r="M52" i="16"/>
  <c r="B43" i="17"/>
  <c r="F24" i="11"/>
  <c r="M44" i="18"/>
  <c r="M53" i="11"/>
  <c r="M64" i="9"/>
  <c r="F14" i="15"/>
  <c r="B53" i="11"/>
  <c r="M25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44" i="9"/>
  <c r="F44" i="9"/>
  <c r="M44" i="9"/>
  <c r="M52" i="17"/>
  <c r="F52" i="17"/>
  <c r="B52" i="17"/>
  <c r="M43" i="9"/>
  <c r="M12" i="19"/>
  <c r="B35" i="9"/>
  <c r="F23" i="8"/>
  <c r="M42" i="16"/>
  <c r="F22" i="10"/>
  <c r="F54" i="19"/>
  <c r="F64" i="9"/>
  <c r="F42" i="19"/>
  <c r="M42" i="19"/>
  <c r="B43" i="8"/>
  <c r="B23" i="17"/>
  <c r="M14" i="15"/>
  <c r="M12" i="17"/>
  <c r="M24" i="12"/>
  <c r="M43" i="14"/>
  <c r="M12" i="12"/>
  <c r="M64" i="16"/>
  <c r="M14" i="14"/>
  <c r="B44" i="14"/>
  <c r="M63" i="10"/>
  <c r="F63" i="10"/>
  <c r="M53" i="18"/>
  <c r="F53" i="18"/>
  <c r="M33" i="12"/>
  <c r="F33" i="12"/>
  <c r="B33" i="12"/>
  <c r="B54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65" i="9"/>
  <c r="M44" i="17"/>
  <c r="F53" i="15"/>
  <c r="M53" i="15"/>
  <c r="F44" i="17"/>
  <c r="M22" i="8"/>
  <c r="B43" i="16"/>
  <c r="M65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53" i="16"/>
  <c r="F12" i="18"/>
  <c r="F33" i="9"/>
  <c r="M13" i="12"/>
  <c r="F53" i="16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3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63" i="9"/>
  <c r="F63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7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61" i="16"/>
  <c r="B61" i="16"/>
  <c r="F61" i="16"/>
  <c r="M32" i="9"/>
  <c r="B32" i="9"/>
  <c r="F32" i="9"/>
  <c r="M61" i="18"/>
  <c r="B61" i="18"/>
  <c r="F61" i="18"/>
  <c r="M31" i="12"/>
  <c r="B31" i="12"/>
  <c r="F31" i="12"/>
  <c r="M11" i="15"/>
  <c r="B11" i="15"/>
  <c r="F11" i="15"/>
  <c r="AF73" i="9"/>
  <c r="M45" i="12"/>
  <c r="B45" i="12"/>
  <c r="F45" i="12"/>
  <c r="AG62" i="8"/>
  <c r="AE62" i="12"/>
  <c r="AE65" i="12"/>
  <c r="AE65" i="11" s="1"/>
  <c r="AE75" i="10" s="1"/>
  <c r="AE76" i="9" s="1"/>
  <c r="AE65" i="8" s="1"/>
  <c r="AE75" i="17" s="1"/>
  <c r="AE75" i="16" s="1"/>
  <c r="AE65" i="15" s="1"/>
  <c r="AE75" i="14" s="1"/>
  <c r="AE65" i="13" s="1"/>
  <c r="AE65" i="19" s="1"/>
  <c r="AE85" i="18" s="1"/>
  <c r="R53" i="14"/>
  <c r="M31" i="17"/>
  <c r="B31" i="17"/>
  <c r="F31" i="17"/>
  <c r="M22" i="9"/>
  <c r="B22" i="9"/>
  <c r="F22" i="9"/>
  <c r="M51" i="8"/>
  <c r="B51" i="8"/>
  <c r="F51" i="8"/>
  <c r="M31" i="15"/>
  <c r="B31" i="15"/>
  <c r="F31" i="15"/>
  <c r="M31" i="14"/>
  <c r="B31" i="14"/>
  <c r="F31" i="14"/>
  <c r="M62" i="9"/>
  <c r="F62" i="9"/>
  <c r="B62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52" i="9"/>
  <c r="F52" i="9"/>
  <c r="B52" i="9"/>
  <c r="AG72" i="17"/>
  <c r="M41" i="15"/>
  <c r="F41" i="15"/>
  <c r="B41" i="15"/>
  <c r="M42" i="9"/>
  <c r="B42" i="9"/>
  <c r="F42" i="9"/>
  <c r="AF62" i="15"/>
  <c r="AG62" i="12"/>
  <c r="AG67" i="12" s="1"/>
  <c r="AG65" i="12"/>
  <c r="AG65" i="11" s="1"/>
  <c r="AG75" i="10" s="1"/>
  <c r="AG76" i="9" s="1"/>
  <c r="AG65" i="8" s="1"/>
  <c r="AG75" i="17" s="1"/>
  <c r="AG7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76" i="9" s="1"/>
  <c r="AF65" i="8" s="1"/>
  <c r="AF75" i="17" s="1"/>
  <c r="AF7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73" i="9"/>
  <c r="AG73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31" i="16"/>
  <c r="B31" i="16"/>
  <c r="F31" i="16"/>
  <c r="M51" i="16"/>
  <c r="B51" i="16"/>
  <c r="F51" i="16"/>
  <c r="M61" i="17"/>
  <c r="B61" i="17"/>
  <c r="F61" i="17"/>
  <c r="M31" i="10"/>
  <c r="B31" i="10"/>
  <c r="F31" i="10"/>
  <c r="AF72" i="16"/>
  <c r="M51" i="13"/>
  <c r="B51" i="13"/>
  <c r="F51" i="13"/>
  <c r="M21" i="12"/>
  <c r="B21" i="12"/>
  <c r="F21" i="12"/>
  <c r="AE62" i="8"/>
  <c r="AE7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21" i="16"/>
  <c r="F21" i="16"/>
  <c r="B21" i="16"/>
  <c r="H14" i="40"/>
  <c r="E14" i="40"/>
  <c r="L16" i="40"/>
  <c r="D14" i="40"/>
  <c r="F14" i="40"/>
  <c r="L14" i="40"/>
  <c r="J10" i="40"/>
  <c r="H16" i="40"/>
  <c r="J14" i="40"/>
  <c r="B14" i="40"/>
  <c r="M18" i="40"/>
  <c r="M10" i="40"/>
  <c r="C14" i="40"/>
  <c r="I16" i="40"/>
  <c r="I14" i="40"/>
  <c r="G14" i="40"/>
  <c r="J16" i="40"/>
  <c r="V14" i="16" l="1"/>
  <c r="R14" i="16"/>
  <c r="AA14" i="16" s="1"/>
  <c r="V15" i="9"/>
  <c r="R15" i="9"/>
  <c r="AA15" i="9" s="1"/>
  <c r="V14" i="9"/>
  <c r="R14" i="9"/>
  <c r="AA14" i="9" s="1"/>
  <c r="R13" i="16"/>
  <c r="AA13" i="16" s="1"/>
  <c r="V13" i="16"/>
  <c r="V11" i="16"/>
  <c r="M16" i="16"/>
  <c r="R11" i="16"/>
  <c r="M16" i="9"/>
  <c r="V12" i="9"/>
  <c r="R12" i="9"/>
  <c r="AA12" i="9" s="1"/>
  <c r="V15" i="16"/>
  <c r="R15" i="16"/>
  <c r="AA15" i="16" s="1"/>
  <c r="B79" i="24"/>
  <c r="W78" i="25"/>
  <c r="M56" i="10"/>
  <c r="R51" i="10"/>
  <c r="R56" i="10" s="1"/>
  <c r="R13" i="9"/>
  <c r="AA13" i="9" s="1"/>
  <c r="V13" i="9"/>
  <c r="R11" i="9"/>
  <c r="V11" i="9"/>
  <c r="V12" i="16"/>
  <c r="R12" i="16"/>
  <c r="AA12" i="16" s="1"/>
  <c r="O7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7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74" i="16"/>
  <c r="F74" i="16"/>
  <c r="M74" i="16"/>
  <c r="Q74" i="16"/>
  <c r="R63" i="18"/>
  <c r="R7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54" i="9"/>
  <c r="R43" i="11"/>
  <c r="R33" i="8"/>
  <c r="R54" i="8"/>
  <c r="R25" i="8"/>
  <c r="R14" i="15"/>
  <c r="R53" i="11"/>
  <c r="R54" i="11"/>
  <c r="R35" i="17"/>
  <c r="R34" i="9"/>
  <c r="R55" i="13"/>
  <c r="R63" i="16"/>
  <c r="R45" i="14"/>
  <c r="R25" i="14"/>
  <c r="R35" i="8"/>
  <c r="R44" i="12"/>
  <c r="R55" i="17"/>
  <c r="M62" i="19"/>
  <c r="N64" i="13"/>
  <c r="R34" i="19"/>
  <c r="M7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73" i="16"/>
  <c r="N64" i="15"/>
  <c r="O64" i="15"/>
  <c r="R34" i="17"/>
  <c r="R25" i="19"/>
  <c r="R64" i="15"/>
  <c r="Q73" i="16"/>
  <c r="P64" i="15"/>
  <c r="Q75" i="9"/>
  <c r="R33" i="15"/>
  <c r="R75" i="18"/>
  <c r="R24" i="10"/>
  <c r="R74" i="10"/>
  <c r="M74" i="10"/>
  <c r="R23" i="19"/>
  <c r="M73" i="16"/>
  <c r="R23" i="15"/>
  <c r="R53" i="16"/>
  <c r="R24" i="8"/>
  <c r="N73" i="16"/>
  <c r="N63" i="15"/>
  <c r="R35" i="13"/>
  <c r="R63" i="15"/>
  <c r="R53" i="19"/>
  <c r="R34" i="16"/>
  <c r="R6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71" i="16"/>
  <c r="M74" i="14"/>
  <c r="P63" i="8"/>
  <c r="R55" i="16"/>
  <c r="R15" i="13"/>
  <c r="R73" i="18"/>
  <c r="R55" i="9"/>
  <c r="F72" i="16"/>
  <c r="R23" i="18"/>
  <c r="R45" i="19"/>
  <c r="R72" i="16"/>
  <c r="T73" i="16"/>
  <c r="R15" i="17"/>
  <c r="O75" i="9"/>
  <c r="T75" i="9"/>
  <c r="T61" i="13"/>
  <c r="R13" i="14"/>
  <c r="P64" i="11"/>
  <c r="O63" i="19"/>
  <c r="M75" i="9"/>
  <c r="R25" i="13"/>
  <c r="R34" i="18"/>
  <c r="P72" i="16"/>
  <c r="O73" i="16"/>
  <c r="R25" i="18"/>
  <c r="R44" i="14"/>
  <c r="R15" i="8"/>
  <c r="F75" i="9"/>
  <c r="R14" i="11"/>
  <c r="F61" i="13"/>
  <c r="Q72" i="16"/>
  <c r="O72" i="16"/>
  <c r="T72" i="16"/>
  <c r="P73" i="16"/>
  <c r="N75" i="9"/>
  <c r="P75" i="9"/>
  <c r="M73" i="9"/>
  <c r="O63" i="15"/>
  <c r="F63" i="19"/>
  <c r="T64" i="11"/>
  <c r="R54" i="17"/>
  <c r="O62" i="15"/>
  <c r="R73" i="9"/>
  <c r="Q63" i="15"/>
  <c r="R54" i="16"/>
  <c r="M63" i="19"/>
  <c r="R34" i="13"/>
  <c r="R15" i="10"/>
  <c r="F73" i="9"/>
  <c r="T63" i="15"/>
  <c r="R62" i="10"/>
  <c r="R14" i="13"/>
  <c r="O72" i="17"/>
  <c r="P63" i="15"/>
  <c r="R33" i="13"/>
  <c r="R26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73" i="9"/>
  <c r="P72" i="17"/>
  <c r="R22" i="15"/>
  <c r="R45" i="16"/>
  <c r="O84" i="18"/>
  <c r="T71" i="16"/>
  <c r="V52" i="12"/>
  <c r="R43" i="16"/>
  <c r="O71" i="16"/>
  <c r="Q84" i="18"/>
  <c r="R24" i="17"/>
  <c r="V53" i="12"/>
  <c r="V53" i="11" s="1"/>
  <c r="V63" i="10" s="1"/>
  <c r="V64" i="9" s="1"/>
  <c r="V53" i="8" s="1"/>
  <c r="V63" i="17" s="1"/>
  <c r="V63" i="16" s="1"/>
  <c r="V53" i="15" s="1"/>
  <c r="V63" i="14" s="1"/>
  <c r="V53" i="13" s="1"/>
  <c r="V53" i="19" s="1"/>
  <c r="V73" i="18" s="1"/>
  <c r="R65" i="14"/>
  <c r="R65" i="9"/>
  <c r="R42" i="15"/>
  <c r="R53" i="15"/>
  <c r="T73" i="9"/>
  <c r="R23" i="16"/>
  <c r="R25" i="10"/>
  <c r="N73" i="9"/>
  <c r="M72" i="17"/>
  <c r="R63" i="9"/>
  <c r="R72" i="18"/>
  <c r="T84" i="18"/>
  <c r="R52" i="19"/>
  <c r="R66" i="9"/>
  <c r="R53" i="9"/>
  <c r="AC13" i="12"/>
  <c r="R56" i="9"/>
  <c r="O63" i="13"/>
  <c r="R44" i="18"/>
  <c r="N63" i="13"/>
  <c r="R23" i="13"/>
  <c r="P73" i="9"/>
  <c r="R72" i="17"/>
  <c r="W14" i="12"/>
  <c r="R54" i="15"/>
  <c r="R23" i="12"/>
  <c r="R55" i="8"/>
  <c r="F84" i="18"/>
  <c r="R65" i="17"/>
  <c r="M71" i="16"/>
  <c r="O74" i="10"/>
  <c r="R64" i="14"/>
  <c r="M63" i="13"/>
  <c r="R24" i="14"/>
  <c r="R45" i="13"/>
  <c r="F72" i="14"/>
  <c r="R14" i="19"/>
  <c r="R12" i="15"/>
  <c r="R74" i="17"/>
  <c r="R23" i="9"/>
  <c r="R45" i="15"/>
  <c r="R22" i="14"/>
  <c r="R36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71" i="16"/>
  <c r="F71" i="16"/>
  <c r="P7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3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5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5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6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3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5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72" i="9"/>
  <c r="R72" i="9"/>
  <c r="N72" i="9"/>
  <c r="P72" i="9"/>
  <c r="F72" i="9"/>
  <c r="O72" i="9"/>
  <c r="Q72" i="9"/>
  <c r="M72" i="9"/>
  <c r="O74" i="9"/>
  <c r="F74" i="9"/>
  <c r="T74" i="9"/>
  <c r="Q74" i="9"/>
  <c r="M74" i="9"/>
  <c r="R74" i="9"/>
  <c r="P74" i="9"/>
  <c r="N74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64" i="9"/>
  <c r="R24" i="11"/>
  <c r="R13" i="15"/>
  <c r="R6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4" i="9"/>
  <c r="O71" i="17"/>
  <c r="N71" i="17"/>
  <c r="F71" i="17"/>
  <c r="P71" i="17"/>
  <c r="Q71" i="17"/>
  <c r="M71" i="17"/>
  <c r="T71" i="17"/>
  <c r="R71" i="17"/>
  <c r="R52" i="16"/>
  <c r="R24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65" i="9" s="1"/>
  <c r="V54" i="8" s="1"/>
  <c r="V64" i="17" s="1"/>
  <c r="V6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2" i="9"/>
  <c r="M57" i="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78" i="9" s="1"/>
  <c r="AE67" i="8" s="1"/>
  <c r="AE77" i="17" s="1"/>
  <c r="AE7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2" i="9"/>
  <c r="M37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62" i="9" s="1"/>
  <c r="V51" i="8" s="1"/>
  <c r="V61" i="17" s="1"/>
  <c r="V61" i="16" s="1"/>
  <c r="V51" i="15" s="1"/>
  <c r="V61" i="14" s="1"/>
  <c r="V51" i="13" s="1"/>
  <c r="V51" i="19" s="1"/>
  <c r="V71" i="18" s="1"/>
  <c r="M56" i="12"/>
  <c r="V55" i="12"/>
  <c r="V55" i="11" s="1"/>
  <c r="V65" i="10" s="1"/>
  <c r="V66" i="9" s="1"/>
  <c r="V55" i="8" s="1"/>
  <c r="V65" i="17" s="1"/>
  <c r="V6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61" i="16"/>
  <c r="M6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70" i="16"/>
  <c r="T70" i="16"/>
  <c r="F70" i="16"/>
  <c r="Q70" i="16"/>
  <c r="O70" i="16"/>
  <c r="M70" i="16"/>
  <c r="R70" i="16"/>
  <c r="N70" i="16"/>
  <c r="R21" i="11"/>
  <c r="M26" i="11"/>
  <c r="R51" i="17"/>
  <c r="M56" i="17"/>
  <c r="R11" i="18"/>
  <c r="M16" i="18"/>
  <c r="T42" i="9"/>
  <c r="R42" i="9"/>
  <c r="M47" i="9"/>
  <c r="R11" i="17"/>
  <c r="M16" i="17"/>
  <c r="R41" i="8"/>
  <c r="M46" i="8"/>
  <c r="AG67" i="11"/>
  <c r="AG77" i="10" s="1"/>
  <c r="AG78" i="9" s="1"/>
  <c r="AG67" i="8" s="1"/>
  <c r="AG77" i="17" s="1"/>
  <c r="AG77" i="16" s="1"/>
  <c r="AG67" i="15" s="1"/>
  <c r="AG77" i="14" s="1"/>
  <c r="AG67" i="13" s="1"/>
  <c r="AG67" i="19" s="1"/>
  <c r="AG87" i="18" s="1"/>
  <c r="R21" i="14"/>
  <c r="M26" i="14"/>
  <c r="R41" i="13"/>
  <c r="M46" i="13"/>
  <c r="R62" i="9"/>
  <c r="M67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71" i="9"/>
  <c r="M71" i="9"/>
  <c r="P71" i="9"/>
  <c r="O71" i="9"/>
  <c r="F71" i="9"/>
  <c r="R71" i="9"/>
  <c r="N71" i="9"/>
  <c r="T71" i="9"/>
  <c r="R22" i="9"/>
  <c r="M27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51" i="16"/>
  <c r="M56" i="16"/>
  <c r="AF67" i="11"/>
  <c r="AF77" i="10" s="1"/>
  <c r="AF78" i="9" s="1"/>
  <c r="AF67" i="8" s="1"/>
  <c r="AF77" i="17" s="1"/>
  <c r="AF77" i="16" s="1"/>
  <c r="AF67" i="15" s="1"/>
  <c r="AF77" i="14" s="1"/>
  <c r="AF67" i="13" s="1"/>
  <c r="AF67" i="19" s="1"/>
  <c r="AF87" i="18" s="1"/>
  <c r="R31" i="15"/>
  <c r="M36" i="15"/>
  <c r="R11" i="14"/>
  <c r="M16" i="14"/>
  <c r="AA11" i="9" l="1"/>
  <c r="R16" i="9"/>
  <c r="AA11" i="16"/>
  <c r="R16" i="16"/>
  <c r="B80" i="24"/>
  <c r="W79" i="25"/>
  <c r="V55" i="10"/>
  <c r="V26" i="9" s="1"/>
  <c r="V36" i="9" s="1"/>
  <c r="V46" i="9" s="1"/>
  <c r="V56" i="9" s="1"/>
  <c r="V15" i="8" s="1"/>
  <c r="V25" i="8" s="1"/>
  <c r="V35" i="8" s="1"/>
  <c r="V45" i="8" s="1"/>
  <c r="V15" i="17" s="1"/>
  <c r="V25" i="17" s="1"/>
  <c r="V35" i="17" s="1"/>
  <c r="V45" i="17" s="1"/>
  <c r="V55" i="17" s="1"/>
  <c r="V25" i="16" s="1"/>
  <c r="V35" i="16" s="1"/>
  <c r="V45" i="16" s="1"/>
  <c r="V5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53" i="10"/>
  <c r="V24" i="9" s="1"/>
  <c r="V34" i="9" s="1"/>
  <c r="V44" i="9" s="1"/>
  <c r="V54" i="9" s="1"/>
  <c r="V13" i="8" s="1"/>
  <c r="V23" i="8" s="1"/>
  <c r="V33" i="8" s="1"/>
  <c r="V43" i="8" s="1"/>
  <c r="V13" i="17" s="1"/>
  <c r="V23" i="17" s="1"/>
  <c r="V33" i="17" s="1"/>
  <c r="V43" i="17" s="1"/>
  <c r="V53" i="17" s="1"/>
  <c r="V23" i="16" s="1"/>
  <c r="V33" i="16" s="1"/>
  <c r="V43" i="16" s="1"/>
  <c r="V5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54" i="10"/>
  <c r="V25" i="9" s="1"/>
  <c r="V35" i="9" s="1"/>
  <c r="V45" i="9" s="1"/>
  <c r="V55" i="9" s="1"/>
  <c r="V14" i="8" s="1"/>
  <c r="V24" i="8" s="1"/>
  <c r="V34" i="8" s="1"/>
  <c r="V44" i="8" s="1"/>
  <c r="V14" i="17" s="1"/>
  <c r="V24" i="17" s="1"/>
  <c r="V34" i="17" s="1"/>
  <c r="V44" i="17" s="1"/>
  <c r="V54" i="17" s="1"/>
  <c r="V24" i="16" s="1"/>
  <c r="V34" i="16" s="1"/>
  <c r="V44" i="16" s="1"/>
  <c r="V5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64" i="10" s="1"/>
  <c r="AA65" i="9" s="1"/>
  <c r="AA54" i="8" s="1"/>
  <c r="AA64" i="17" s="1"/>
  <c r="AA6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66" i="9" s="1"/>
  <c r="W55" i="8" s="1"/>
  <c r="W65" i="17" s="1"/>
  <c r="W6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75" i="16"/>
  <c r="N2" i="16" s="1"/>
  <c r="R7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75" i="16"/>
  <c r="T2" i="16" s="1"/>
  <c r="O75" i="16"/>
  <c r="O2" i="16" s="1"/>
  <c r="AC62" i="10"/>
  <c r="AC63" i="9" s="1"/>
  <c r="AC52" i="8" s="1"/>
  <c r="AC62" i="17" s="1"/>
  <c r="AC6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64" i="9" s="1"/>
  <c r="W53" i="8" s="1"/>
  <c r="W63" i="17" s="1"/>
  <c r="W6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75" i="16"/>
  <c r="M2" i="16" s="1"/>
  <c r="AC54" i="11"/>
  <c r="AC64" i="10" s="1"/>
  <c r="AC65" i="9" s="1"/>
  <c r="AC54" i="8" s="1"/>
  <c r="AC64" i="17" s="1"/>
  <c r="AC6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66" i="9" s="1"/>
  <c r="AA55" i="8" s="1"/>
  <c r="AA65" i="17" s="1"/>
  <c r="AA65" i="16" s="1"/>
  <c r="AA55" i="15" s="1"/>
  <c r="AA65" i="14" s="1"/>
  <c r="AA55" i="13" s="1"/>
  <c r="AA55" i="19" s="1"/>
  <c r="AA75" i="18" s="1"/>
  <c r="X54" i="11"/>
  <c r="X64" i="10" s="1"/>
  <c r="X65" i="9" s="1"/>
  <c r="X54" i="8" s="1"/>
  <c r="X64" i="17" s="1"/>
  <c r="X64" i="16" s="1"/>
  <c r="X54" i="15" s="1"/>
  <c r="X64" i="14" s="1"/>
  <c r="X54" i="13" s="1"/>
  <c r="X54" i="19" s="1"/>
  <c r="X74" i="18" s="1"/>
  <c r="AC53" i="11"/>
  <c r="AC63" i="10" s="1"/>
  <c r="AC64" i="9" s="1"/>
  <c r="AC53" i="8" s="1"/>
  <c r="AC63" i="17" s="1"/>
  <c r="AC6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75" i="16"/>
  <c r="Q2" i="16" s="1"/>
  <c r="AC65" i="10"/>
  <c r="AC66" i="9" s="1"/>
  <c r="AC55" i="8" s="1"/>
  <c r="AC65" i="17" s="1"/>
  <c r="AC65" i="16" s="1"/>
  <c r="AC55" i="15" s="1"/>
  <c r="AC65" i="14" s="1"/>
  <c r="AC55" i="13" s="1"/>
  <c r="AC55" i="19" s="1"/>
  <c r="AC75" i="18" s="1"/>
  <c r="N65" i="8"/>
  <c r="N2" i="8" s="1"/>
  <c r="X65" i="10"/>
  <c r="X66" i="9" s="1"/>
  <c r="X55" i="8" s="1"/>
  <c r="X65" i="17" s="1"/>
  <c r="X65" i="16" s="1"/>
  <c r="X55" i="15" s="1"/>
  <c r="X65" i="14" s="1"/>
  <c r="X55" i="13" s="1"/>
  <c r="X55" i="19" s="1"/>
  <c r="X75" i="18" s="1"/>
  <c r="N85" i="18"/>
  <c r="N2" i="18" s="1"/>
  <c r="P7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64" i="9" s="1"/>
  <c r="X53" i="8" s="1"/>
  <c r="X63" i="17" s="1"/>
  <c r="X6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76" i="9"/>
  <c r="M2" i="9" s="1"/>
  <c r="Q76" i="9"/>
  <c r="Q2" i="9" s="1"/>
  <c r="M75" i="14"/>
  <c r="M2" i="14" s="1"/>
  <c r="W54" i="11"/>
  <c r="W64" i="10" s="1"/>
  <c r="W65" i="9" s="1"/>
  <c r="W54" i="8" s="1"/>
  <c r="W64" i="17" s="1"/>
  <c r="W6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76" i="9"/>
  <c r="O2" i="9" s="1"/>
  <c r="O75" i="14"/>
  <c r="O2" i="14" s="1"/>
  <c r="M65" i="11"/>
  <c r="T65" i="15"/>
  <c r="T2" i="15" s="1"/>
  <c r="T76" i="9"/>
  <c r="T2" i="9" s="1"/>
  <c r="N65" i="19"/>
  <c r="N2" i="19" s="1"/>
  <c r="Q75" i="17"/>
  <c r="Q2" i="17" s="1"/>
  <c r="R76" i="9"/>
  <c r="R2" i="9" s="1"/>
  <c r="O75" i="10"/>
  <c r="O2" i="10" s="1"/>
  <c r="R65" i="19"/>
  <c r="R2" i="19" s="1"/>
  <c r="AA63" i="10"/>
  <c r="AA64" i="9" s="1"/>
  <c r="AA53" i="8" s="1"/>
  <c r="AA63" i="17" s="1"/>
  <c r="AA63" i="16" s="1"/>
  <c r="AA53" i="15" s="1"/>
  <c r="AA63" i="14" s="1"/>
  <c r="AA53" i="13" s="1"/>
  <c r="AA53" i="19" s="1"/>
  <c r="AA73" i="18" s="1"/>
  <c r="Q65" i="11"/>
  <c r="Q2" i="11" s="1"/>
  <c r="N76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76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66" i="16"/>
  <c r="N46" i="15"/>
  <c r="R36" i="11"/>
  <c r="O46" i="19"/>
  <c r="M1" i="8"/>
  <c r="T27" i="9"/>
  <c r="N66" i="18"/>
  <c r="R46" i="16"/>
  <c r="R36" i="17"/>
  <c r="R66" i="16"/>
  <c r="O36" i="15"/>
  <c r="T56" i="16"/>
  <c r="R26" i="19"/>
  <c r="M1" i="10"/>
  <c r="R56" i="11"/>
  <c r="O56" i="15"/>
  <c r="O56" i="19"/>
  <c r="R46" i="11"/>
  <c r="T46" i="12"/>
  <c r="R26" i="13"/>
  <c r="R56" i="13"/>
  <c r="N66" i="14"/>
  <c r="T67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7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7" i="9"/>
  <c r="R46" i="12"/>
  <c r="O67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62" i="9" s="1"/>
  <c r="AA51" i="8" s="1"/>
  <c r="AA61" i="17" s="1"/>
  <c r="AA61" i="16" s="1"/>
  <c r="AA51" i="15" s="1"/>
  <c r="AA61" i="14" s="1"/>
  <c r="AA51" i="13" s="1"/>
  <c r="AA51" i="19" s="1"/>
  <c r="AA71" i="18" s="1"/>
  <c r="R56" i="12"/>
  <c r="N37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62" i="9" s="1"/>
  <c r="AC51" i="8" s="1"/>
  <c r="AC61" i="17" s="1"/>
  <c r="AC61" i="16" s="1"/>
  <c r="AC51" i="15" s="1"/>
  <c r="AC61" i="14" s="1"/>
  <c r="AC51" i="13" s="1"/>
  <c r="AC51" i="19" s="1"/>
  <c r="AC71" i="18" s="1"/>
  <c r="T56" i="12"/>
  <c r="O37" i="9"/>
  <c r="N26" i="15"/>
  <c r="R36" i="8"/>
  <c r="R57" i="9"/>
  <c r="R16" i="19"/>
  <c r="O26" i="8"/>
  <c r="R16" i="8"/>
  <c r="N16" i="10"/>
  <c r="O46" i="11"/>
  <c r="R46" i="13"/>
  <c r="R16" i="17"/>
  <c r="R47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56" i="16"/>
  <c r="N56" i="15"/>
  <c r="R66" i="14"/>
  <c r="N27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N56" i="16"/>
  <c r="O27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M1" i="9"/>
  <c r="N56" i="11"/>
  <c r="O46" i="10"/>
  <c r="O66" i="18"/>
  <c r="T46" i="16"/>
  <c r="T56" i="19"/>
  <c r="O46" i="14"/>
  <c r="T36" i="14"/>
  <c r="N66" i="17"/>
  <c r="O56" i="13"/>
  <c r="T46" i="13"/>
  <c r="O26" i="14"/>
  <c r="N16" i="17"/>
  <c r="O47" i="9"/>
  <c r="M1" i="18"/>
  <c r="N56" i="17"/>
  <c r="T36" i="17"/>
  <c r="T36" i="19"/>
  <c r="O36" i="10"/>
  <c r="M65" i="12"/>
  <c r="M2" i="12" s="1"/>
  <c r="M1" i="16"/>
  <c r="N26" i="16"/>
  <c r="N66" i="16"/>
  <c r="O36" i="12"/>
  <c r="N26" i="17"/>
  <c r="T36" i="13"/>
  <c r="R46" i="19"/>
  <c r="N56" i="18"/>
  <c r="N16" i="13"/>
  <c r="R16" i="11"/>
  <c r="R56" i="8"/>
  <c r="O57" i="9"/>
  <c r="M1" i="19"/>
  <c r="N26" i="18"/>
  <c r="O76" i="18"/>
  <c r="O16" i="10"/>
  <c r="R66" i="18"/>
  <c r="R66" i="17"/>
  <c r="N67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62" i="9" s="1"/>
  <c r="W51" i="8" s="1"/>
  <c r="W61" i="17" s="1"/>
  <c r="W6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66" i="16"/>
  <c r="O16" i="15"/>
  <c r="T56" i="8"/>
  <c r="N57" i="9"/>
  <c r="T26" i="8"/>
  <c r="N26" i="10"/>
  <c r="T56" i="11"/>
  <c r="T46" i="10"/>
  <c r="T66" i="18"/>
  <c r="O36" i="14"/>
  <c r="N46" i="13"/>
  <c r="N47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T57" i="9"/>
  <c r="O26" i="10"/>
  <c r="R16" i="14"/>
  <c r="N36" i="15"/>
  <c r="O56" i="16"/>
  <c r="O16" i="8"/>
  <c r="O56" i="11"/>
  <c r="O46" i="16"/>
  <c r="T56" i="15"/>
  <c r="N46" i="11"/>
  <c r="N46" i="12"/>
  <c r="T56" i="13"/>
  <c r="T66" i="14"/>
  <c r="R67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62" i="9" s="1"/>
  <c r="X51" i="8" s="1"/>
  <c r="X61" i="17" s="1"/>
  <c r="X61" i="16" s="1"/>
  <c r="X51" i="15" s="1"/>
  <c r="X61" i="14" s="1"/>
  <c r="X51" i="13" s="1"/>
  <c r="X51" i="19" s="1"/>
  <c r="X71" i="18" s="1"/>
  <c r="O56" i="12"/>
  <c r="R37" i="9"/>
  <c r="O46" i="18"/>
  <c r="O36" i="13"/>
  <c r="T46" i="19"/>
  <c r="O36" i="8"/>
  <c r="R56" i="18"/>
  <c r="O16" i="13"/>
  <c r="R46" i="17"/>
  <c r="N16" i="11"/>
  <c r="N56" i="8"/>
  <c r="R56" i="14"/>
  <c r="O26" i="18"/>
  <c r="B81" i="24" l="1"/>
  <c r="W80" i="25"/>
  <c r="W55" i="10"/>
  <c r="W26" i="9" s="1"/>
  <c r="W36" i="9" s="1"/>
  <c r="W46" i="9" s="1"/>
  <c r="W56" i="9" s="1"/>
  <c r="W15" i="8" s="1"/>
  <c r="W25" i="8" s="1"/>
  <c r="W35" i="8" s="1"/>
  <c r="W45" i="8" s="1"/>
  <c r="W15" i="17" s="1"/>
  <c r="W25" i="17" s="1"/>
  <c r="W35" i="17" s="1"/>
  <c r="W45" i="17" s="1"/>
  <c r="W55" i="17" s="1"/>
  <c r="W25" i="16" s="1"/>
  <c r="W35" i="16" s="1"/>
  <c r="W45" i="16" s="1"/>
  <c r="W5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55" i="10"/>
  <c r="AA26" i="9" s="1"/>
  <c r="AA36" i="9" s="1"/>
  <c r="AA46" i="9" s="1"/>
  <c r="AA56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25" i="16" s="1"/>
  <c r="AA35" i="16" s="1"/>
  <c r="AA45" i="16" s="1"/>
  <c r="AA5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54" i="10"/>
  <c r="X25" i="9" s="1"/>
  <c r="X35" i="9" s="1"/>
  <c r="X45" i="9" s="1"/>
  <c r="X55" i="9" s="1"/>
  <c r="X14" i="8" s="1"/>
  <c r="X24" i="8" s="1"/>
  <c r="X34" i="8" s="1"/>
  <c r="X44" i="8" s="1"/>
  <c r="X14" i="17" s="1"/>
  <c r="X24" i="17" s="1"/>
  <c r="X34" i="17" s="1"/>
  <c r="X44" i="17" s="1"/>
  <c r="X54" i="17" s="1"/>
  <c r="X24" i="16" s="1"/>
  <c r="X34" i="16" s="1"/>
  <c r="X44" i="16" s="1"/>
  <c r="X5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3" i="10"/>
  <c r="X24" i="9" s="1"/>
  <c r="X34" i="9" s="1"/>
  <c r="X44" i="9" s="1"/>
  <c r="X54" i="9" s="1"/>
  <c r="X13" i="8" s="1"/>
  <c r="X23" i="8" s="1"/>
  <c r="X33" i="8" s="1"/>
  <c r="X43" i="8" s="1"/>
  <c r="X13" i="17" s="1"/>
  <c r="X23" i="17" s="1"/>
  <c r="X33" i="17" s="1"/>
  <c r="X43" i="17" s="1"/>
  <c r="X53" i="17" s="1"/>
  <c r="X23" i="16" s="1"/>
  <c r="X33" i="16" s="1"/>
  <c r="X43" i="16" s="1"/>
  <c r="X5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53" i="10"/>
  <c r="W24" i="9" s="1"/>
  <c r="W34" i="9" s="1"/>
  <c r="W44" i="9" s="1"/>
  <c r="W54" i="9" s="1"/>
  <c r="W13" i="8" s="1"/>
  <c r="W23" i="8" s="1"/>
  <c r="W33" i="8" s="1"/>
  <c r="W43" i="8" s="1"/>
  <c r="W13" i="17" s="1"/>
  <c r="W23" i="17" s="1"/>
  <c r="W33" i="17" s="1"/>
  <c r="W43" i="17" s="1"/>
  <c r="W53" i="17" s="1"/>
  <c r="W23" i="16" s="1"/>
  <c r="W33" i="16" s="1"/>
  <c r="W43" i="16" s="1"/>
  <c r="W5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54" i="10"/>
  <c r="AC25" i="9" s="1"/>
  <c r="AC35" i="9" s="1"/>
  <c r="AC45" i="9" s="1"/>
  <c r="AC55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24" i="16" s="1"/>
  <c r="AC34" i="16" s="1"/>
  <c r="AC44" i="16" s="1"/>
  <c r="AC5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53" i="10"/>
  <c r="AC24" i="9" s="1"/>
  <c r="AC34" i="9" s="1"/>
  <c r="AC44" i="9" s="1"/>
  <c r="AC54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23" i="16" s="1"/>
  <c r="AC33" i="16" s="1"/>
  <c r="AC43" i="16" s="1"/>
  <c r="AC5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54" i="10"/>
  <c r="W25" i="9" s="1"/>
  <c r="W35" i="9" s="1"/>
  <c r="W45" i="9" s="1"/>
  <c r="W55" i="9" s="1"/>
  <c r="W14" i="8" s="1"/>
  <c r="W24" i="8" s="1"/>
  <c r="W34" i="8" s="1"/>
  <c r="W44" i="8" s="1"/>
  <c r="W14" i="17" s="1"/>
  <c r="W24" i="17" s="1"/>
  <c r="W34" i="17" s="1"/>
  <c r="W44" i="17" s="1"/>
  <c r="W54" i="17" s="1"/>
  <c r="W24" i="16" s="1"/>
  <c r="W34" i="16" s="1"/>
  <c r="W44" i="16" s="1"/>
  <c r="W5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54" i="10"/>
  <c r="AA25" i="9" s="1"/>
  <c r="AA35" i="9" s="1"/>
  <c r="AA45" i="9" s="1"/>
  <c r="AA55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24" i="16" s="1"/>
  <c r="AA34" i="16" s="1"/>
  <c r="AA44" i="16" s="1"/>
  <c r="AA5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55" i="10"/>
  <c r="X26" i="9" s="1"/>
  <c r="X36" i="9" s="1"/>
  <c r="X46" i="9" s="1"/>
  <c r="X56" i="9" s="1"/>
  <c r="X15" i="8" s="1"/>
  <c r="X25" i="8" s="1"/>
  <c r="X35" i="8" s="1"/>
  <c r="X45" i="8" s="1"/>
  <c r="X15" i="17" s="1"/>
  <c r="X25" i="17" s="1"/>
  <c r="X35" i="17" s="1"/>
  <c r="X45" i="17" s="1"/>
  <c r="X55" i="17" s="1"/>
  <c r="X25" i="16" s="1"/>
  <c r="X35" i="16" s="1"/>
  <c r="X45" i="16" s="1"/>
  <c r="X5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26" i="9"/>
  <c r="AC36" i="9" s="1"/>
  <c r="AC46" i="9" s="1"/>
  <c r="AC56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25" i="16" s="1"/>
  <c r="AC35" i="16" s="1"/>
  <c r="AC45" i="16" s="1"/>
  <c r="AC5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55" i="10"/>
  <c r="AA53" i="10"/>
  <c r="AA24" i="9" s="1"/>
  <c r="AA34" i="9" s="1"/>
  <c r="AA44" i="9" s="1"/>
  <c r="AA54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23" i="16" s="1"/>
  <c r="AA33" i="16" s="1"/>
  <c r="AA43" i="16" s="1"/>
  <c r="AA5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B82" i="24" l="1"/>
  <c r="W81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63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70" i="16"/>
  <c r="F10" i="39" s="1"/>
  <c r="AD80" i="18"/>
  <c r="F15" i="39" s="1"/>
  <c r="AD71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83" i="24" l="1"/>
  <c r="W82" i="25"/>
  <c r="AC52" i="10"/>
  <c r="AC23" i="9" s="1"/>
  <c r="AC33" i="9" s="1"/>
  <c r="AC43" i="9" s="1"/>
  <c r="AC53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22" i="16" s="1"/>
  <c r="AC32" i="16" s="1"/>
  <c r="AC42" i="16" s="1"/>
  <c r="AC5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51" i="10"/>
  <c r="AC22" i="9" s="1"/>
  <c r="AC32" i="9" s="1"/>
  <c r="AC42" i="9" s="1"/>
  <c r="AC52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21" i="16" s="1"/>
  <c r="AC31" i="16" s="1"/>
  <c r="AC41" i="16" s="1"/>
  <c r="AC5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63" i="9"/>
  <c r="AA63" i="9"/>
  <c r="V12" i="11"/>
  <c r="W63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B84" i="24" l="1"/>
  <c r="W83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85" i="24" l="1"/>
  <c r="W84" i="25"/>
  <c r="AD60" i="12"/>
  <c r="F4" i="39" s="1"/>
  <c r="F16" i="39" s="1"/>
  <c r="D16" i="39"/>
  <c r="V62" i="16"/>
  <c r="X32" i="12"/>
  <c r="Y21" i="10"/>
  <c r="Y32" i="10"/>
  <c r="AA62" i="17"/>
  <c r="X62" i="17"/>
  <c r="V32" i="11"/>
  <c r="W62" i="17"/>
  <c r="X31" i="12"/>
  <c r="V31" i="11"/>
  <c r="B86" i="24" l="1"/>
  <c r="W85" i="25"/>
  <c r="G1" i="12"/>
  <c r="AD65" i="12"/>
  <c r="AD65" i="11" s="1"/>
  <c r="AD75" i="10" s="1"/>
  <c r="AD76" i="9" s="1"/>
  <c r="AD65" i="8" s="1"/>
  <c r="AD75" i="17" s="1"/>
  <c r="AD75" i="16" s="1"/>
  <c r="AD65" i="15" s="1"/>
  <c r="AD75" i="14" s="1"/>
  <c r="AD65" i="13" s="1"/>
  <c r="AD65" i="19" s="1"/>
  <c r="AD85" i="18" s="1"/>
  <c r="X42" i="12"/>
  <c r="V52" i="15"/>
  <c r="Y42" i="10"/>
  <c r="Y52" i="10" s="1"/>
  <c r="Y31" i="10"/>
  <c r="V42" i="11"/>
  <c r="X62" i="16"/>
  <c r="W62" i="16"/>
  <c r="AA62" i="16"/>
  <c r="X41" i="12"/>
  <c r="V41" i="11"/>
  <c r="B87" i="24" l="1"/>
  <c r="K9" i="9"/>
  <c r="M9" i="9" s="1"/>
  <c r="W86" i="25"/>
  <c r="X12" i="11"/>
  <c r="X22" i="11" s="1"/>
  <c r="V62" i="14"/>
  <c r="Y41" i="10"/>
  <c r="Y51" i="10" s="1"/>
  <c r="W52" i="15"/>
  <c r="X52" i="15"/>
  <c r="V12" i="10"/>
  <c r="AA52" i="15"/>
  <c r="X11" i="11"/>
  <c r="V11" i="10"/>
  <c r="B88" i="24" l="1"/>
  <c r="M59" i="10"/>
  <c r="B6" i="39"/>
  <c r="W87" i="25"/>
  <c r="V52" i="13"/>
  <c r="Y23" i="9"/>
  <c r="X32" i="11"/>
  <c r="V22" i="10"/>
  <c r="X62" i="14"/>
  <c r="AA62" i="14"/>
  <c r="W62" i="14"/>
  <c r="X21" i="11"/>
  <c r="V21" i="10"/>
  <c r="B89" i="24" l="1"/>
  <c r="K60" i="9"/>
  <c r="W88" i="25"/>
  <c r="V52" i="19"/>
  <c r="Y22" i="9"/>
  <c r="Y33" i="9"/>
  <c r="X42" i="11"/>
  <c r="X52" i="13"/>
  <c r="W52" i="13"/>
  <c r="V32" i="10"/>
  <c r="AA52" i="13"/>
  <c r="X31" i="11"/>
  <c r="V31" i="10"/>
  <c r="B90" i="24" l="1"/>
  <c r="W89" i="25"/>
  <c r="V72" i="18"/>
  <c r="Y43" i="9"/>
  <c r="Y32" i="9"/>
  <c r="X12" i="10"/>
  <c r="V42" i="10"/>
  <c r="V52" i="10" s="1"/>
  <c r="W52" i="19"/>
  <c r="AA52" i="19"/>
  <c r="X52" i="19"/>
  <c r="X41" i="11"/>
  <c r="V41" i="10"/>
  <c r="V51" i="10" s="1"/>
  <c r="B91" i="24" l="1"/>
  <c r="W90" i="25"/>
  <c r="Y42" i="9"/>
  <c r="Y53" i="9"/>
  <c r="X22" i="10"/>
  <c r="AA72" i="18"/>
  <c r="W72" i="18"/>
  <c r="X72" i="18"/>
  <c r="X11" i="10"/>
  <c r="G16" i="40"/>
  <c r="B92" i="24" l="1"/>
  <c r="W91" i="25"/>
  <c r="Y12" i="8"/>
  <c r="Y52" i="9"/>
  <c r="X32" i="10"/>
  <c r="V23" i="9"/>
  <c r="X21" i="10"/>
  <c r="V22" i="9"/>
  <c r="B93" i="24" l="1"/>
  <c r="W92" i="25"/>
  <c r="Y11" i="8"/>
  <c r="Y22" i="8"/>
  <c r="X42" i="10"/>
  <c r="X52" i="10" s="1"/>
  <c r="V33" i="9"/>
  <c r="X31" i="10"/>
  <c r="V32" i="9"/>
  <c r="B94" i="24" l="1"/>
  <c r="K20" i="9"/>
  <c r="M20" i="9" s="1"/>
  <c r="K30" i="9" s="1"/>
  <c r="M30" i="9" s="1"/>
  <c r="K40" i="9" s="1"/>
  <c r="M40" i="9" s="1"/>
  <c r="K50" i="9" s="1"/>
  <c r="M50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Y32" i="8"/>
  <c r="Y21" i="8"/>
  <c r="V43" i="9"/>
  <c r="X41" i="10"/>
  <c r="X51" i="10" s="1"/>
  <c r="V42" i="9"/>
  <c r="B95" i="24" l="1"/>
  <c r="W94" i="25"/>
  <c r="Y31" i="8"/>
  <c r="Y42" i="8"/>
  <c r="X23" i="9"/>
  <c r="V53" i="9"/>
  <c r="V52" i="9"/>
  <c r="B96" i="24" l="1"/>
  <c r="W95" i="25"/>
  <c r="Y12" i="17"/>
  <c r="Y41" i="8"/>
  <c r="X33" i="9"/>
  <c r="V12" i="8"/>
  <c r="X22" i="9"/>
  <c r="V11" i="8"/>
  <c r="B97" i="24" l="1"/>
  <c r="W96" i="25"/>
  <c r="Y11" i="17"/>
  <c r="Y22" i="17"/>
  <c r="X43" i="9"/>
  <c r="V22" i="8"/>
  <c r="X32" i="9"/>
  <c r="V21" i="8"/>
  <c r="B98" i="24" l="1"/>
  <c r="W97" i="25"/>
  <c r="Y32" i="17"/>
  <c r="Y21" i="17"/>
  <c r="X53" i="9"/>
  <c r="V32" i="8"/>
  <c r="X42" i="9"/>
  <c r="V31" i="8"/>
  <c r="B99" i="24" l="1"/>
  <c r="W98" i="25"/>
  <c r="Y31" i="17"/>
  <c r="Y42" i="17"/>
  <c r="X12" i="8"/>
  <c r="V42" i="8"/>
  <c r="X52" i="9"/>
  <c r="V41" i="8"/>
  <c r="B100" i="24" l="1"/>
  <c r="W99" i="25"/>
  <c r="Y52" i="17"/>
  <c r="Y41" i="17"/>
  <c r="X22" i="8"/>
  <c r="V12" i="17"/>
  <c r="X11" i="8"/>
  <c r="V11" i="17"/>
  <c r="B101" i="24" l="1"/>
  <c r="W100" i="25"/>
  <c r="Y51" i="17"/>
  <c r="Y22" i="16"/>
  <c r="X32" i="8"/>
  <c r="V22" i="17"/>
  <c r="X21" i="8"/>
  <c r="V21" i="17"/>
  <c r="B102" i="24" l="1"/>
  <c r="W101" i="25"/>
  <c r="Y32" i="16"/>
  <c r="Y21" i="16"/>
  <c r="X42" i="8"/>
  <c r="V32" i="17"/>
  <c r="X31" i="8"/>
  <c r="V31" i="17"/>
  <c r="B103" i="24" l="1"/>
  <c r="W102" i="25"/>
  <c r="Y31" i="16"/>
  <c r="Y42" i="16"/>
  <c r="X12" i="17"/>
  <c r="V42" i="17"/>
  <c r="X41" i="8"/>
  <c r="V41" i="17"/>
  <c r="B104" i="24" l="1"/>
  <c r="W103" i="25"/>
  <c r="Y52" i="16"/>
  <c r="Y41" i="16"/>
  <c r="X22" i="17"/>
  <c r="R12" i="12"/>
  <c r="W12" i="12"/>
  <c r="V52" i="17"/>
  <c r="X11" i="17"/>
  <c r="R11" i="12"/>
  <c r="N16" i="12"/>
  <c r="W11" i="12"/>
  <c r="V51" i="17"/>
  <c r="M14" i="40"/>
  <c r="B105" i="24" l="1"/>
  <c r="W104" i="25"/>
  <c r="B7" i="40"/>
  <c r="B8" i="40"/>
  <c r="B9" i="40"/>
  <c r="E9" i="40"/>
  <c r="W21" i="12"/>
  <c r="Y51" i="16"/>
  <c r="Y12" i="15"/>
  <c r="AA12" i="12"/>
  <c r="X32" i="17"/>
  <c r="V22" i="16"/>
  <c r="X21" i="17"/>
  <c r="AA11" i="12"/>
  <c r="R16" i="12"/>
  <c r="V21" i="16"/>
  <c r="B106" i="24" l="1"/>
  <c r="W105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32" i="16"/>
  <c r="W31" i="12"/>
  <c r="X31" i="17"/>
  <c r="V31" i="16"/>
  <c r="B107" i="24" l="1"/>
  <c r="C6" i="39"/>
  <c r="W106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X41" i="17"/>
  <c r="AA31" i="12"/>
  <c r="W41" i="12"/>
  <c r="V41" i="16"/>
  <c r="B108" i="24" l="1"/>
  <c r="W107" i="25"/>
  <c r="I16" i="39"/>
  <c r="Y42" i="15"/>
  <c r="Y31" i="15"/>
  <c r="W12" i="11"/>
  <c r="X22" i="16"/>
  <c r="AA42" i="12"/>
  <c r="V52" i="16"/>
  <c r="W11" i="11"/>
  <c r="AA41" i="12"/>
  <c r="X51" i="17"/>
  <c r="V51" i="16"/>
  <c r="B109" i="24" l="1"/>
  <c r="W108" i="25"/>
  <c r="Y41" i="15"/>
  <c r="Y12" i="14"/>
  <c r="AA12" i="11"/>
  <c r="X32" i="16"/>
  <c r="W22" i="11"/>
  <c r="V12" i="15"/>
  <c r="AA11" i="11"/>
  <c r="X21" i="16"/>
  <c r="W21" i="11"/>
  <c r="V11" i="15"/>
  <c r="B110" i="24" l="1"/>
  <c r="W109" i="25"/>
  <c r="Y22" i="14"/>
  <c r="Y11" i="14"/>
  <c r="W32" i="11"/>
  <c r="X42" i="16"/>
  <c r="AA22" i="11"/>
  <c r="V22" i="15"/>
  <c r="X31" i="16"/>
  <c r="W31" i="11"/>
  <c r="AA21" i="11"/>
  <c r="V21" i="15"/>
  <c r="B111" i="24" l="1"/>
  <c r="W110" i="25"/>
  <c r="Y21" i="14"/>
  <c r="Y32" i="14"/>
  <c r="AA32" i="11"/>
  <c r="X52" i="16"/>
  <c r="W42" i="11"/>
  <c r="V32" i="15"/>
  <c r="W41" i="11"/>
  <c r="AA31" i="11"/>
  <c r="X41" i="16"/>
  <c r="V31" i="15"/>
  <c r="B112" i="24" l="1"/>
  <c r="W111" i="25"/>
  <c r="Y42" i="14"/>
  <c r="Y31" i="14"/>
  <c r="W12" i="10"/>
  <c r="X12" i="15"/>
  <c r="AA42" i="11"/>
  <c r="V42" i="15"/>
  <c r="AA41" i="11"/>
  <c r="X51" i="16"/>
  <c r="W11" i="10"/>
  <c r="V41" i="15"/>
  <c r="B113" i="24" l="1"/>
  <c r="W112" i="25"/>
  <c r="Y41" i="14"/>
  <c r="Y52" i="14"/>
  <c r="X22" i="15"/>
  <c r="W22" i="10"/>
  <c r="AA12" i="10"/>
  <c r="V12" i="14"/>
  <c r="W21" i="10"/>
  <c r="X11" i="15"/>
  <c r="AA11" i="10"/>
  <c r="V11" i="14"/>
  <c r="B114" i="24" l="1"/>
  <c r="W113" i="25"/>
  <c r="Y12" i="13"/>
  <c r="Y51" i="14"/>
  <c r="W32" i="10"/>
  <c r="AA22" i="10"/>
  <c r="X32" i="15"/>
  <c r="V22" i="14"/>
  <c r="AA21" i="10"/>
  <c r="X21" i="15"/>
  <c r="W31" i="10"/>
  <c r="V21" i="14"/>
  <c r="B115" i="24" l="1"/>
  <c r="W114" i="25"/>
  <c r="Y11" i="13"/>
  <c r="Y22" i="13"/>
  <c r="X42" i="15"/>
  <c r="AA32" i="10"/>
  <c r="W42" i="10"/>
  <c r="W52" i="10" s="1"/>
  <c r="V32" i="14"/>
  <c r="X31" i="15"/>
  <c r="W41" i="10"/>
  <c r="W51" i="10" s="1"/>
  <c r="AA31" i="10"/>
  <c r="V31" i="14"/>
  <c r="B116" i="24" l="1"/>
  <c r="W115" i="25"/>
  <c r="Y32" i="13"/>
  <c r="Y21" i="13"/>
  <c r="AA42" i="10"/>
  <c r="AA52" i="10" s="1"/>
  <c r="X12" i="14"/>
  <c r="V42" i="14"/>
  <c r="AA41" i="10"/>
  <c r="AA51" i="10" s="1"/>
  <c r="X41" i="15"/>
  <c r="V41" i="14"/>
  <c r="B117" i="24" l="1"/>
  <c r="W116" i="25"/>
  <c r="Y31" i="13"/>
  <c r="Y42" i="13"/>
  <c r="X22" i="14"/>
  <c r="W23" i="9"/>
  <c r="V52" i="14"/>
  <c r="W22" i="9"/>
  <c r="X11" i="14"/>
  <c r="V51" i="14"/>
  <c r="M16" i="40"/>
  <c r="B118" i="24" l="1"/>
  <c r="W117" i="25"/>
  <c r="Y41" i="13"/>
  <c r="Y12" i="19"/>
  <c r="AA23" i="9"/>
  <c r="W33" i="9"/>
  <c r="X32" i="14"/>
  <c r="V12" i="13"/>
  <c r="AA22" i="9"/>
  <c r="X21" i="14"/>
  <c r="W32" i="9"/>
  <c r="V11" i="13"/>
  <c r="B119" i="24" l="1"/>
  <c r="M60" i="9"/>
  <c r="B7" i="39"/>
  <c r="W118" i="25"/>
  <c r="Y22" i="19"/>
  <c r="Y11" i="19"/>
  <c r="X42" i="14"/>
  <c r="W43" i="9"/>
  <c r="AA33" i="9"/>
  <c r="V22" i="13"/>
  <c r="X31" i="14"/>
  <c r="W42" i="9"/>
  <c r="AA32" i="9"/>
  <c r="V21" i="13"/>
  <c r="B120" i="24" l="1"/>
  <c r="K49" i="8"/>
  <c r="W119" i="25"/>
  <c r="Y21" i="19"/>
  <c r="Y32" i="19"/>
  <c r="W53" i="9"/>
  <c r="AA43" i="9"/>
  <c r="X52" i="14"/>
  <c r="V32" i="13"/>
  <c r="AA42" i="9"/>
  <c r="W52" i="9"/>
  <c r="X41" i="14"/>
  <c r="V31" i="13"/>
  <c r="B121" i="24" l="1"/>
  <c r="W120" i="25"/>
  <c r="Y42" i="19"/>
  <c r="Y31" i="19"/>
  <c r="X12" i="13"/>
  <c r="AA53" i="9"/>
  <c r="W12" i="8"/>
  <c r="V42" i="13"/>
  <c r="W11" i="8"/>
  <c r="X51" i="14"/>
  <c r="AA52" i="9"/>
  <c r="V41" i="13"/>
  <c r="B122" i="24" l="1"/>
  <c r="W121" i="25"/>
  <c r="Y41" i="19"/>
  <c r="Y12" i="18"/>
  <c r="W22" i="8"/>
  <c r="AA12" i="8"/>
  <c r="X22" i="13"/>
  <c r="V12" i="19"/>
  <c r="X11" i="13"/>
  <c r="AA11" i="8"/>
  <c r="W21" i="8"/>
  <c r="V11" i="19"/>
  <c r="B123" i="24" l="1"/>
  <c r="W122" i="25"/>
  <c r="Y22" i="18"/>
  <c r="Y11" i="18"/>
  <c r="X32" i="13"/>
  <c r="AA22" i="8"/>
  <c r="W32" i="8"/>
  <c r="V22" i="19"/>
  <c r="AA21" i="8"/>
  <c r="W31" i="8"/>
  <c r="X21" i="13"/>
  <c r="V21" i="19"/>
  <c r="B124" i="24" l="1"/>
  <c r="W123" i="25"/>
  <c r="Y21" i="18"/>
  <c r="Y32" i="18"/>
  <c r="AA32" i="8"/>
  <c r="W42" i="8"/>
  <c r="X42" i="13"/>
  <c r="V32" i="19"/>
  <c r="X31" i="13"/>
  <c r="W41" i="8"/>
  <c r="AA31" i="8"/>
  <c r="V31" i="19"/>
  <c r="B125" i="24" l="1"/>
  <c r="W124" i="25"/>
  <c r="Y42" i="18"/>
  <c r="Y31" i="18"/>
  <c r="X12" i="19"/>
  <c r="W12" i="17"/>
  <c r="AA42" i="8"/>
  <c r="V42" i="19"/>
  <c r="AA41" i="8"/>
  <c r="W11" i="17"/>
  <c r="X41" i="13"/>
  <c r="V41" i="19"/>
  <c r="B126" i="24" l="1"/>
  <c r="W125" i="25"/>
  <c r="Y41" i="18"/>
  <c r="Y52" i="18"/>
  <c r="AA12" i="17"/>
  <c r="W22" i="17"/>
  <c r="X22" i="19"/>
  <c r="V12" i="18"/>
  <c r="X11" i="19"/>
  <c r="W21" i="17"/>
  <c r="AA11" i="17"/>
  <c r="V11" i="18"/>
  <c r="B127" i="24" l="1"/>
  <c r="W126" i="25"/>
  <c r="Y51" i="18"/>
  <c r="Y62" i="18"/>
  <c r="X32" i="19"/>
  <c r="W32" i="17"/>
  <c r="AA22" i="17"/>
  <c r="V22" i="18"/>
  <c r="W31" i="17"/>
  <c r="AA21" i="17"/>
  <c r="X21" i="19"/>
  <c r="V21" i="18"/>
  <c r="B128" i="24" l="1"/>
  <c r="W127" i="25"/>
  <c r="Y61" i="18"/>
  <c r="AA32" i="17"/>
  <c r="W42" i="17"/>
  <c r="X42" i="19"/>
  <c r="V32" i="18"/>
  <c r="AA31" i="17"/>
  <c r="X31" i="19"/>
  <c r="W41" i="17"/>
  <c r="V31" i="18"/>
  <c r="B129" i="24" l="1"/>
  <c r="W128" i="25"/>
  <c r="X12" i="18"/>
  <c r="W52" i="17"/>
  <c r="AA42" i="17"/>
  <c r="V42" i="18"/>
  <c r="X41" i="19"/>
  <c r="W51" i="17"/>
  <c r="AA41" i="17"/>
  <c r="V41" i="18"/>
  <c r="B130" i="24" l="1"/>
  <c r="W129" i="25"/>
  <c r="AA52" i="17"/>
  <c r="W22" i="16"/>
  <c r="X22" i="18"/>
  <c r="V52" i="18"/>
  <c r="W21" i="16"/>
  <c r="AA51" i="17"/>
  <c r="X11" i="18"/>
  <c r="V51" i="18"/>
  <c r="B131" i="24" l="1"/>
  <c r="W130" i="25"/>
  <c r="W32" i="16"/>
  <c r="X32" i="18"/>
  <c r="AA22" i="16"/>
  <c r="V62" i="18"/>
  <c r="X21" i="18"/>
  <c r="AA21" i="16"/>
  <c r="W31" i="16"/>
  <c r="V61" i="18"/>
  <c r="B132" i="24" l="1"/>
  <c r="W131" i="25"/>
  <c r="X42" i="18"/>
  <c r="AA32" i="16"/>
  <c r="W42" i="16"/>
  <c r="AA31" i="16"/>
  <c r="W41" i="16"/>
  <c r="X31" i="18"/>
  <c r="B133" i="24" l="1"/>
  <c r="W132" i="25"/>
  <c r="W52" i="16"/>
  <c r="AA42" i="16"/>
  <c r="X52" i="18"/>
  <c r="AA41" i="16"/>
  <c r="W51" i="16"/>
  <c r="X41" i="18"/>
  <c r="B134" i="24" l="1"/>
  <c r="W133" i="25"/>
  <c r="X62" i="18"/>
  <c r="AA52" i="16"/>
  <c r="W12" i="15"/>
  <c r="X51" i="18"/>
  <c r="W11" i="15"/>
  <c r="AA51" i="16"/>
  <c r="B135" i="24" l="1"/>
  <c r="W134" i="25"/>
  <c r="W22" i="15"/>
  <c r="AA12" i="15"/>
  <c r="AA11" i="15"/>
  <c r="W21" i="15"/>
  <c r="X61" i="18"/>
  <c r="B136" i="24" l="1"/>
  <c r="W135" i="25"/>
  <c r="AA22" i="15"/>
  <c r="W32" i="15"/>
  <c r="W31" i="15"/>
  <c r="AA21" i="15"/>
  <c r="B137" i="24" l="1"/>
  <c r="W136" i="25"/>
  <c r="W42" i="15"/>
  <c r="AA32" i="15"/>
  <c r="AA31" i="15"/>
  <c r="W41" i="15"/>
  <c r="B138" i="24" l="1"/>
  <c r="C7" i="39"/>
  <c r="W137" i="25"/>
  <c r="AA42" i="15"/>
  <c r="W12" i="14"/>
  <c r="W11" i="14"/>
  <c r="AA41" i="15"/>
  <c r="B139" i="24" l="1"/>
  <c r="W138" i="25"/>
  <c r="W22" i="14"/>
  <c r="AA12" i="14"/>
  <c r="AA11" i="14"/>
  <c r="W21" i="14"/>
  <c r="B140" i="24" l="1"/>
  <c r="W139" i="25"/>
  <c r="AA22" i="14"/>
  <c r="W32" i="14"/>
  <c r="W31" i="14"/>
  <c r="AA21" i="14"/>
  <c r="B141" i="24" l="1"/>
  <c r="W140" i="25"/>
  <c r="W42" i="14"/>
  <c r="AA32" i="14"/>
  <c r="AA31" i="14"/>
  <c r="W41" i="14"/>
  <c r="B142" i="24" l="1"/>
  <c r="W141" i="25"/>
  <c r="AA42" i="14"/>
  <c r="W52" i="14"/>
  <c r="W51" i="14"/>
  <c r="AA41" i="14"/>
  <c r="B143" i="24" l="1"/>
  <c r="W142" i="25"/>
  <c r="W12" i="13"/>
  <c r="AA52" i="14"/>
  <c r="AA51" i="14"/>
  <c r="W11" i="13"/>
  <c r="B144" i="24" l="1"/>
  <c r="W143" i="25"/>
  <c r="AA12" i="13"/>
  <c r="W22" i="13"/>
  <c r="W21" i="13"/>
  <c r="AA11" i="13"/>
  <c r="B145" i="24" l="1"/>
  <c r="W144" i="25"/>
  <c r="W32" i="13"/>
  <c r="AA22" i="13"/>
  <c r="AA21" i="13"/>
  <c r="W31" i="13"/>
  <c r="B146" i="24" l="1"/>
  <c r="W145" i="25"/>
  <c r="AA32" i="13"/>
  <c r="W42" i="13"/>
  <c r="W41" i="13"/>
  <c r="AA31" i="13"/>
  <c r="B147" i="24" l="1"/>
  <c r="W146" i="25"/>
  <c r="W12" i="19"/>
  <c r="AA42" i="13"/>
  <c r="AA41" i="13"/>
  <c r="W11" i="19"/>
  <c r="B148" i="24" l="1"/>
  <c r="W147" i="25"/>
  <c r="AA12" i="19"/>
  <c r="W22" i="19"/>
  <c r="W21" i="19"/>
  <c r="AA11" i="19"/>
  <c r="B149" i="24" l="1"/>
  <c r="W148" i="25"/>
  <c r="W32" i="19"/>
  <c r="AA22" i="19"/>
  <c r="AA21" i="19"/>
  <c r="W31" i="19"/>
  <c r="B150" i="24" l="1"/>
  <c r="M49" i="8"/>
  <c r="B8" i="39"/>
  <c r="W149" i="25"/>
  <c r="AA32" i="19"/>
  <c r="W42" i="19"/>
  <c r="W41" i="19"/>
  <c r="AA31" i="19"/>
  <c r="B151" i="24" l="1"/>
  <c r="K59" i="17"/>
  <c r="W150" i="25"/>
  <c r="W12" i="18"/>
  <c r="AA42" i="19"/>
  <c r="AA41" i="19"/>
  <c r="W11" i="18"/>
  <c r="B152" i="24" l="1"/>
  <c r="W151" i="25"/>
  <c r="AA12" i="18"/>
  <c r="W22" i="18"/>
  <c r="W21" i="18"/>
  <c r="AA11" i="18"/>
  <c r="B153" i="24" l="1"/>
  <c r="W152" i="25"/>
  <c r="W32" i="18"/>
  <c r="AA22" i="18"/>
  <c r="AA21" i="18"/>
  <c r="W31" i="18"/>
  <c r="B154" i="24" l="1"/>
  <c r="W153" i="25"/>
  <c r="W42" i="18"/>
  <c r="AA32" i="18"/>
  <c r="W41" i="18"/>
  <c r="AA31" i="18"/>
  <c r="B155" i="24" l="1"/>
  <c r="W154" i="25"/>
  <c r="AA42" i="18"/>
  <c r="W52" i="18"/>
  <c r="AA41" i="18"/>
  <c r="W51" i="18"/>
  <c r="B156" i="24" l="1"/>
  <c r="W155" i="25"/>
  <c r="W62" i="18"/>
  <c r="AA52" i="18"/>
  <c r="W61" i="18"/>
  <c r="AA51" i="18"/>
  <c r="B157" i="24" l="1"/>
  <c r="W156" i="25"/>
  <c r="AA62" i="18"/>
  <c r="AA61" i="18"/>
  <c r="B158" i="24" l="1"/>
  <c r="W157" i="25"/>
  <c r="B159" i="24" l="1"/>
  <c r="W158" i="25"/>
  <c r="B160" i="24" l="1"/>
  <c r="W159" i="25"/>
  <c r="B161" i="24" l="1"/>
  <c r="W160" i="25"/>
  <c r="B162" i="24" l="1"/>
  <c r="W161" i="25"/>
  <c r="B163" i="24" l="1"/>
  <c r="W162" i="25"/>
  <c r="B164" i="24" l="1"/>
  <c r="W163" i="25"/>
  <c r="B165" i="24" l="1"/>
  <c r="W164" i="25"/>
  <c r="B166" i="24" l="1"/>
  <c r="W165" i="25"/>
  <c r="B167" i="24" l="1"/>
  <c r="W166" i="25"/>
  <c r="B168" i="24" l="1"/>
  <c r="W167" i="25"/>
  <c r="B169" i="24" l="1"/>
  <c r="C8" i="39"/>
  <c r="W168" i="25"/>
  <c r="B170" i="24" l="1"/>
  <c r="W169" i="25"/>
  <c r="B171" i="24" l="1"/>
  <c r="W170" i="25"/>
  <c r="B172" i="24" l="1"/>
  <c r="W171" i="25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K9" i="16"/>
  <c r="W177" i="25"/>
  <c r="B179" i="24" l="1"/>
  <c r="W178" i="25"/>
  <c r="B180" i="24" l="1"/>
  <c r="M59" i="17"/>
  <c r="B9" i="39"/>
  <c r="W179" i="25"/>
  <c r="B181" i="24" l="1"/>
  <c r="K59" i="16"/>
  <c r="W180" i="25"/>
  <c r="B182" i="24" l="1"/>
  <c r="W181" i="25"/>
  <c r="B183" i="24" l="1"/>
  <c r="W182" i="25"/>
  <c r="B184" i="24" l="1"/>
  <c r="M9" i="16"/>
  <c r="W183" i="25"/>
  <c r="B185" i="24" l="1"/>
  <c r="K19" i="16"/>
  <c r="M19" i="16" s="1"/>
  <c r="K29" i="16" s="1"/>
  <c r="M29" i="16" s="1"/>
  <c r="K39" i="16" s="1"/>
  <c r="M39" i="16" s="1"/>
  <c r="K49" i="16" s="1"/>
  <c r="M4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W184" i="25"/>
  <c r="B186" i="24" l="1"/>
  <c r="W185" i="25"/>
  <c r="B187" i="24" l="1"/>
  <c r="W186" i="25"/>
  <c r="B188" i="24" l="1"/>
  <c r="W187" i="25"/>
  <c r="B189" i="24" l="1"/>
  <c r="W188" i="25"/>
  <c r="B190" i="24" l="1"/>
  <c r="W189" i="25"/>
  <c r="B191" i="24" l="1"/>
  <c r="W190" i="25"/>
  <c r="B192" i="24" l="1"/>
  <c r="W191" i="25"/>
  <c r="B193" i="24" l="1"/>
  <c r="W192" i="25"/>
  <c r="B194" i="24" l="1"/>
  <c r="W193" i="25"/>
  <c r="B195" i="24" l="1"/>
  <c r="W194" i="25"/>
  <c r="B196" i="24" l="1"/>
  <c r="W195" i="25"/>
  <c r="B197" i="24" l="1"/>
  <c r="W196" i="25"/>
  <c r="B198" i="24" l="1"/>
  <c r="W197" i="25"/>
  <c r="B199" i="24" l="1"/>
  <c r="C9" i="39"/>
  <c r="W198" i="25"/>
  <c r="B200" i="24" l="1"/>
  <c r="W199" i="25"/>
  <c r="B201" i="24" l="1"/>
  <c r="W200" i="25"/>
  <c r="B202" i="24" l="1"/>
  <c r="W201" i="25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B209" i="24" l="1"/>
  <c r="W208" i="25"/>
  <c r="B210" i="24" l="1"/>
  <c r="W209" i="25"/>
  <c r="B211" i="24" l="1"/>
  <c r="M59" i="16"/>
  <c r="B10" i="39"/>
  <c r="W210" i="25"/>
  <c r="B212" i="24" l="1"/>
  <c r="K49" i="15"/>
  <c r="W211" i="25"/>
  <c r="B213" i="24" l="1"/>
  <c r="W212" i="25"/>
  <c r="B214" i="24" l="1"/>
  <c r="W213" i="25"/>
  <c r="B215" i="24" l="1"/>
  <c r="W214" i="25"/>
  <c r="B216" i="24" l="1"/>
  <c r="W215" i="25"/>
  <c r="B217" i="24" l="1"/>
  <c r="W216" i="25"/>
  <c r="B218" i="24" l="1"/>
  <c r="W217" i="25"/>
  <c r="B219" i="24" l="1"/>
  <c r="W218" i="25"/>
  <c r="B220" i="24" l="1"/>
  <c r="W219" i="25"/>
  <c r="B221" i="24" l="1"/>
  <c r="W220" i="25"/>
  <c r="B222" i="24" l="1"/>
  <c r="W221" i="25"/>
  <c r="B223" i="24" l="1"/>
  <c r="W222" i="25"/>
  <c r="B224" i="24" l="1"/>
  <c r="W223" i="25"/>
  <c r="B225" i="24" l="1"/>
  <c r="W224" i="25"/>
  <c r="B226" i="24" l="1"/>
  <c r="W225" i="25"/>
  <c r="B227" i="24" l="1"/>
  <c r="W226" i="25"/>
  <c r="B228" i="24" l="1"/>
  <c r="W227" i="25"/>
  <c r="B229" i="24" l="1"/>
  <c r="W228" i="25"/>
  <c r="B230" i="24" l="1"/>
  <c r="C10" i="39"/>
  <c r="W229" i="25"/>
  <c r="B231" i="24" l="1"/>
  <c r="W230" i="25"/>
  <c r="B232" i="24" l="1"/>
  <c r="W231" i="25"/>
  <c r="B233" i="24" l="1"/>
  <c r="W232" i="25"/>
  <c r="B234" i="24" l="1"/>
  <c r="W233" i="25"/>
  <c r="B235" i="24" l="1"/>
  <c r="W234" i="25"/>
  <c r="B236" i="24" l="1"/>
  <c r="W235" i="25"/>
  <c r="B237" i="24" l="1"/>
  <c r="W236" i="25"/>
  <c r="B238" i="24" l="1"/>
  <c r="W237" i="25"/>
  <c r="B239" i="24" l="1"/>
  <c r="W238" i="25"/>
  <c r="B240" i="24" l="1"/>
  <c r="W239" i="25"/>
  <c r="B241" i="24" l="1"/>
  <c r="M49" i="15"/>
  <c r="B11" i="39"/>
  <c r="W240" i="25"/>
  <c r="B242" i="24" l="1"/>
  <c r="K59" i="14"/>
  <c r="W241" i="25"/>
  <c r="B243" i="24" l="1"/>
  <c r="W242" i="25"/>
  <c r="B244" i="24" l="1"/>
  <c r="W243" i="25"/>
  <c r="B245" i="24" l="1"/>
  <c r="W244" i="25"/>
  <c r="B246" i="24" l="1"/>
  <c r="W245" i="25"/>
  <c r="B247" i="24" l="1"/>
  <c r="W246" i="25"/>
  <c r="B248" i="24" l="1"/>
  <c r="W247" i="25"/>
  <c r="B249" i="24" l="1"/>
  <c r="W248" i="25"/>
  <c r="B250" i="24" l="1"/>
  <c r="W249" i="25"/>
  <c r="B251" i="24" l="1"/>
  <c r="W250" i="25"/>
  <c r="B252" i="24" l="1"/>
  <c r="W251" i="25"/>
  <c r="B253" i="24" l="1"/>
  <c r="W252" i="25"/>
  <c r="B254" i="24" l="1"/>
  <c r="W253" i="25"/>
  <c r="B255" i="24" l="1"/>
  <c r="W254" i="25"/>
  <c r="B256" i="24" l="1"/>
  <c r="W255" i="25"/>
  <c r="B257" i="24" l="1"/>
  <c r="W256" i="25"/>
  <c r="B258" i="24" l="1"/>
  <c r="W257" i="25"/>
  <c r="B259" i="24" l="1"/>
  <c r="W258" i="25"/>
  <c r="B260" i="24" l="1"/>
  <c r="C11" i="39"/>
  <c r="W259" i="25"/>
  <c r="B261" i="24" l="1"/>
  <c r="W260" i="25"/>
  <c r="B262" i="24" l="1"/>
  <c r="W261" i="25"/>
  <c r="B263" i="24" l="1"/>
  <c r="W262" i="25"/>
  <c r="B264" i="24" l="1"/>
  <c r="W263" i="25"/>
  <c r="B265" i="24" l="1"/>
  <c r="W264" i="25"/>
  <c r="B266" i="24" l="1"/>
  <c r="W265" i="25"/>
  <c r="B267" i="24" l="1"/>
  <c r="W266" i="25"/>
  <c r="B268" i="24" l="1"/>
  <c r="W267" i="25"/>
  <c r="B269" i="24" l="1"/>
  <c r="W268" i="25"/>
  <c r="B270" i="24" l="1"/>
  <c r="W269" i="25"/>
  <c r="B271" i="24" l="1"/>
  <c r="W270" i="25"/>
  <c r="B272" i="24" l="1"/>
  <c r="M59" i="14"/>
  <c r="B12" i="39"/>
  <c r="W271" i="25"/>
  <c r="B273" i="24" l="1"/>
  <c r="K49" i="13"/>
  <c r="W272" i="25"/>
  <c r="B274" i="24" l="1"/>
  <c r="W273" i="25"/>
  <c r="B275" i="24" l="1"/>
  <c r="W274" i="25"/>
  <c r="B276" i="24" l="1"/>
  <c r="W275" i="25"/>
  <c r="B277" i="24" l="1"/>
  <c r="W276" i="25"/>
  <c r="B278" i="24" l="1"/>
  <c r="W277" i="25"/>
  <c r="B279" i="24" l="1"/>
  <c r="W278" i="25"/>
  <c r="B280" i="24" l="1"/>
  <c r="W279" i="25"/>
  <c r="B281" i="24" l="1"/>
  <c r="W280" i="25"/>
  <c r="B282" i="24" l="1"/>
  <c r="W281" i="25"/>
  <c r="B283" i="24" l="1"/>
  <c r="W282" i="25"/>
  <c r="B284" i="24" l="1"/>
  <c r="W283" i="25"/>
  <c r="B285" i="24" l="1"/>
  <c r="W284" i="25"/>
  <c r="B286" i="24" l="1"/>
  <c r="W285" i="25"/>
  <c r="B287" i="24" l="1"/>
  <c r="W286" i="25"/>
  <c r="B288" i="24" l="1"/>
  <c r="W287" i="25"/>
  <c r="B289" i="24" l="1"/>
  <c r="W288" i="25"/>
  <c r="B290" i="24" l="1"/>
  <c r="W289" i="25"/>
  <c r="B291" i="24" l="1"/>
  <c r="C12" i="39"/>
  <c r="W290" i="25"/>
  <c r="B292" i="24" l="1"/>
  <c r="W291" i="25"/>
  <c r="B293" i="24" l="1"/>
  <c r="W292" i="25"/>
  <c r="B294" i="24" l="1"/>
  <c r="W293" i="25"/>
  <c r="B295" i="24" l="1"/>
  <c r="W294" i="25"/>
  <c r="B296" i="24" l="1"/>
  <c r="W295" i="25"/>
  <c r="B297" i="24" l="1"/>
  <c r="W296" i="25"/>
  <c r="B298" i="24" l="1"/>
  <c r="W297" i="25"/>
  <c r="B299" i="24" l="1"/>
  <c r="W298" i="25"/>
  <c r="B300" i="24" l="1"/>
  <c r="W299" i="25"/>
  <c r="B301" i="24" l="1"/>
  <c r="W300" i="25"/>
  <c r="B302" i="24" l="1"/>
  <c r="W301" i="25"/>
  <c r="B303" i="24" l="1"/>
  <c r="M49" i="13"/>
  <c r="B13" i="39"/>
  <c r="W302" i="25"/>
  <c r="B304" i="24" l="1"/>
  <c r="K49" i="19"/>
  <c r="W303" i="25"/>
  <c r="B305" i="24" l="1"/>
  <c r="W304" i="25"/>
  <c r="B306" i="24" l="1"/>
  <c r="W305" i="25"/>
  <c r="B307" i="24" l="1"/>
  <c r="W306" i="25"/>
  <c r="B308" i="24" l="1"/>
  <c r="W307" i="25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B320" i="24" l="1"/>
  <c r="W319" i="25"/>
  <c r="B321" i="24" l="1"/>
  <c r="W320" i="25"/>
  <c r="B322" i="24" l="1"/>
  <c r="C13" i="39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W329" i="25"/>
  <c r="B331" i="24" l="1"/>
  <c r="M49" i="19"/>
  <c r="B14" i="39"/>
  <c r="W330" i="25"/>
  <c r="B332" i="24" l="1"/>
  <c r="K69" i="18"/>
  <c r="W331" i="25"/>
  <c r="B333" i="24" l="1"/>
  <c r="W332" i="25"/>
  <c r="B334" i="24" l="1"/>
  <c r="W333" i="25"/>
  <c r="B335" i="24" l="1"/>
  <c r="W334" i="25"/>
  <c r="B336" i="24" l="1"/>
  <c r="W335" i="25"/>
  <c r="B337" i="24" l="1"/>
  <c r="W336" i="25"/>
  <c r="B338" i="24" l="1"/>
  <c r="W337" i="25"/>
  <c r="B339" i="24" l="1"/>
  <c r="W338" i="25"/>
  <c r="B340" i="24" l="1"/>
  <c r="W339" i="25"/>
  <c r="B341" i="24" l="1"/>
  <c r="W340" i="25"/>
  <c r="B342" i="24" l="1"/>
  <c r="W341" i="25"/>
  <c r="B343" i="24" l="1"/>
  <c r="W342" i="25"/>
  <c r="B344" i="24" l="1"/>
  <c r="W343" i="25"/>
  <c r="B345" i="24" l="1"/>
  <c r="W344" i="25"/>
  <c r="B346" i="24" l="1"/>
  <c r="W345" i="25"/>
  <c r="B347" i="24" l="1"/>
  <c r="W346" i="25"/>
  <c r="B348" i="24" l="1"/>
  <c r="W347" i="25"/>
  <c r="B349" i="24" l="1"/>
  <c r="W348" i="25"/>
  <c r="B350" i="24" l="1"/>
  <c r="W349" i="25"/>
  <c r="B351" i="24" l="1"/>
  <c r="C14" i="39"/>
  <c r="W350" i="25"/>
  <c r="B352" i="24" l="1"/>
  <c r="W351" i="25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B359" i="24" l="1"/>
  <c r="W358" i="25"/>
  <c r="B360" i="24" l="1"/>
  <c r="W359" i="25"/>
  <c r="B361" i="24" l="1"/>
  <c r="W360" i="25"/>
  <c r="B362" i="24" l="1"/>
  <c r="B15" i="39"/>
  <c r="W361" i="25"/>
  <c r="B363" i="24" l="1"/>
  <c r="W362" i="25"/>
  <c r="B364" i="24" l="1"/>
  <c r="W363" i="25"/>
  <c r="B365" i="24" l="1"/>
  <c r="W364" i="25"/>
  <c r="B366" i="24" l="1"/>
  <c r="M69" i="18"/>
  <c r="W365" i="25"/>
  <c r="B367" i="24" l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I1" i="24"/>
  <c r="E366" i="24"/>
  <c r="W366" i="25"/>
  <c r="N1" i="24" l="1"/>
  <c r="O9" i="25"/>
</calcChain>
</file>

<file path=xl/sharedStrings.xml><?xml version="1.0" encoding="utf-8"?>
<sst xmlns="http://schemas.openxmlformats.org/spreadsheetml/2006/main" count="1407" uniqueCount="138">
  <si>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</si>
  <si>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</si>
  <si>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</si>
  <si>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</si>
  <si>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</si>
  <si>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</si>
  <si>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</si>
  <si>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</si>
  <si>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</si>
  <si>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</si>
  <si>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</si>
  <si>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</si>
  <si>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</si>
  <si>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</si>
  <si>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</si>
  <si>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</si>
  <si>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</si>
  <si>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</si>
  <si>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</si>
  <si>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</si>
  <si>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</si>
  <si>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</si>
  <si>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</si>
  <si>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</si>
  <si>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</si>
  <si>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</si>
  <si>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</si>
  <si>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</si>
  <si>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</si>
  <si>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</si>
  <si>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</si>
  <si>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</si>
  <si>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</si>
  <si>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</si>
  <si>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</si>
  <si>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</si>
  <si>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</si>
  <si>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</si>
  <si>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</si>
  <si>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</si>
  <si>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</si>
  <si>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</si>
  <si>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</si>
  <si>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</si>
  <si>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</si>
  <si>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</si>
  <si>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</si>
  <si>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</si>
  <si>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</si>
  <si>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</si>
  <si>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</si>
  <si>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</si>
  <si>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</si>
  <si>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</si>
  <si>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</si>
  <si>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</si>
  <si>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</si>
  <si>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</si>
  <si>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</si>
  <si>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</si>
  <si>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</si>
  <si>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</si>
  <si>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</si>
  <si>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</si>
  <si>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</si>
  <si>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</si>
  <si>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</si>
  <si>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</si>
  <si>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</si>
  <si>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</si>
  <si>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</si>
  <si>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</si>
  <si>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</si>
  <si>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</si>
  <si>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</si>
  <si>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</si>
  <si>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</si>
  <si>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</si>
  <si>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</si>
  <si>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</si>
  <si>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</si>
  <si>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</si>
  <si>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</si>
  <si>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</si>
  <si>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</si>
  <si>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</si>
  <si>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</si>
  <si>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</si>
  <si>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</si>
  <si>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</si>
  <si>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</si>
  <si>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</si>
  <si>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</si>
  <si>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</si>
  <si>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</si>
  <si>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</si>
  <si>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</si>
  <si>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</si>
  <si>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</si>
  <si>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</si>
  <si>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</si>
  <si>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</si>
  <si>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</si>
  <si>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</si>
  <si>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</si>
  <si>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</si>
  <si>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</si>
  <si>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</si>
  <si>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</si>
  <si>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</si>
  <si>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</si>
  <si>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</si>
  <si>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</si>
  <si>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</si>
  <si>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</si>
  <si>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</si>
  <si>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</si>
  <si>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</si>
  <si>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</si>
  <si>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</si>
  <si>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</si>
  <si>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</si>
  <si>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</si>
  <si>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</si>
  <si>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</si>
  <si>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</si>
  <si>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</si>
  <si>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</si>
  <si>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</si>
  <si>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</si>
  <si>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</si>
  <si>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</si>
  <si>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</si>
  <si>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</si>
  <si>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</si>
  <si>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</si>
  <si>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(Apr20, May20, etc…), then switch to the Payslips sheet to generate payslips by selecting W or M (weekly/monthly) and the week or month number.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</si>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</sst>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00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166" fontId="3" fillId="0" borderId="42" xfId="0" applyNumberFormat="1" applyFont="1" applyBorder="1" applyAlignment="1">
      <alignment horizontal="center" vertical="center" wrapText="1"/>
    </xf>
    <xf numFmtId="166" fontId="3" fillId="0" borderId="43" xfId="0" applyNumberFormat="1" applyFont="1" applyBorder="1" applyAlignment="1">
      <alignment horizontal="center" vertical="center" wrapText="1"/>
    </xf>
    <xf numFmtId="166" fontId="3" fillId="0" borderId="59" xfId="0" applyNumberFormat="1" applyFont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left" vertical="center" wrapText="1" inden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H8" sqref="H8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7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3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3"/>
      <c r="W2" s="206">
        <f>Admin!B2</f>
        <v>43927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2" t="s">
        <v>135</v>
      </c>
      <c r="I3" s="352"/>
      <c r="J3" s="352"/>
      <c r="K3" s="352"/>
      <c r="L3" s="352"/>
      <c r="M3" s="352"/>
      <c r="N3" s="5"/>
      <c r="O3" s="62"/>
      <c r="P3" s="143"/>
      <c r="Q3" s="349" t="s">
        <v>66</v>
      </c>
      <c r="R3" s="350"/>
      <c r="S3" s="351"/>
      <c r="T3" s="80"/>
      <c r="U3" s="353"/>
      <c r="W3" s="206">
        <f>Admin!B3</f>
        <v>43928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3"/>
      <c r="W4" s="206">
        <f>Admin!B4</f>
        <v>43929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0"/>
      <c r="E5" s="341"/>
      <c r="F5" s="342"/>
      <c r="G5" s="5"/>
      <c r="H5" s="346" t="s">
        <v>136</v>
      </c>
      <c r="I5" s="346"/>
      <c r="J5" s="346"/>
      <c r="K5" s="346"/>
      <c r="L5" s="346"/>
      <c r="M5" s="346"/>
      <c r="N5" s="346"/>
      <c r="O5" s="346"/>
      <c r="P5" s="68"/>
      <c r="Q5" s="5"/>
      <c r="R5" s="79"/>
      <c r="S5" s="79"/>
      <c r="T5" s="80"/>
      <c r="U5" s="353"/>
      <c r="V5" s="3" t="s">
        <v>78</v>
      </c>
      <c r="W5" s="206">
        <f>Admin!B5</f>
        <v>43930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0"/>
      <c r="E6" s="341"/>
      <c r="F6" s="342"/>
      <c r="G6" s="5"/>
      <c r="H6" s="346"/>
      <c r="I6" s="346"/>
      <c r="J6" s="346"/>
      <c r="K6" s="346"/>
      <c r="L6" s="346"/>
      <c r="M6" s="346"/>
      <c r="N6" s="346"/>
      <c r="O6" s="346"/>
      <c r="P6" s="68"/>
      <c r="Q6" s="5"/>
      <c r="R6" s="79"/>
      <c r="S6" s="79"/>
      <c r="T6" s="80"/>
      <c r="U6" s="353"/>
      <c r="V6" s="3" t="s">
        <v>79</v>
      </c>
      <c r="W6" s="206">
        <f>Admin!B6</f>
        <v>43931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0"/>
      <c r="E7" s="341"/>
      <c r="F7" s="342"/>
      <c r="G7" s="5"/>
      <c r="H7" s="346"/>
      <c r="I7" s="346"/>
      <c r="J7" s="346"/>
      <c r="K7" s="346"/>
      <c r="L7" s="346"/>
      <c r="M7" s="346"/>
      <c r="N7" s="346"/>
      <c r="O7" s="346"/>
      <c r="P7" s="68"/>
      <c r="Q7" s="5"/>
      <c r="R7" s="79"/>
      <c r="S7" s="79"/>
      <c r="T7" s="80"/>
      <c r="U7" s="353"/>
      <c r="V7" s="3" t="s">
        <v>80</v>
      </c>
      <c r="W7" s="206">
        <f>Admin!B7</f>
        <v>43932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3"/>
      <c r="V8" s="3" t="s">
        <v>78</v>
      </c>
      <c r="W8" s="206">
        <f>Admin!B8</f>
        <v>43933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43927</v>
      </c>
      <c r="N9" s="5"/>
      <c r="O9" s="163">
        <f>Admin!I1</f>
        <v>44291</v>
      </c>
      <c r="P9" s="145"/>
      <c r="Q9" s="140"/>
      <c r="R9" s="141"/>
      <c r="S9" s="141"/>
      <c r="T9" s="80"/>
      <c r="U9" s="353"/>
      <c r="W9" s="206">
        <f>Admin!B9</f>
        <v>43934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3"/>
      <c r="V10" s="3" t="s">
        <v>81</v>
      </c>
      <c r="W10" s="206">
        <f>Admin!B10</f>
        <v>43935</v>
      </c>
      <c r="X10" s="3">
        <f t="shared" si="0"/>
        <v>9</v>
      </c>
    </row>
    <row r="11" spans="1:24" ht="15" customHeight="1" thickBot="1" x14ac:dyDescent="0.25">
      <c r="A11" s="355"/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6"/>
      <c r="S11" s="356"/>
      <c r="T11" s="356"/>
      <c r="U11" s="353"/>
      <c r="W11" s="206">
        <f>Admin!B11</f>
        <v>43936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3"/>
      <c r="V12" s="3" t="s">
        <v>82</v>
      </c>
      <c r="W12" s="206">
        <f>Admin!B12</f>
        <v>43937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5" t="s">
        <v>50</v>
      </c>
      <c r="I13" s="14"/>
      <c r="J13" s="22"/>
      <c r="K13" s="83" t="s">
        <v>20</v>
      </c>
      <c r="L13" s="52"/>
      <c r="M13" s="70"/>
      <c r="N13" s="13"/>
      <c r="O13" s="343"/>
      <c r="P13" s="344"/>
      <c r="Q13" s="360"/>
      <c r="R13" s="53"/>
      <c r="S13" s="347"/>
      <c r="T13" s="15"/>
      <c r="U13" s="353"/>
      <c r="V13" s="3" t="s">
        <v>83</v>
      </c>
      <c r="W13" s="206">
        <f>Admin!B13</f>
        <v>43938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5"/>
      <c r="I14" s="14"/>
      <c r="J14" s="22"/>
      <c r="K14" s="52"/>
      <c r="L14" s="52"/>
      <c r="M14" s="70"/>
      <c r="N14" s="13"/>
      <c r="O14" s="14"/>
      <c r="P14" s="148"/>
      <c r="Q14" s="354"/>
      <c r="R14" s="14"/>
      <c r="S14" s="348"/>
      <c r="T14" s="15"/>
      <c r="U14" s="353"/>
      <c r="W14" s="206">
        <f>Admin!B14</f>
        <v>43939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4"/>
      <c r="E15" s="335"/>
      <c r="F15" s="336"/>
      <c r="G15" s="14"/>
      <c r="H15" s="21" t="s">
        <v>51</v>
      </c>
      <c r="I15" s="14"/>
      <c r="J15" s="51"/>
      <c r="K15" s="14" t="s">
        <v>17</v>
      </c>
      <c r="L15" s="14"/>
      <c r="M15" s="337"/>
      <c r="N15" s="338"/>
      <c r="O15" s="339"/>
      <c r="P15" s="148"/>
      <c r="Q15" s="138"/>
      <c r="R15" s="136"/>
      <c r="S15" s="139"/>
      <c r="T15" s="15"/>
      <c r="U15" s="353"/>
      <c r="W15" s="206">
        <f>Admin!B15</f>
        <v>43940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4"/>
      <c r="E16" s="335"/>
      <c r="F16" s="336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3"/>
      <c r="W16" s="206">
        <f>Admin!B16</f>
        <v>43941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3"/>
      <c r="W17" s="206">
        <f>Admin!B17</f>
        <v>43942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3"/>
      <c r="W18" s="206">
        <f>Admin!B18</f>
        <v>43943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3"/>
      <c r="W19" s="206">
        <f>Admin!B19</f>
        <v>43944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3"/>
      <c r="W20" s="206">
        <f>Admin!B20</f>
        <v>43945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3"/>
      <c r="W21" s="206">
        <f>Admin!B21</f>
        <v>43946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3"/>
      <c r="W22" s="206">
        <f>Admin!B22</f>
        <v>43947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3"/>
      <c r="W23" s="206">
        <f>Admin!B23</f>
        <v>43948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06/04/20)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3"/>
      <c r="W24" s="206">
        <f>Admin!B24</f>
        <v>43949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3"/>
      <c r="W25" s="206">
        <f>Admin!B25</f>
        <v>43950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3"/>
      <c r="W26" s="206">
        <f>Admin!B26</f>
        <v>43951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3"/>
      <c r="W27" s="206">
        <f>Admin!B27</f>
        <v>43952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3"/>
      <c r="W28" s="206">
        <f>Admin!B28</f>
        <v>43953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3"/>
      <c r="W29" s="206">
        <f>Admin!B29</f>
        <v>43954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3"/>
      <c r="W30" s="206">
        <f>Admin!B30</f>
        <v>43955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3"/>
      <c r="W31" s="206">
        <f>Admin!B31</f>
        <v>43956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3"/>
      <c r="W32" s="206">
        <f>Admin!B32</f>
        <v>43957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3"/>
      <c r="W33" s="206">
        <f>Admin!B33</f>
        <v>43958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3"/>
      <c r="W34" s="206">
        <f>Admin!B34</f>
        <v>43959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3"/>
      <c r="W35" s="206">
        <f>Admin!B35</f>
        <v>43960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3"/>
      <c r="W36" s="206">
        <f>Admin!B36</f>
        <v>43961</v>
      </c>
      <c r="X36" s="3">
        <f t="shared" si="0"/>
        <v>35</v>
      </c>
    </row>
    <row r="37" spans="1:24" ht="22.5" customHeight="1" thickBot="1" x14ac:dyDescent="0.25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4"/>
      <c r="W37" s="206">
        <f>Admin!B37</f>
        <v>43962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4"/>
      <c r="W38" s="206">
        <f>Admin!B38</f>
        <v>43963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5" t="s">
        <v>50</v>
      </c>
      <c r="I39" s="14"/>
      <c r="J39" s="22"/>
      <c r="K39" s="83" t="s">
        <v>20</v>
      </c>
      <c r="L39" s="52"/>
      <c r="M39" s="70"/>
      <c r="N39" s="13"/>
      <c r="O39" s="343"/>
      <c r="P39" s="344"/>
      <c r="Q39" s="360"/>
      <c r="R39" s="53"/>
      <c r="S39" s="347"/>
      <c r="T39" s="15"/>
      <c r="U39" s="354"/>
      <c r="W39" s="206">
        <f>Admin!B39</f>
        <v>43964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5"/>
      <c r="I40" s="14"/>
      <c r="J40" s="22"/>
      <c r="K40" s="52"/>
      <c r="L40" s="52"/>
      <c r="M40" s="70"/>
      <c r="N40" s="13"/>
      <c r="O40" s="14"/>
      <c r="P40" s="148"/>
      <c r="Q40" s="354"/>
      <c r="R40" s="14"/>
      <c r="S40" s="348"/>
      <c r="T40" s="15"/>
      <c r="U40" s="354"/>
      <c r="W40" s="206">
        <f>Admin!B40</f>
        <v>43965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4"/>
      <c r="E41" s="335"/>
      <c r="F41" s="336"/>
      <c r="G41" s="14"/>
      <c r="H41" s="21" t="s">
        <v>51</v>
      </c>
      <c r="I41" s="14"/>
      <c r="J41" s="51"/>
      <c r="K41" s="14" t="s">
        <v>17</v>
      </c>
      <c r="L41" s="14"/>
      <c r="M41" s="337"/>
      <c r="N41" s="338"/>
      <c r="O41" s="339"/>
      <c r="P41" s="148"/>
      <c r="Q41" s="138"/>
      <c r="R41" s="136"/>
      <c r="S41" s="139"/>
      <c r="T41" s="15"/>
      <c r="U41" s="354"/>
      <c r="W41" s="206">
        <f>Admin!B41</f>
        <v>43966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4"/>
      <c r="E42" s="335"/>
      <c r="F42" s="336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4"/>
      <c r="W42" s="206">
        <f>Admin!B42</f>
        <v>43967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4"/>
      <c r="W43" s="206">
        <f>Admin!B43</f>
        <v>43968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4"/>
      <c r="W44" s="206">
        <f>Admin!B44</f>
        <v>43969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4"/>
      <c r="W45" s="206">
        <f>Admin!B45</f>
        <v>43970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4"/>
      <c r="W46" s="206">
        <f>Admin!B46</f>
        <v>43971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4"/>
      <c r="W47" s="206">
        <f>Admin!B47</f>
        <v>43972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4"/>
      <c r="W48" s="206">
        <f>Admin!B48</f>
        <v>43973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4"/>
      <c r="W49" s="206">
        <f>Admin!B49</f>
        <v>43974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06/04/20)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4"/>
      <c r="W50" s="206">
        <f>Admin!B50</f>
        <v>43975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4"/>
      <c r="W51" s="206">
        <f>Admin!B51</f>
        <v>43976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4"/>
      <c r="W52" s="206">
        <f>Admin!B52</f>
        <v>43977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4"/>
      <c r="W53" s="206">
        <f>Admin!B53</f>
        <v>43978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4"/>
      <c r="W54" s="206">
        <f>Admin!B54</f>
        <v>43979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4"/>
      <c r="W55" s="206">
        <f>Admin!B55</f>
        <v>43980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4"/>
      <c r="W56" s="206">
        <f>Admin!B56</f>
        <v>43981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4"/>
      <c r="W57" s="206">
        <f>Admin!B57</f>
        <v>43982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4"/>
      <c r="W58" s="206">
        <f>Admin!B58</f>
        <v>43983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4"/>
      <c r="W59" s="206">
        <f>Admin!B59</f>
        <v>43984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4"/>
      <c r="W60" s="206">
        <f>Admin!B60</f>
        <v>43985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5"/>
      <c r="L61" s="345"/>
      <c r="M61" s="361"/>
      <c r="N61" s="361"/>
      <c r="O61" s="361"/>
      <c r="P61" s="361"/>
      <c r="Q61" s="361"/>
      <c r="R61" s="361"/>
      <c r="S61" s="361"/>
      <c r="T61" s="15"/>
      <c r="U61" s="354"/>
      <c r="W61" s="206">
        <f>Admin!B61</f>
        <v>43986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4"/>
      <c r="W62" s="206">
        <f>Admin!B62</f>
        <v>43987</v>
      </c>
    </row>
    <row r="63" spans="1:24" ht="22.5" customHeight="1" thickBot="1" x14ac:dyDescent="0.25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4"/>
      <c r="W63" s="206">
        <f>Admin!B63</f>
        <v>43988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4"/>
      <c r="W64" s="206">
        <f>Admin!B64</f>
        <v>43989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5" t="s">
        <v>50</v>
      </c>
      <c r="I65" s="14"/>
      <c r="J65" s="22"/>
      <c r="K65" s="83" t="s">
        <v>20</v>
      </c>
      <c r="L65" s="52"/>
      <c r="M65" s="70"/>
      <c r="N65" s="13"/>
      <c r="O65" s="343"/>
      <c r="P65" s="344"/>
      <c r="Q65" s="360"/>
      <c r="R65" s="53"/>
      <c r="S65" s="347"/>
      <c r="T65" s="15"/>
      <c r="U65" s="354"/>
      <c r="W65" s="206">
        <f>Admin!B65</f>
        <v>43990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5"/>
      <c r="I66" s="14"/>
      <c r="J66" s="22"/>
      <c r="K66" s="52"/>
      <c r="L66" s="52"/>
      <c r="M66" s="70"/>
      <c r="N66" s="13"/>
      <c r="O66" s="14"/>
      <c r="P66" s="148"/>
      <c r="Q66" s="354"/>
      <c r="R66" s="14"/>
      <c r="S66" s="348"/>
      <c r="T66" s="15"/>
      <c r="U66" s="354"/>
      <c r="W66" s="206">
        <f>Admin!B66</f>
        <v>43991</v>
      </c>
    </row>
    <row r="67" spans="1:23" ht="14.25" thickTop="1" thickBot="1" x14ac:dyDescent="0.25">
      <c r="A67" s="12"/>
      <c r="B67" s="14" t="s">
        <v>11</v>
      </c>
      <c r="C67" s="14"/>
      <c r="D67" s="334"/>
      <c r="E67" s="335"/>
      <c r="F67" s="336"/>
      <c r="G67" s="14"/>
      <c r="H67" s="21" t="s">
        <v>51</v>
      </c>
      <c r="I67" s="14"/>
      <c r="J67" s="51"/>
      <c r="K67" s="14" t="s">
        <v>17</v>
      </c>
      <c r="L67" s="14"/>
      <c r="M67" s="337"/>
      <c r="N67" s="338"/>
      <c r="O67" s="339"/>
      <c r="P67" s="148"/>
      <c r="Q67" s="138"/>
      <c r="R67" s="136"/>
      <c r="S67" s="139"/>
      <c r="T67" s="15"/>
      <c r="U67" s="354"/>
      <c r="W67" s="206">
        <f>Admin!B67</f>
        <v>43992</v>
      </c>
    </row>
    <row r="68" spans="1:23" ht="13.5" thickTop="1" thickBot="1" x14ac:dyDescent="0.25">
      <c r="A68" s="12"/>
      <c r="B68" s="14" t="s">
        <v>12</v>
      </c>
      <c r="C68" s="14"/>
      <c r="D68" s="334"/>
      <c r="E68" s="335"/>
      <c r="F68" s="336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4"/>
      <c r="W68" s="206">
        <f>Admin!B68</f>
        <v>43993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4"/>
      <c r="W69" s="206">
        <f>Admin!B69</f>
        <v>43994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4"/>
      <c r="W70" s="206">
        <f>Admin!B70</f>
        <v>43995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4"/>
      <c r="W71" s="206">
        <f>Admin!B71</f>
        <v>43996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4"/>
      <c r="W72" s="206">
        <f>Admin!B72</f>
        <v>43997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4"/>
      <c r="W73" s="206">
        <f>Admin!B73</f>
        <v>43998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4"/>
      <c r="W74" s="206">
        <f>Admin!B74</f>
        <v>43999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4"/>
      <c r="W75" s="206">
        <f>Admin!B75</f>
        <v>44000</v>
      </c>
    </row>
    <row r="76" spans="1:23" ht="13.5" thickTop="1" thickBot="1" x14ac:dyDescent="0.25">
      <c r="A76" s="12"/>
      <c r="B76" s="14" t="str">
        <f>B24</f>
        <v>Starting date (existing = 06/04/20)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4"/>
      <c r="W76" s="206">
        <f>Admin!B76</f>
        <v>44001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4"/>
      <c r="W77" s="206">
        <f>Admin!B77</f>
        <v>44002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4"/>
      <c r="W78" s="206">
        <f>Admin!B78</f>
        <v>44003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4"/>
      <c r="W79" s="206">
        <f>Admin!B79</f>
        <v>44004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4"/>
      <c r="W80" s="206">
        <f>Admin!B80</f>
        <v>44005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4"/>
      <c r="W81" s="206">
        <f>Admin!B81</f>
        <v>44006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4"/>
      <c r="W82" s="206">
        <f>Admin!B82</f>
        <v>44007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4"/>
      <c r="W83" s="206">
        <f>Admin!B83</f>
        <v>44008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4"/>
      <c r="W84" s="206">
        <f>Admin!B84</f>
        <v>44009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4"/>
      <c r="W85" s="206">
        <f>Admin!B85</f>
        <v>44010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4"/>
      <c r="W86" s="206">
        <f>Admin!B86</f>
        <v>44011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4"/>
      <c r="W87" s="206">
        <f>Admin!B87</f>
        <v>44012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4"/>
      <c r="W88" s="206">
        <f>Admin!B88</f>
        <v>44013</v>
      </c>
    </row>
    <row r="89" spans="1:23" ht="22.5" customHeight="1" thickBot="1" x14ac:dyDescent="0.25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4"/>
      <c r="W89" s="206">
        <f>Admin!B89</f>
        <v>44014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4"/>
      <c r="W90" s="206">
        <f>Admin!B90</f>
        <v>44015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5" t="s">
        <v>50</v>
      </c>
      <c r="I91" s="14"/>
      <c r="J91" s="22"/>
      <c r="K91" s="83" t="s">
        <v>20</v>
      </c>
      <c r="L91" s="52"/>
      <c r="M91" s="70"/>
      <c r="N91" s="13"/>
      <c r="O91" s="343"/>
      <c r="P91" s="344"/>
      <c r="Q91" s="360"/>
      <c r="R91" s="53"/>
      <c r="S91" s="347"/>
      <c r="T91" s="15"/>
      <c r="U91" s="354"/>
      <c r="W91" s="206">
        <f>Admin!B91</f>
        <v>44016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5"/>
      <c r="I92" s="14"/>
      <c r="J92" s="22"/>
      <c r="K92" s="52"/>
      <c r="L92" s="52"/>
      <c r="M92" s="70"/>
      <c r="N92" s="13"/>
      <c r="O92" s="14"/>
      <c r="P92" s="148"/>
      <c r="Q92" s="354"/>
      <c r="R92" s="14"/>
      <c r="S92" s="348"/>
      <c r="T92" s="15"/>
      <c r="U92" s="354"/>
      <c r="W92" s="206">
        <f>Admin!B92</f>
        <v>44017</v>
      </c>
    </row>
    <row r="93" spans="1:23" ht="14.25" thickTop="1" thickBot="1" x14ac:dyDescent="0.25">
      <c r="A93" s="12"/>
      <c r="B93" s="14" t="s">
        <v>11</v>
      </c>
      <c r="C93" s="14"/>
      <c r="D93" s="334"/>
      <c r="E93" s="335"/>
      <c r="F93" s="336"/>
      <c r="G93" s="14"/>
      <c r="H93" s="21" t="s">
        <v>51</v>
      </c>
      <c r="I93" s="14"/>
      <c r="J93" s="51"/>
      <c r="K93" s="14" t="s">
        <v>17</v>
      </c>
      <c r="L93" s="14"/>
      <c r="M93" s="337"/>
      <c r="N93" s="338"/>
      <c r="O93" s="339"/>
      <c r="P93" s="148"/>
      <c r="Q93" s="138"/>
      <c r="R93" s="136"/>
      <c r="S93" s="139"/>
      <c r="T93" s="15"/>
      <c r="U93" s="354"/>
      <c r="W93" s="206">
        <f>Admin!B93</f>
        <v>44018</v>
      </c>
    </row>
    <row r="94" spans="1:23" ht="13.5" thickTop="1" thickBot="1" x14ac:dyDescent="0.25">
      <c r="A94" s="12"/>
      <c r="B94" s="14" t="s">
        <v>12</v>
      </c>
      <c r="C94" s="14"/>
      <c r="D94" s="334"/>
      <c r="E94" s="335"/>
      <c r="F94" s="336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4"/>
      <c r="W94" s="206">
        <f>Admin!B94</f>
        <v>44019</v>
      </c>
    </row>
    <row r="95" spans="1:23" ht="13.5" thickTop="1" thickBot="1" x14ac:dyDescent="0.25">
      <c r="A95" s="12"/>
      <c r="B95" s="14" t="s">
        <v>13</v>
      </c>
      <c r="C95" s="14"/>
      <c r="D95" s="334"/>
      <c r="E95" s="335"/>
      <c r="F95" s="336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4"/>
      <c r="W95" s="206">
        <f>Admin!B95</f>
        <v>44020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4"/>
      <c r="W96" s="206">
        <f>Admin!B96</f>
        <v>44021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4"/>
      <c r="W97" s="206">
        <f>Admin!B97</f>
        <v>44022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4"/>
      <c r="W98" s="206">
        <f>Admin!B98</f>
        <v>44023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4"/>
      <c r="W99" s="206">
        <f>Admin!B99</f>
        <v>44024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4"/>
      <c r="W100" s="206">
        <f>Admin!B100</f>
        <v>44025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4"/>
      <c r="W101" s="206">
        <f>Admin!B101</f>
        <v>44026</v>
      </c>
    </row>
    <row r="102" spans="1:23" ht="13.5" thickTop="1" thickBot="1" x14ac:dyDescent="0.25">
      <c r="A102" s="12"/>
      <c r="B102" s="14" t="str">
        <f>B24</f>
        <v>Starting date (existing = 06/04/20)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4"/>
      <c r="W102" s="206">
        <f>Admin!B102</f>
        <v>44027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4"/>
      <c r="W103" s="206">
        <f>Admin!B103</f>
        <v>44028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4"/>
      <c r="W104" s="206">
        <f>Admin!B104</f>
        <v>44029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4"/>
      <c r="W105" s="206">
        <f>Admin!B105</f>
        <v>44030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4"/>
      <c r="W106" s="206">
        <f>Admin!B106</f>
        <v>44031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4"/>
      <c r="W107" s="206">
        <f>Admin!B107</f>
        <v>44032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4"/>
      <c r="W108" s="206">
        <f>Admin!B108</f>
        <v>44033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4"/>
      <c r="W109" s="206">
        <f>Admin!B109</f>
        <v>44034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4"/>
      <c r="W110" s="206">
        <f>Admin!B110</f>
        <v>44035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4"/>
      <c r="W111" s="206">
        <f>Admin!B111</f>
        <v>44036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4"/>
      <c r="W112" s="206">
        <f>Admin!B112</f>
        <v>44037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4"/>
      <c r="W113" s="206">
        <f>Admin!B113</f>
        <v>44038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4"/>
      <c r="W114" s="206">
        <f>Admin!B114</f>
        <v>44039</v>
      </c>
    </row>
    <row r="115" spans="1:23" ht="22.5" customHeight="1" thickBot="1" x14ac:dyDescent="0.25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4"/>
      <c r="W115" s="206">
        <f>Admin!B115</f>
        <v>44040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4"/>
      <c r="W116" s="206">
        <f>Admin!B116</f>
        <v>44041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5" t="s">
        <v>50</v>
      </c>
      <c r="I117" s="14"/>
      <c r="J117" s="22"/>
      <c r="K117" s="83" t="s">
        <v>20</v>
      </c>
      <c r="L117" s="52"/>
      <c r="M117" s="70"/>
      <c r="N117" s="13"/>
      <c r="O117" s="343"/>
      <c r="P117" s="344"/>
      <c r="Q117" s="360"/>
      <c r="R117" s="53"/>
      <c r="S117" s="347"/>
      <c r="T117" s="15"/>
      <c r="U117" s="354"/>
      <c r="W117" s="206">
        <f>Admin!B117</f>
        <v>44042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5"/>
      <c r="I118" s="14"/>
      <c r="J118" s="22"/>
      <c r="K118" s="52"/>
      <c r="L118" s="52"/>
      <c r="M118" s="70"/>
      <c r="N118" s="13"/>
      <c r="O118" s="14"/>
      <c r="P118" s="148"/>
      <c r="Q118" s="354"/>
      <c r="R118" s="14"/>
      <c r="S118" s="348"/>
      <c r="T118" s="15"/>
      <c r="U118" s="354"/>
      <c r="W118" s="206">
        <f>Admin!B118</f>
        <v>44043</v>
      </c>
    </row>
    <row r="119" spans="1:23" ht="14.25" thickTop="1" thickBot="1" x14ac:dyDescent="0.25">
      <c r="A119" s="12"/>
      <c r="B119" s="14" t="s">
        <v>11</v>
      </c>
      <c r="C119" s="14"/>
      <c r="D119" s="334"/>
      <c r="E119" s="335"/>
      <c r="F119" s="336"/>
      <c r="G119" s="14"/>
      <c r="H119" s="21" t="s">
        <v>51</v>
      </c>
      <c r="I119" s="14"/>
      <c r="J119" s="51"/>
      <c r="K119" s="14" t="s">
        <v>17</v>
      </c>
      <c r="L119" s="14"/>
      <c r="M119" s="337"/>
      <c r="N119" s="338"/>
      <c r="O119" s="339"/>
      <c r="P119" s="148"/>
      <c r="Q119" s="29"/>
      <c r="R119" s="136"/>
      <c r="S119" s="139"/>
      <c r="T119" s="15"/>
      <c r="U119" s="354"/>
      <c r="W119" s="206">
        <f>Admin!B119</f>
        <v>44044</v>
      </c>
    </row>
    <row r="120" spans="1:23" ht="13.5" thickTop="1" thickBot="1" x14ac:dyDescent="0.25">
      <c r="A120" s="12"/>
      <c r="B120" s="14" t="s">
        <v>12</v>
      </c>
      <c r="C120" s="14"/>
      <c r="D120" s="334"/>
      <c r="E120" s="335"/>
      <c r="F120" s="336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4"/>
      <c r="W120" s="206">
        <f>Admin!B120</f>
        <v>44045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4"/>
      <c r="W121" s="206">
        <f>Admin!B121</f>
        <v>44046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4"/>
      <c r="W122" s="206">
        <f>Admin!B122</f>
        <v>44047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4"/>
      <c r="W123" s="206">
        <f>Admin!B123</f>
        <v>44048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4"/>
      <c r="W124" s="206">
        <f>Admin!B124</f>
        <v>44049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4"/>
      <c r="W125" s="206">
        <f>Admin!B125</f>
        <v>44050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4"/>
      <c r="W126" s="206">
        <f>Admin!B126</f>
        <v>44051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4"/>
      <c r="W127" s="206">
        <f>Admin!B127</f>
        <v>44052</v>
      </c>
    </row>
    <row r="128" spans="1:23" ht="13.5" thickTop="1" thickBot="1" x14ac:dyDescent="0.25">
      <c r="A128" s="12"/>
      <c r="B128" s="14" t="str">
        <f>B24</f>
        <v>Starting date (existing = 06/04/20)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4"/>
      <c r="W128" s="206">
        <f>Admin!B128</f>
        <v>44053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4"/>
      <c r="W129" s="206">
        <f>Admin!B129</f>
        <v>44054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4"/>
      <c r="W130" s="206">
        <f>Admin!B130</f>
        <v>44055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4"/>
      <c r="W131" s="206">
        <f>Admin!B131</f>
        <v>44056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4"/>
      <c r="W132" s="206">
        <f>Admin!B132</f>
        <v>44057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4"/>
      <c r="W133" s="206">
        <f>Admin!B133</f>
        <v>44058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4"/>
      <c r="W134" s="206">
        <f>Admin!B134</f>
        <v>44059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4"/>
      <c r="W135" s="206">
        <f>Admin!B135</f>
        <v>44060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4"/>
      <c r="W136" s="206">
        <f>Admin!B136</f>
        <v>44061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4"/>
      <c r="W137" s="206">
        <f>Admin!B137</f>
        <v>44062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4"/>
      <c r="W138" s="206">
        <f>Admin!B138</f>
        <v>44063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4"/>
      <c r="W139" s="206">
        <f>Admin!B139</f>
        <v>44064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4"/>
      <c r="W140" s="206">
        <f>Admin!B140</f>
        <v>44065</v>
      </c>
    </row>
    <row r="141" spans="1:23" ht="22.5" customHeight="1" thickBot="1" x14ac:dyDescent="0.25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4"/>
      <c r="W141" s="206">
        <f>Admin!B141</f>
        <v>44066</v>
      </c>
    </row>
    <row r="142" spans="1:23" x14ac:dyDescent="0.2">
      <c r="W142" s="206">
        <f>Admin!B142</f>
        <v>44067</v>
      </c>
    </row>
    <row r="143" spans="1:23" x14ac:dyDescent="0.2">
      <c r="W143" s="206">
        <f>Admin!B143</f>
        <v>44068</v>
      </c>
    </row>
    <row r="144" spans="1:23" x14ac:dyDescent="0.2">
      <c r="W144" s="206">
        <f>Admin!B144</f>
        <v>44069</v>
      </c>
    </row>
    <row r="145" spans="23:23" x14ac:dyDescent="0.2">
      <c r="W145" s="206">
        <f>Admin!B145</f>
        <v>44070</v>
      </c>
    </row>
    <row r="146" spans="23:23" x14ac:dyDescent="0.2">
      <c r="W146" s="206">
        <f>Admin!B146</f>
        <v>44071</v>
      </c>
    </row>
    <row r="147" spans="23:23" x14ac:dyDescent="0.2">
      <c r="W147" s="206">
        <f>Admin!B147</f>
        <v>44072</v>
      </c>
    </row>
    <row r="148" spans="23:23" x14ac:dyDescent="0.2">
      <c r="W148" s="206">
        <f>Admin!B148</f>
        <v>44073</v>
      </c>
    </row>
    <row r="149" spans="23:23" x14ac:dyDescent="0.2">
      <c r="W149" s="206">
        <f>Admin!B149</f>
        <v>44074</v>
      </c>
    </row>
    <row r="150" spans="23:23" x14ac:dyDescent="0.2">
      <c r="W150" s="206">
        <f>Admin!B150</f>
        <v>44075</v>
      </c>
    </row>
    <row r="151" spans="23:23" x14ac:dyDescent="0.2">
      <c r="W151" s="206">
        <f>Admin!B151</f>
        <v>44076</v>
      </c>
    </row>
    <row r="152" spans="23:23" x14ac:dyDescent="0.2">
      <c r="W152" s="206">
        <f>Admin!B152</f>
        <v>44077</v>
      </c>
    </row>
    <row r="153" spans="23:23" x14ac:dyDescent="0.2">
      <c r="W153" s="206">
        <f>Admin!B153</f>
        <v>44078</v>
      </c>
    </row>
    <row r="154" spans="23:23" x14ac:dyDescent="0.2">
      <c r="W154" s="206">
        <f>Admin!B154</f>
        <v>44079</v>
      </c>
    </row>
    <row r="155" spans="23:23" x14ac:dyDescent="0.2">
      <c r="W155" s="206">
        <f>Admin!B155</f>
        <v>44080</v>
      </c>
    </row>
    <row r="156" spans="23:23" x14ac:dyDescent="0.2">
      <c r="W156" s="206">
        <f>Admin!B156</f>
        <v>44081</v>
      </c>
    </row>
    <row r="157" spans="23:23" x14ac:dyDescent="0.2">
      <c r="W157" s="206">
        <f>Admin!B157</f>
        <v>44082</v>
      </c>
    </row>
    <row r="158" spans="23:23" x14ac:dyDescent="0.2">
      <c r="W158" s="206">
        <f>Admin!B158</f>
        <v>44083</v>
      </c>
    </row>
    <row r="159" spans="23:23" x14ac:dyDescent="0.2">
      <c r="W159" s="206">
        <f>Admin!B159</f>
        <v>44084</v>
      </c>
    </row>
    <row r="160" spans="23:23" x14ac:dyDescent="0.2">
      <c r="W160" s="206">
        <f>Admin!B160</f>
        <v>44085</v>
      </c>
    </row>
    <row r="161" spans="23:23" x14ac:dyDescent="0.2">
      <c r="W161" s="206">
        <f>Admin!B161</f>
        <v>44086</v>
      </c>
    </row>
    <row r="162" spans="23:23" x14ac:dyDescent="0.2">
      <c r="W162" s="206">
        <f>Admin!B162</f>
        <v>44087</v>
      </c>
    </row>
    <row r="163" spans="23:23" x14ac:dyDescent="0.2">
      <c r="W163" s="206">
        <f>Admin!B163</f>
        <v>44088</v>
      </c>
    </row>
    <row r="164" spans="23:23" x14ac:dyDescent="0.2">
      <c r="W164" s="206">
        <f>Admin!B164</f>
        <v>44089</v>
      </c>
    </row>
    <row r="165" spans="23:23" x14ac:dyDescent="0.2">
      <c r="W165" s="206">
        <f>Admin!B165</f>
        <v>44090</v>
      </c>
    </row>
    <row r="166" spans="23:23" x14ac:dyDescent="0.2">
      <c r="W166" s="206">
        <f>Admin!B166</f>
        <v>44091</v>
      </c>
    </row>
    <row r="167" spans="23:23" x14ac:dyDescent="0.2">
      <c r="W167" s="206">
        <f>Admin!B167</f>
        <v>44092</v>
      </c>
    </row>
    <row r="168" spans="23:23" x14ac:dyDescent="0.2">
      <c r="W168" s="206">
        <f>Admin!B168</f>
        <v>44093</v>
      </c>
    </row>
    <row r="169" spans="23:23" x14ac:dyDescent="0.2">
      <c r="W169" s="206">
        <f>Admin!B169</f>
        <v>44094</v>
      </c>
    </row>
    <row r="170" spans="23:23" x14ac:dyDescent="0.2">
      <c r="W170" s="206">
        <f>Admin!B170</f>
        <v>44095</v>
      </c>
    </row>
    <row r="171" spans="23:23" x14ac:dyDescent="0.2">
      <c r="W171" s="206">
        <f>Admin!B171</f>
        <v>44096</v>
      </c>
    </row>
    <row r="172" spans="23:23" x14ac:dyDescent="0.2">
      <c r="W172" s="206">
        <f>Admin!B172</f>
        <v>44097</v>
      </c>
    </row>
    <row r="173" spans="23:23" x14ac:dyDescent="0.2">
      <c r="W173" s="206">
        <f>Admin!B173</f>
        <v>44098</v>
      </c>
    </row>
    <row r="174" spans="23:23" x14ac:dyDescent="0.2">
      <c r="W174" s="206">
        <f>Admin!B174</f>
        <v>44099</v>
      </c>
    </row>
    <row r="175" spans="23:23" x14ac:dyDescent="0.2">
      <c r="W175" s="206">
        <f>Admin!B175</f>
        <v>44100</v>
      </c>
    </row>
    <row r="176" spans="23:23" x14ac:dyDescent="0.2">
      <c r="W176" s="206">
        <f>Admin!B176</f>
        <v>44101</v>
      </c>
    </row>
    <row r="177" spans="23:23" x14ac:dyDescent="0.2">
      <c r="W177" s="206">
        <f>Admin!B177</f>
        <v>44102</v>
      </c>
    </row>
    <row r="178" spans="23:23" x14ac:dyDescent="0.2">
      <c r="W178" s="206">
        <f>Admin!B178</f>
        <v>44103</v>
      </c>
    </row>
    <row r="179" spans="23:23" x14ac:dyDescent="0.2">
      <c r="W179" s="206">
        <f>Admin!B179</f>
        <v>44104</v>
      </c>
    </row>
    <row r="180" spans="23:23" x14ac:dyDescent="0.2">
      <c r="W180" s="206">
        <f>Admin!B180</f>
        <v>44105</v>
      </c>
    </row>
    <row r="181" spans="23:23" x14ac:dyDescent="0.2">
      <c r="W181" s="206">
        <f>Admin!B181</f>
        <v>44106</v>
      </c>
    </row>
    <row r="182" spans="23:23" x14ac:dyDescent="0.2">
      <c r="W182" s="206">
        <f>Admin!B182</f>
        <v>44107</v>
      </c>
    </row>
    <row r="183" spans="23:23" x14ac:dyDescent="0.2">
      <c r="W183" s="206">
        <f>Admin!B183</f>
        <v>44108</v>
      </c>
    </row>
    <row r="184" spans="23:23" x14ac:dyDescent="0.2">
      <c r="W184" s="206">
        <f>Admin!B184</f>
        <v>44109</v>
      </c>
    </row>
    <row r="185" spans="23:23" x14ac:dyDescent="0.2">
      <c r="W185" s="206">
        <f>Admin!B185</f>
        <v>44110</v>
      </c>
    </row>
    <row r="186" spans="23:23" x14ac:dyDescent="0.2">
      <c r="W186" s="206">
        <f>Admin!B186</f>
        <v>44111</v>
      </c>
    </row>
    <row r="187" spans="23:23" x14ac:dyDescent="0.2">
      <c r="W187" s="206">
        <f>Admin!B187</f>
        <v>44112</v>
      </c>
    </row>
    <row r="188" spans="23:23" x14ac:dyDescent="0.2">
      <c r="W188" s="206">
        <f>Admin!B188</f>
        <v>44113</v>
      </c>
    </row>
    <row r="189" spans="23:23" x14ac:dyDescent="0.2">
      <c r="W189" s="206">
        <f>Admin!B189</f>
        <v>44114</v>
      </c>
    </row>
    <row r="190" spans="23:23" x14ac:dyDescent="0.2">
      <c r="W190" s="206">
        <f>Admin!B190</f>
        <v>44115</v>
      </c>
    </row>
    <row r="191" spans="23:23" x14ac:dyDescent="0.2">
      <c r="W191" s="206">
        <f>Admin!B191</f>
        <v>44116</v>
      </c>
    </row>
    <row r="192" spans="23:23" x14ac:dyDescent="0.2">
      <c r="W192" s="206">
        <f>Admin!B192</f>
        <v>44117</v>
      </c>
    </row>
    <row r="193" spans="23:23" x14ac:dyDescent="0.2">
      <c r="W193" s="206">
        <f>Admin!B193</f>
        <v>44118</v>
      </c>
    </row>
    <row r="194" spans="23:23" x14ac:dyDescent="0.2">
      <c r="W194" s="206">
        <f>Admin!B194</f>
        <v>44119</v>
      </c>
    </row>
    <row r="195" spans="23:23" x14ac:dyDescent="0.2">
      <c r="W195" s="206">
        <f>Admin!B195</f>
        <v>44120</v>
      </c>
    </row>
    <row r="196" spans="23:23" x14ac:dyDescent="0.2">
      <c r="W196" s="206">
        <f>Admin!B196</f>
        <v>44121</v>
      </c>
    </row>
    <row r="197" spans="23:23" x14ac:dyDescent="0.2">
      <c r="W197" s="206">
        <f>Admin!B197</f>
        <v>44122</v>
      </c>
    </row>
    <row r="198" spans="23:23" x14ac:dyDescent="0.2">
      <c r="W198" s="206">
        <f>Admin!B198</f>
        <v>44123</v>
      </c>
    </row>
    <row r="199" spans="23:23" x14ac:dyDescent="0.2">
      <c r="W199" s="206">
        <f>Admin!B199</f>
        <v>44124</v>
      </c>
    </row>
    <row r="200" spans="23:23" x14ac:dyDescent="0.2">
      <c r="W200" s="206">
        <f>Admin!B200</f>
        <v>44125</v>
      </c>
    </row>
    <row r="201" spans="23:23" x14ac:dyDescent="0.2">
      <c r="W201" s="206">
        <f>Admin!B201</f>
        <v>44126</v>
      </c>
    </row>
    <row r="202" spans="23:23" x14ac:dyDescent="0.2">
      <c r="W202" s="206">
        <f>Admin!B202</f>
        <v>44127</v>
      </c>
    </row>
    <row r="203" spans="23:23" x14ac:dyDescent="0.2">
      <c r="W203" s="206">
        <f>Admin!B203</f>
        <v>44128</v>
      </c>
    </row>
    <row r="204" spans="23:23" x14ac:dyDescent="0.2">
      <c r="W204" s="206">
        <f>Admin!B204</f>
        <v>44129</v>
      </c>
    </row>
    <row r="205" spans="23:23" x14ac:dyDescent="0.2">
      <c r="W205" s="206">
        <f>Admin!B205</f>
        <v>44130</v>
      </c>
    </row>
    <row r="206" spans="23:23" x14ac:dyDescent="0.2">
      <c r="W206" s="206">
        <f>Admin!B206</f>
        <v>44131</v>
      </c>
    </row>
    <row r="207" spans="23:23" x14ac:dyDescent="0.2">
      <c r="W207" s="206">
        <f>Admin!B207</f>
        <v>44132</v>
      </c>
    </row>
    <row r="208" spans="23:23" x14ac:dyDescent="0.2">
      <c r="W208" s="206">
        <f>Admin!B208</f>
        <v>44133</v>
      </c>
    </row>
    <row r="209" spans="23:23" x14ac:dyDescent="0.2">
      <c r="W209" s="206">
        <f>Admin!B209</f>
        <v>44134</v>
      </c>
    </row>
    <row r="210" spans="23:23" x14ac:dyDescent="0.2">
      <c r="W210" s="206">
        <f>Admin!B210</f>
        <v>44135</v>
      </c>
    </row>
    <row r="211" spans="23:23" x14ac:dyDescent="0.2">
      <c r="W211" s="206">
        <f>Admin!B211</f>
        <v>44136</v>
      </c>
    </row>
    <row r="212" spans="23:23" x14ac:dyDescent="0.2">
      <c r="W212" s="206">
        <f>Admin!B212</f>
        <v>44137</v>
      </c>
    </row>
    <row r="213" spans="23:23" x14ac:dyDescent="0.2">
      <c r="W213" s="206">
        <f>Admin!B213</f>
        <v>44138</v>
      </c>
    </row>
    <row r="214" spans="23:23" x14ac:dyDescent="0.2">
      <c r="W214" s="206">
        <f>Admin!B214</f>
        <v>44139</v>
      </c>
    </row>
    <row r="215" spans="23:23" x14ac:dyDescent="0.2">
      <c r="W215" s="206">
        <f>Admin!B215</f>
        <v>44140</v>
      </c>
    </row>
    <row r="216" spans="23:23" x14ac:dyDescent="0.2">
      <c r="W216" s="206">
        <f>Admin!B216</f>
        <v>44141</v>
      </c>
    </row>
    <row r="217" spans="23:23" x14ac:dyDescent="0.2">
      <c r="W217" s="206">
        <f>Admin!B217</f>
        <v>44142</v>
      </c>
    </row>
    <row r="218" spans="23:23" x14ac:dyDescent="0.2">
      <c r="W218" s="206">
        <f>Admin!B218</f>
        <v>44143</v>
      </c>
    </row>
    <row r="219" spans="23:23" x14ac:dyDescent="0.2">
      <c r="W219" s="206">
        <f>Admin!B219</f>
        <v>44144</v>
      </c>
    </row>
    <row r="220" spans="23:23" x14ac:dyDescent="0.2">
      <c r="W220" s="206">
        <f>Admin!B220</f>
        <v>44145</v>
      </c>
    </row>
    <row r="221" spans="23:23" x14ac:dyDescent="0.2">
      <c r="W221" s="206">
        <f>Admin!B221</f>
        <v>44146</v>
      </c>
    </row>
    <row r="222" spans="23:23" x14ac:dyDescent="0.2">
      <c r="W222" s="206">
        <f>Admin!B222</f>
        <v>44147</v>
      </c>
    </row>
    <row r="223" spans="23:23" x14ac:dyDescent="0.2">
      <c r="W223" s="206">
        <f>Admin!B223</f>
        <v>44148</v>
      </c>
    </row>
    <row r="224" spans="23:23" x14ac:dyDescent="0.2">
      <c r="W224" s="206">
        <f>Admin!B224</f>
        <v>44149</v>
      </c>
    </row>
    <row r="225" spans="23:23" x14ac:dyDescent="0.2">
      <c r="W225" s="206">
        <f>Admin!B225</f>
        <v>44150</v>
      </c>
    </row>
    <row r="226" spans="23:23" x14ac:dyDescent="0.2">
      <c r="W226" s="206">
        <f>Admin!B226</f>
        <v>44151</v>
      </c>
    </row>
    <row r="227" spans="23:23" x14ac:dyDescent="0.2">
      <c r="W227" s="206">
        <f>Admin!B227</f>
        <v>44152</v>
      </c>
    </row>
    <row r="228" spans="23:23" x14ac:dyDescent="0.2">
      <c r="W228" s="206">
        <f>Admin!B228</f>
        <v>44153</v>
      </c>
    </row>
    <row r="229" spans="23:23" x14ac:dyDescent="0.2">
      <c r="W229" s="206">
        <f>Admin!B229</f>
        <v>44154</v>
      </c>
    </row>
    <row r="230" spans="23:23" x14ac:dyDescent="0.2">
      <c r="W230" s="206">
        <f>Admin!B230</f>
        <v>44155</v>
      </c>
    </row>
    <row r="231" spans="23:23" x14ac:dyDescent="0.2">
      <c r="W231" s="206">
        <f>Admin!B231</f>
        <v>44156</v>
      </c>
    </row>
    <row r="232" spans="23:23" x14ac:dyDescent="0.2">
      <c r="W232" s="206">
        <f>Admin!B232</f>
        <v>44157</v>
      </c>
    </row>
    <row r="233" spans="23:23" x14ac:dyDescent="0.2">
      <c r="W233" s="206">
        <f>Admin!B233</f>
        <v>44158</v>
      </c>
    </row>
    <row r="234" spans="23:23" x14ac:dyDescent="0.2">
      <c r="W234" s="206">
        <f>Admin!B234</f>
        <v>44159</v>
      </c>
    </row>
    <row r="235" spans="23:23" x14ac:dyDescent="0.2">
      <c r="W235" s="206">
        <f>Admin!B235</f>
        <v>44160</v>
      </c>
    </row>
    <row r="236" spans="23:23" x14ac:dyDescent="0.2">
      <c r="W236" s="206">
        <f>Admin!B236</f>
        <v>44161</v>
      </c>
    </row>
    <row r="237" spans="23:23" x14ac:dyDescent="0.2">
      <c r="W237" s="206">
        <f>Admin!B237</f>
        <v>44162</v>
      </c>
    </row>
    <row r="238" spans="23:23" x14ac:dyDescent="0.2">
      <c r="W238" s="206">
        <f>Admin!B238</f>
        <v>44163</v>
      </c>
    </row>
    <row r="239" spans="23:23" x14ac:dyDescent="0.2">
      <c r="W239" s="206">
        <f>Admin!B239</f>
        <v>44164</v>
      </c>
    </row>
    <row r="240" spans="23:23" x14ac:dyDescent="0.2">
      <c r="W240" s="206">
        <f>Admin!B240</f>
        <v>44165</v>
      </c>
    </row>
    <row r="241" spans="23:23" x14ac:dyDescent="0.2">
      <c r="W241" s="206">
        <f>Admin!B241</f>
        <v>44166</v>
      </c>
    </row>
    <row r="242" spans="23:23" x14ac:dyDescent="0.2">
      <c r="W242" s="206">
        <f>Admin!B242</f>
        <v>44167</v>
      </c>
    </row>
    <row r="243" spans="23:23" x14ac:dyDescent="0.2">
      <c r="W243" s="206">
        <f>Admin!B243</f>
        <v>44168</v>
      </c>
    </row>
    <row r="244" spans="23:23" x14ac:dyDescent="0.2">
      <c r="W244" s="206">
        <f>Admin!B244</f>
        <v>44169</v>
      </c>
    </row>
    <row r="245" spans="23:23" x14ac:dyDescent="0.2">
      <c r="W245" s="206">
        <f>Admin!B245</f>
        <v>44170</v>
      </c>
    </row>
    <row r="246" spans="23:23" x14ac:dyDescent="0.2">
      <c r="W246" s="206">
        <f>Admin!B246</f>
        <v>44171</v>
      </c>
    </row>
    <row r="247" spans="23:23" x14ac:dyDescent="0.2">
      <c r="W247" s="206">
        <f>Admin!B247</f>
        <v>44172</v>
      </c>
    </row>
    <row r="248" spans="23:23" x14ac:dyDescent="0.2">
      <c r="W248" s="206">
        <f>Admin!B248</f>
        <v>44173</v>
      </c>
    </row>
    <row r="249" spans="23:23" x14ac:dyDescent="0.2">
      <c r="W249" s="206">
        <f>Admin!B249</f>
        <v>44174</v>
      </c>
    </row>
    <row r="250" spans="23:23" x14ac:dyDescent="0.2">
      <c r="W250" s="206">
        <f>Admin!B250</f>
        <v>44175</v>
      </c>
    </row>
    <row r="251" spans="23:23" x14ac:dyDescent="0.2">
      <c r="W251" s="206">
        <f>Admin!B251</f>
        <v>44176</v>
      </c>
    </row>
    <row r="252" spans="23:23" x14ac:dyDescent="0.2">
      <c r="W252" s="206">
        <f>Admin!B252</f>
        <v>44177</v>
      </c>
    </row>
    <row r="253" spans="23:23" x14ac:dyDescent="0.2">
      <c r="W253" s="206">
        <f>Admin!B253</f>
        <v>44178</v>
      </c>
    </row>
    <row r="254" spans="23:23" x14ac:dyDescent="0.2">
      <c r="W254" s="206">
        <f>Admin!B254</f>
        <v>44179</v>
      </c>
    </row>
    <row r="255" spans="23:23" x14ac:dyDescent="0.2">
      <c r="W255" s="206">
        <f>Admin!B255</f>
        <v>44180</v>
      </c>
    </row>
    <row r="256" spans="23:23" x14ac:dyDescent="0.2">
      <c r="W256" s="206">
        <f>Admin!B256</f>
        <v>44181</v>
      </c>
    </row>
    <row r="257" spans="23:23" x14ac:dyDescent="0.2">
      <c r="W257" s="206">
        <f>Admin!B257</f>
        <v>44182</v>
      </c>
    </row>
    <row r="258" spans="23:23" x14ac:dyDescent="0.2">
      <c r="W258" s="206">
        <f>Admin!B258</f>
        <v>44183</v>
      </c>
    </row>
    <row r="259" spans="23:23" x14ac:dyDescent="0.2">
      <c r="W259" s="206">
        <f>Admin!B259</f>
        <v>44184</v>
      </c>
    </row>
    <row r="260" spans="23:23" x14ac:dyDescent="0.2">
      <c r="W260" s="206">
        <f>Admin!B260</f>
        <v>44185</v>
      </c>
    </row>
    <row r="261" spans="23:23" x14ac:dyDescent="0.2">
      <c r="W261" s="206">
        <f>Admin!B261</f>
        <v>44186</v>
      </c>
    </row>
    <row r="262" spans="23:23" x14ac:dyDescent="0.2">
      <c r="W262" s="206">
        <f>Admin!B262</f>
        <v>44187</v>
      </c>
    </row>
    <row r="263" spans="23:23" x14ac:dyDescent="0.2">
      <c r="W263" s="206">
        <f>Admin!B263</f>
        <v>44188</v>
      </c>
    </row>
    <row r="264" spans="23:23" x14ac:dyDescent="0.2">
      <c r="W264" s="206">
        <f>Admin!B264</f>
        <v>44189</v>
      </c>
    </row>
    <row r="265" spans="23:23" x14ac:dyDescent="0.2">
      <c r="W265" s="206">
        <f>Admin!B265</f>
        <v>44190</v>
      </c>
    </row>
    <row r="266" spans="23:23" x14ac:dyDescent="0.2">
      <c r="W266" s="206">
        <f>Admin!B266</f>
        <v>44191</v>
      </c>
    </row>
    <row r="267" spans="23:23" x14ac:dyDescent="0.2">
      <c r="W267" s="206">
        <f>Admin!B267</f>
        <v>44192</v>
      </c>
    </row>
    <row r="268" spans="23:23" x14ac:dyDescent="0.2">
      <c r="W268" s="206">
        <f>Admin!B268</f>
        <v>44193</v>
      </c>
    </row>
    <row r="269" spans="23:23" x14ac:dyDescent="0.2">
      <c r="W269" s="206">
        <f>Admin!B269</f>
        <v>44194</v>
      </c>
    </row>
    <row r="270" spans="23:23" x14ac:dyDescent="0.2">
      <c r="W270" s="206">
        <f>Admin!B270</f>
        <v>44195</v>
      </c>
    </row>
    <row r="271" spans="23:23" x14ac:dyDescent="0.2">
      <c r="W271" s="206">
        <f>Admin!B271</f>
        <v>44196</v>
      </c>
    </row>
    <row r="272" spans="23:23" x14ac:dyDescent="0.2">
      <c r="W272" s="206">
        <f>Admin!B272</f>
        <v>44197</v>
      </c>
    </row>
    <row r="273" spans="23:23" x14ac:dyDescent="0.2">
      <c r="W273" s="206">
        <f>Admin!B273</f>
        <v>44198</v>
      </c>
    </row>
    <row r="274" spans="23:23" x14ac:dyDescent="0.2">
      <c r="W274" s="206">
        <f>Admin!B274</f>
        <v>44199</v>
      </c>
    </row>
    <row r="275" spans="23:23" x14ac:dyDescent="0.2">
      <c r="W275" s="206">
        <f>Admin!B275</f>
        <v>44200</v>
      </c>
    </row>
    <row r="276" spans="23:23" x14ac:dyDescent="0.2">
      <c r="W276" s="206">
        <f>Admin!B276</f>
        <v>44201</v>
      </c>
    </row>
    <row r="277" spans="23:23" x14ac:dyDescent="0.2">
      <c r="W277" s="206">
        <f>Admin!B277</f>
        <v>44202</v>
      </c>
    </row>
    <row r="278" spans="23:23" x14ac:dyDescent="0.2">
      <c r="W278" s="206">
        <f>Admin!B278</f>
        <v>44203</v>
      </c>
    </row>
    <row r="279" spans="23:23" x14ac:dyDescent="0.2">
      <c r="W279" s="206">
        <f>Admin!B279</f>
        <v>44204</v>
      </c>
    </row>
    <row r="280" spans="23:23" x14ac:dyDescent="0.2">
      <c r="W280" s="206">
        <f>Admin!B280</f>
        <v>44205</v>
      </c>
    </row>
    <row r="281" spans="23:23" x14ac:dyDescent="0.2">
      <c r="W281" s="206">
        <f>Admin!B281</f>
        <v>44206</v>
      </c>
    </row>
    <row r="282" spans="23:23" x14ac:dyDescent="0.2">
      <c r="W282" s="206">
        <f>Admin!B282</f>
        <v>44207</v>
      </c>
    </row>
    <row r="283" spans="23:23" x14ac:dyDescent="0.2">
      <c r="W283" s="206">
        <f>Admin!B283</f>
        <v>44208</v>
      </c>
    </row>
    <row r="284" spans="23:23" x14ac:dyDescent="0.2">
      <c r="W284" s="206">
        <f>Admin!B284</f>
        <v>44209</v>
      </c>
    </row>
    <row r="285" spans="23:23" x14ac:dyDescent="0.2">
      <c r="W285" s="206">
        <f>Admin!B285</f>
        <v>44210</v>
      </c>
    </row>
    <row r="286" spans="23:23" x14ac:dyDescent="0.2">
      <c r="W286" s="206">
        <f>Admin!B286</f>
        <v>44211</v>
      </c>
    </row>
    <row r="287" spans="23:23" x14ac:dyDescent="0.2">
      <c r="W287" s="206">
        <f>Admin!B287</f>
        <v>44212</v>
      </c>
    </row>
    <row r="288" spans="23:23" x14ac:dyDescent="0.2">
      <c r="W288" s="206">
        <f>Admin!B288</f>
        <v>44213</v>
      </c>
    </row>
    <row r="289" spans="23:23" x14ac:dyDescent="0.2">
      <c r="W289" s="206">
        <f>Admin!B289</f>
        <v>44214</v>
      </c>
    </row>
    <row r="290" spans="23:23" x14ac:dyDescent="0.2">
      <c r="W290" s="206">
        <f>Admin!B290</f>
        <v>44215</v>
      </c>
    </row>
    <row r="291" spans="23:23" x14ac:dyDescent="0.2">
      <c r="W291" s="206">
        <f>Admin!B291</f>
        <v>44216</v>
      </c>
    </row>
    <row r="292" spans="23:23" x14ac:dyDescent="0.2">
      <c r="W292" s="206">
        <f>Admin!B292</f>
        <v>44217</v>
      </c>
    </row>
    <row r="293" spans="23:23" x14ac:dyDescent="0.2">
      <c r="W293" s="206">
        <f>Admin!B293</f>
        <v>44218</v>
      </c>
    </row>
    <row r="294" spans="23:23" x14ac:dyDescent="0.2">
      <c r="W294" s="206">
        <f>Admin!B294</f>
        <v>44219</v>
      </c>
    </row>
    <row r="295" spans="23:23" x14ac:dyDescent="0.2">
      <c r="W295" s="206">
        <f>Admin!B295</f>
        <v>44220</v>
      </c>
    </row>
    <row r="296" spans="23:23" x14ac:dyDescent="0.2">
      <c r="W296" s="206">
        <f>Admin!B296</f>
        <v>44221</v>
      </c>
    </row>
    <row r="297" spans="23:23" x14ac:dyDescent="0.2">
      <c r="W297" s="206">
        <f>Admin!B297</f>
        <v>44222</v>
      </c>
    </row>
    <row r="298" spans="23:23" x14ac:dyDescent="0.2">
      <c r="W298" s="206">
        <f>Admin!B298</f>
        <v>44223</v>
      </c>
    </row>
    <row r="299" spans="23:23" x14ac:dyDescent="0.2">
      <c r="W299" s="206">
        <f>Admin!B299</f>
        <v>44224</v>
      </c>
    </row>
    <row r="300" spans="23:23" x14ac:dyDescent="0.2">
      <c r="W300" s="206">
        <f>Admin!B300</f>
        <v>44225</v>
      </c>
    </row>
    <row r="301" spans="23:23" x14ac:dyDescent="0.2">
      <c r="W301" s="206">
        <f>Admin!B301</f>
        <v>44226</v>
      </c>
    </row>
    <row r="302" spans="23:23" x14ac:dyDescent="0.2">
      <c r="W302" s="206">
        <f>Admin!B302</f>
        <v>44227</v>
      </c>
    </row>
    <row r="303" spans="23:23" x14ac:dyDescent="0.2">
      <c r="W303" s="206">
        <f>Admin!B303</f>
        <v>44228</v>
      </c>
    </row>
    <row r="304" spans="23:23" x14ac:dyDescent="0.2">
      <c r="W304" s="206">
        <f>Admin!B304</f>
        <v>44229</v>
      </c>
    </row>
    <row r="305" spans="23:23" x14ac:dyDescent="0.2">
      <c r="W305" s="206">
        <f>Admin!B305</f>
        <v>44230</v>
      </c>
    </row>
    <row r="306" spans="23:23" x14ac:dyDescent="0.2">
      <c r="W306" s="206">
        <f>Admin!B306</f>
        <v>44231</v>
      </c>
    </row>
    <row r="307" spans="23:23" x14ac:dyDescent="0.2">
      <c r="W307" s="206">
        <f>Admin!B307</f>
        <v>44232</v>
      </c>
    </row>
    <row r="308" spans="23:23" x14ac:dyDescent="0.2">
      <c r="W308" s="206">
        <f>Admin!B308</f>
        <v>44233</v>
      </c>
    </row>
    <row r="309" spans="23:23" x14ac:dyDescent="0.2">
      <c r="W309" s="206">
        <f>Admin!B309</f>
        <v>44234</v>
      </c>
    </row>
    <row r="310" spans="23:23" x14ac:dyDescent="0.2">
      <c r="W310" s="206">
        <f>Admin!B310</f>
        <v>44235</v>
      </c>
    </row>
    <row r="311" spans="23:23" x14ac:dyDescent="0.2">
      <c r="W311" s="206">
        <f>Admin!B311</f>
        <v>44236</v>
      </c>
    </row>
    <row r="312" spans="23:23" x14ac:dyDescent="0.2">
      <c r="W312" s="206">
        <f>Admin!B312</f>
        <v>44237</v>
      </c>
    </row>
    <row r="313" spans="23:23" x14ac:dyDescent="0.2">
      <c r="W313" s="206">
        <f>Admin!B313</f>
        <v>44238</v>
      </c>
    </row>
    <row r="314" spans="23:23" x14ac:dyDescent="0.2">
      <c r="W314" s="206">
        <f>Admin!B314</f>
        <v>44239</v>
      </c>
    </row>
    <row r="315" spans="23:23" x14ac:dyDescent="0.2">
      <c r="W315" s="206">
        <f>Admin!B315</f>
        <v>44240</v>
      </c>
    </row>
    <row r="316" spans="23:23" x14ac:dyDescent="0.2">
      <c r="W316" s="206">
        <f>Admin!B316</f>
        <v>44241</v>
      </c>
    </row>
    <row r="317" spans="23:23" x14ac:dyDescent="0.2">
      <c r="W317" s="206">
        <f>Admin!B317</f>
        <v>44242</v>
      </c>
    </row>
    <row r="318" spans="23:23" x14ac:dyDescent="0.2">
      <c r="W318" s="206">
        <f>Admin!B318</f>
        <v>44243</v>
      </c>
    </row>
    <row r="319" spans="23:23" x14ac:dyDescent="0.2">
      <c r="W319" s="206">
        <f>Admin!B319</f>
        <v>44244</v>
      </c>
    </row>
    <row r="320" spans="23:23" x14ac:dyDescent="0.2">
      <c r="W320" s="206">
        <f>Admin!B320</f>
        <v>44245</v>
      </c>
    </row>
    <row r="321" spans="23:23" x14ac:dyDescent="0.2">
      <c r="W321" s="206">
        <f>Admin!B321</f>
        <v>44246</v>
      </c>
    </row>
    <row r="322" spans="23:23" x14ac:dyDescent="0.2">
      <c r="W322" s="206">
        <f>Admin!B322</f>
        <v>44247</v>
      </c>
    </row>
    <row r="323" spans="23:23" x14ac:dyDescent="0.2">
      <c r="W323" s="206">
        <f>Admin!B323</f>
        <v>44248</v>
      </c>
    </row>
    <row r="324" spans="23:23" x14ac:dyDescent="0.2">
      <c r="W324" s="206">
        <f>Admin!B324</f>
        <v>44249</v>
      </c>
    </row>
    <row r="325" spans="23:23" x14ac:dyDescent="0.2">
      <c r="W325" s="206">
        <f>Admin!B325</f>
        <v>44250</v>
      </c>
    </row>
    <row r="326" spans="23:23" x14ac:dyDescent="0.2">
      <c r="W326" s="206">
        <f>Admin!B326</f>
        <v>44251</v>
      </c>
    </row>
    <row r="327" spans="23:23" x14ac:dyDescent="0.2">
      <c r="W327" s="206">
        <f>Admin!B327</f>
        <v>44252</v>
      </c>
    </row>
    <row r="328" spans="23:23" x14ac:dyDescent="0.2">
      <c r="W328" s="206">
        <f>Admin!B328</f>
        <v>44253</v>
      </c>
    </row>
    <row r="329" spans="23:23" x14ac:dyDescent="0.2">
      <c r="W329" s="206">
        <f>Admin!B329</f>
        <v>44254</v>
      </c>
    </row>
    <row r="330" spans="23:23" x14ac:dyDescent="0.2">
      <c r="W330" s="206">
        <f>Admin!B330</f>
        <v>44255</v>
      </c>
    </row>
    <row r="331" spans="23:23" x14ac:dyDescent="0.2">
      <c r="W331" s="206">
        <f>Admin!B331</f>
        <v>44256</v>
      </c>
    </row>
    <row r="332" spans="23:23" x14ac:dyDescent="0.2">
      <c r="W332" s="206">
        <f>Admin!B332</f>
        <v>44257</v>
      </c>
    </row>
    <row r="333" spans="23:23" x14ac:dyDescent="0.2">
      <c r="W333" s="206">
        <f>Admin!B333</f>
        <v>44258</v>
      </c>
    </row>
    <row r="334" spans="23:23" x14ac:dyDescent="0.2">
      <c r="W334" s="206">
        <f>Admin!B334</f>
        <v>44259</v>
      </c>
    </row>
    <row r="335" spans="23:23" x14ac:dyDescent="0.2">
      <c r="W335" s="206">
        <f>Admin!B335</f>
        <v>44260</v>
      </c>
    </row>
    <row r="336" spans="23:23" x14ac:dyDescent="0.2">
      <c r="W336" s="206">
        <f>Admin!B336</f>
        <v>44261</v>
      </c>
    </row>
    <row r="337" spans="23:23" x14ac:dyDescent="0.2">
      <c r="W337" s="206">
        <f>Admin!B337</f>
        <v>44262</v>
      </c>
    </row>
    <row r="338" spans="23:23" x14ac:dyDescent="0.2">
      <c r="W338" s="206">
        <f>Admin!B338</f>
        <v>44263</v>
      </c>
    </row>
    <row r="339" spans="23:23" x14ac:dyDescent="0.2">
      <c r="W339" s="206">
        <f>Admin!B339</f>
        <v>44264</v>
      </c>
    </row>
    <row r="340" spans="23:23" x14ac:dyDescent="0.2">
      <c r="W340" s="206">
        <f>Admin!B340</f>
        <v>44265</v>
      </c>
    </row>
    <row r="341" spans="23:23" x14ac:dyDescent="0.2">
      <c r="W341" s="206">
        <f>Admin!B341</f>
        <v>44266</v>
      </c>
    </row>
    <row r="342" spans="23:23" x14ac:dyDescent="0.2">
      <c r="W342" s="206">
        <f>Admin!B342</f>
        <v>44267</v>
      </c>
    </row>
    <row r="343" spans="23:23" x14ac:dyDescent="0.2">
      <c r="W343" s="206">
        <f>Admin!B343</f>
        <v>44268</v>
      </c>
    </row>
    <row r="344" spans="23:23" x14ac:dyDescent="0.2">
      <c r="W344" s="206">
        <f>Admin!B344</f>
        <v>44269</v>
      </c>
    </row>
    <row r="345" spans="23:23" x14ac:dyDescent="0.2">
      <c r="W345" s="206">
        <f>Admin!B345</f>
        <v>44270</v>
      </c>
    </row>
    <row r="346" spans="23:23" x14ac:dyDescent="0.2">
      <c r="W346" s="206">
        <f>Admin!B346</f>
        <v>44271</v>
      </c>
    </row>
    <row r="347" spans="23:23" x14ac:dyDescent="0.2">
      <c r="W347" s="206">
        <f>Admin!B347</f>
        <v>44272</v>
      </c>
    </row>
    <row r="348" spans="23:23" x14ac:dyDescent="0.2">
      <c r="W348" s="206">
        <f>Admin!B348</f>
        <v>44273</v>
      </c>
    </row>
    <row r="349" spans="23:23" x14ac:dyDescent="0.2">
      <c r="W349" s="206">
        <f>Admin!B349</f>
        <v>44274</v>
      </c>
    </row>
    <row r="350" spans="23:23" x14ac:dyDescent="0.2">
      <c r="W350" s="206">
        <f>Admin!B350</f>
        <v>44275</v>
      </c>
    </row>
    <row r="351" spans="23:23" x14ac:dyDescent="0.2">
      <c r="W351" s="206">
        <f>Admin!B351</f>
        <v>44276</v>
      </c>
    </row>
    <row r="352" spans="23:23" x14ac:dyDescent="0.2">
      <c r="W352" s="206">
        <f>Admin!B352</f>
        <v>44277</v>
      </c>
    </row>
    <row r="353" spans="23:23" x14ac:dyDescent="0.2">
      <c r="W353" s="206">
        <f>Admin!B353</f>
        <v>44278</v>
      </c>
    </row>
    <row r="354" spans="23:23" x14ac:dyDescent="0.2">
      <c r="W354" s="206">
        <f>Admin!B354</f>
        <v>44279</v>
      </c>
    </row>
    <row r="355" spans="23:23" x14ac:dyDescent="0.2">
      <c r="W355" s="206">
        <f>Admin!B355</f>
        <v>44280</v>
      </c>
    </row>
    <row r="356" spans="23:23" x14ac:dyDescent="0.2">
      <c r="W356" s="206">
        <f>Admin!B356</f>
        <v>44281</v>
      </c>
    </row>
    <row r="357" spans="23:23" x14ac:dyDescent="0.2">
      <c r="W357" s="206">
        <f>Admin!B357</f>
        <v>44282</v>
      </c>
    </row>
    <row r="358" spans="23:23" x14ac:dyDescent="0.2">
      <c r="W358" s="206">
        <f>Admin!B358</f>
        <v>44283</v>
      </c>
    </row>
    <row r="359" spans="23:23" x14ac:dyDescent="0.2">
      <c r="W359" s="206">
        <f>Admin!B359</f>
        <v>44284</v>
      </c>
    </row>
    <row r="360" spans="23:23" x14ac:dyDescent="0.2">
      <c r="W360" s="206">
        <f>Admin!B360</f>
        <v>44285</v>
      </c>
    </row>
    <row r="361" spans="23:23" x14ac:dyDescent="0.2">
      <c r="W361" s="206">
        <f>Admin!B361</f>
        <v>44286</v>
      </c>
    </row>
    <row r="362" spans="23:23" x14ac:dyDescent="0.2">
      <c r="W362" s="206">
        <f>Admin!B362</f>
        <v>44287</v>
      </c>
    </row>
    <row r="363" spans="23:23" x14ac:dyDescent="0.2">
      <c r="W363" s="206">
        <f>Admin!B363</f>
        <v>44288</v>
      </c>
    </row>
    <row r="364" spans="23:23" x14ac:dyDescent="0.2">
      <c r="W364" s="206">
        <f>Admin!B364</f>
        <v>44289</v>
      </c>
    </row>
    <row r="365" spans="23:23" x14ac:dyDescent="0.2">
      <c r="W365" s="206">
        <f>Admin!B365</f>
        <v>44290</v>
      </c>
    </row>
    <row r="366" spans="23:23" x14ac:dyDescent="0.2">
      <c r="W366" s="206">
        <f>Admin!B366</f>
        <v>44291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workbookViewId="0">
      <pane ySplit="6" topLeftCell="A7" activePane="bottomLeft" state="frozen"/>
      <selection pane="bottomLeft" activeCell="B17" sqref="B17:T17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SUM(AD70:AG70)+SUM(AE72:AG72)</f>
        <v>0</v>
      </c>
      <c r="H1" s="444"/>
      <c r="I1" s="450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35</v>
      </c>
      <c r="F9" s="35"/>
      <c r="G9" s="35"/>
      <c r="H9" s="382" t="s">
        <v>28</v>
      </c>
      <c r="I9" s="380"/>
      <c r="J9" s="381"/>
      <c r="K9" s="204">
        <f>'Nov20'!M39+1</f>
        <v>44165</v>
      </c>
      <c r="L9" s="203" t="s">
        <v>76</v>
      </c>
      <c r="M9" s="205">
        <f>K9+6</f>
        <v>44171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IF(T$9="Y",'Nov20'!H41,0)</f>
        <v>0</v>
      </c>
      <c r="I11" s="89">
        <f>IF(T$9="Y",'Nov20'!I41,0)</f>
        <v>0</v>
      </c>
      <c r="J11" s="89">
        <f>IF(T$9="Y",'Nov20'!J41,0)</f>
        <v>0</v>
      </c>
      <c r="K11" s="89">
        <f>IF(T$9="Y",'Nov20'!K41,I11*J11)</f>
        <v>0</v>
      </c>
      <c r="L11" s="110">
        <f>IF(T$9="Y",'Nov20'!L41,0)</f>
        <v>0</v>
      </c>
      <c r="M11" s="110" t="str">
        <f>IF(E11=" "," ",IF(T$9="Y",'Nov20'!M41,IF((H11+K11+L11)&gt;0,H11+K11+L11,"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IF(Employee!H$34=E$9,Employee!D$34+SUM(M11)+'Nov20'!V41,SUM(M11)+'Nov20'!V41)</f>
        <v>0</v>
      </c>
      <c r="W11" s="49">
        <f>IF(Employee!H$34=E$9,Employee!D$35+SUM(N11)+'Nov20'!W41,SUM(N11)+'Nov20'!W41)</f>
        <v>0</v>
      </c>
      <c r="X11" s="49">
        <f>IF(O11=" ",'Nov20'!X41,O11+'Nov20'!X41)</f>
        <v>0</v>
      </c>
      <c r="Y11" s="49">
        <f>IF(P11=" ",'Nov20'!Y41,P11+'Nov20'!Y41)</f>
        <v>0</v>
      </c>
      <c r="Z11" s="49">
        <f>IF(Q11=" ",'Nov20'!Z41,Q11+'Nov20'!Z41)</f>
        <v>0</v>
      </c>
      <c r="AA11" s="49">
        <f>IF(R11=" ",'Nov20'!AA41,R11+'Nov20'!AA41)</f>
        <v>0</v>
      </c>
      <c r="AC11" s="49">
        <f>IF(T11=" ",'Nov20'!AC41,T11+'Nov20'!AC41)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IF(T$9="Y",'Nov20'!H42,0)</f>
        <v>0</v>
      </c>
      <c r="I12" s="92">
        <f>IF(T$9="Y",'Nov20'!I42,0)</f>
        <v>0</v>
      </c>
      <c r="J12" s="92">
        <f>IF(T$9="Y",'Nov20'!J42,0)</f>
        <v>0</v>
      </c>
      <c r="K12" s="92">
        <f>IF(T$9="Y",'Nov20'!K42,I12*J12)</f>
        <v>0</v>
      </c>
      <c r="L12" s="111">
        <f>IF(T$9="Y",'Nov20'!L42,0)</f>
        <v>0</v>
      </c>
      <c r="M12" s="111" t="str">
        <f>IF(E12=" "," ",IF(T$9="Y",'Nov20'!M42,IF((H12+K12+L12)&gt;0,H12+K12+L12,"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IF(Employee!H$60=E$9,Employee!D$60+SUM(M12)+'Nov20'!V42,SUM(M12)+'Nov20'!V42)</f>
        <v>0</v>
      </c>
      <c r="W12" s="49">
        <f>IF(Employee!H$60=E$9,Employee!D$61+SUM(N12)+'Nov20'!W42,SUM(N12)+'Nov20'!W42)</f>
        <v>0</v>
      </c>
      <c r="X12" s="49">
        <f>IF(O12=" ",'Nov20'!X42,O12+'Nov20'!X42)</f>
        <v>0</v>
      </c>
      <c r="Y12" s="49">
        <f>IF(P12=" ",'Nov20'!Y42,P12+'Nov20'!Y42)</f>
        <v>0</v>
      </c>
      <c r="Z12" s="49">
        <f>IF(Q12=" ",'Nov20'!Z42,Q12+'Nov20'!Z42)</f>
        <v>0</v>
      </c>
      <c r="AA12" s="49">
        <f>IF(R12=" ",'Nov20'!AA42,R12+'Nov20'!AA42)</f>
        <v>0</v>
      </c>
      <c r="AC12" s="49">
        <f>IF(T12=" ",'Nov20'!AC42,T12+'Nov20'!AC42)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IF(T$9="Y",'Nov20'!H43,0)</f>
        <v>0</v>
      </c>
      <c r="I13" s="92">
        <f>IF(T$9="Y",'Nov20'!I43,0)</f>
        <v>0</v>
      </c>
      <c r="J13" s="92">
        <f>IF(T$9="Y",'Nov20'!J43,0)</f>
        <v>0</v>
      </c>
      <c r="K13" s="92">
        <f>IF(T$9="Y",'Nov20'!K43,I13*J13)</f>
        <v>0</v>
      </c>
      <c r="L13" s="111">
        <f>IF(T$9="Y",'Nov20'!L43,0)</f>
        <v>0</v>
      </c>
      <c r="M13" s="111" t="str">
        <f>IF(E13=" "," ",IF(T$9="Y",'Nov20'!M43,IF((H13+K13+L13)&gt;0,H13+K13+L13,"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IF(Employee!H$86=E$9,Employee!D$86+SUM(M13)+'Nov20'!V43,SUM(M13)+'Nov20'!V43)</f>
        <v>0</v>
      </c>
      <c r="W13" s="49">
        <f>IF(Employee!H$86=E$9,Employee!D$87+SUM(N13)+'Nov20'!W43,SUM(N13)+'Nov20'!W43)</f>
        <v>0</v>
      </c>
      <c r="X13" s="49">
        <f>IF(O13=" ",'Nov20'!X43,O13+'Nov20'!X43)</f>
        <v>0</v>
      </c>
      <c r="Y13" s="49">
        <f>IF(P13=" ",'Nov20'!Y43,P13+'Nov20'!Y43)</f>
        <v>0</v>
      </c>
      <c r="Z13" s="49">
        <f>IF(Q13=" ",'Nov20'!Z43,Q13+'Nov20'!Z43)</f>
        <v>0</v>
      </c>
      <c r="AA13" s="49">
        <f>IF(R13=" ",'Nov20'!AA43,R13+'Nov20'!AA43)</f>
        <v>0</v>
      </c>
      <c r="AC13" s="49">
        <f>IF(T13=" ",'Nov20'!AC43,T13+'Nov20'!AC43)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IF(T$9="Y",'Nov20'!H44,0)</f>
        <v>0</v>
      </c>
      <c r="I14" s="92">
        <f>IF(T$9="Y",'Nov20'!I44,0)</f>
        <v>0</v>
      </c>
      <c r="J14" s="92">
        <f>IF(T$9="Y",'Nov20'!J44,0)</f>
        <v>0</v>
      </c>
      <c r="K14" s="92">
        <f>IF(T$9="Y",'Nov20'!K44,I14*J14)</f>
        <v>0</v>
      </c>
      <c r="L14" s="111">
        <f>IF(T$9="Y",'Nov20'!L44,0)</f>
        <v>0</v>
      </c>
      <c r="M14" s="111" t="str">
        <f>IF(E14=" "," ",IF(T$9="Y",'Nov20'!M44,IF((H14+K14+L14)&gt;0,H14+K14+L14,"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IF(Employee!H$112=E$9,Employee!D$112+SUM(M14)+'Nov20'!V44,SUM(M14)+'Nov20'!V44)</f>
        <v>0</v>
      </c>
      <c r="W14" s="49">
        <f>IF(Employee!H$112=E$9,Employee!D$113+SUM(N14)+'Nov20'!W44,SUM(N14)+'Nov20'!W44)</f>
        <v>0</v>
      </c>
      <c r="X14" s="49">
        <f>IF(O14=" ",'Nov20'!X44,O14+'Nov20'!X44)</f>
        <v>0</v>
      </c>
      <c r="Y14" s="49">
        <f>IF(P14=" ",'Nov20'!Y44,P14+'Nov20'!Y44)</f>
        <v>0</v>
      </c>
      <c r="Z14" s="49">
        <f>IF(Q14=" ",'Nov20'!Z44,Q14+'Nov20'!Z44)</f>
        <v>0</v>
      </c>
      <c r="AA14" s="49">
        <f>IF(R14=" ",'Nov20'!AA44,R14+'Nov20'!AA44)</f>
        <v>0</v>
      </c>
      <c r="AC14" s="49">
        <f>IF(T14=" ",'Nov20'!AC44,T14+'Nov20'!AC44)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IF(T$9="Y",'Nov20'!H45,0)</f>
        <v>0</v>
      </c>
      <c r="I15" s="245">
        <f>IF(T$9="Y",'Nov20'!I45,0)</f>
        <v>0</v>
      </c>
      <c r="J15" s="245">
        <f>IF(T$9="Y",'Nov20'!J45,0)</f>
        <v>0</v>
      </c>
      <c r="K15" s="245">
        <f>IF(T$9="Y",'Nov20'!K45,I15*J15)</f>
        <v>0</v>
      </c>
      <c r="L15" s="246">
        <f>IF(T$9="Y",'Nov20'!L45,0)</f>
        <v>0</v>
      </c>
      <c r="M15" s="111" t="str">
        <f>IF(E15=" "," ",IF(T$9="Y",'Nov20'!M45,IF((H15+K15+L15)&gt;0,H15+K15+L15,"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IF(Employee!H$138=E$9,Employee!D$138+SUM(M15)+'Nov20'!V45,SUM(M15)+'Nov20'!V45)</f>
        <v>0</v>
      </c>
      <c r="W15" s="49">
        <f>IF(Employee!H$138=E$9,Employee!D$139+SUM(N15)+'Nov20'!W45,SUM(N15)+'Nov20'!W45)</f>
        <v>0</v>
      </c>
      <c r="X15" s="49">
        <f>IF(O15=" ",'Nov20'!X45,O15+'Nov20'!X45)</f>
        <v>0</v>
      </c>
      <c r="Y15" s="49">
        <f>IF(P15=" ",'Nov20'!Y45,P15+'Nov20'!Y45)</f>
        <v>0</v>
      </c>
      <c r="Z15" s="49">
        <f>IF(Q15=" ",'Nov20'!Z45,Q15+'Nov20'!Z45)</f>
        <v>0</v>
      </c>
      <c r="AA15" s="49">
        <f>IF(R15=" ",'Nov20'!AA45,R15+'Nov20'!AA45)</f>
        <v>0</v>
      </c>
      <c r="AC15" s="49">
        <f>IF(T15=" ",'Nov20'!AC45,T15+'Nov20'!AC45)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36</v>
      </c>
      <c r="F19" s="35"/>
      <c r="G19" s="35"/>
      <c r="H19" s="382" t="s">
        <v>28</v>
      </c>
      <c r="I19" s="380"/>
      <c r="J19" s="381"/>
      <c r="K19" s="204">
        <f>M9+1</f>
        <v>44172</v>
      </c>
      <c r="L19" s="203" t="s">
        <v>76</v>
      </c>
      <c r="M19" s="205">
        <f>K19+6</f>
        <v>44178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37</v>
      </c>
      <c r="F29" s="35"/>
      <c r="G29" s="35"/>
      <c r="H29" s="382" t="s">
        <v>28</v>
      </c>
      <c r="I29" s="380"/>
      <c r="J29" s="381"/>
      <c r="K29" s="204">
        <f>M19+1</f>
        <v>44179</v>
      </c>
      <c r="L29" s="203" t="s">
        <v>76</v>
      </c>
      <c r="M29" s="205">
        <f>K29+6</f>
        <v>44185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38</v>
      </c>
      <c r="F39" s="35"/>
      <c r="G39" s="35"/>
      <c r="H39" s="382" t="s">
        <v>28</v>
      </c>
      <c r="I39" s="439"/>
      <c r="J39" s="440"/>
      <c r="K39" s="204">
        <f>M29+1</f>
        <v>44186</v>
      </c>
      <c r="L39" s="203" t="s">
        <v>76</v>
      </c>
      <c r="M39" s="205">
        <f>K39+6</f>
        <v>44192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39</v>
      </c>
      <c r="F49" s="35"/>
      <c r="G49" s="35"/>
      <c r="H49" s="382" t="s">
        <v>28</v>
      </c>
      <c r="I49" s="439"/>
      <c r="J49" s="440"/>
      <c r="K49" s="204">
        <f>M39+1</f>
        <v>44193</v>
      </c>
      <c r="L49" s="203" t="s">
        <v>76</v>
      </c>
      <c r="M49" s="205">
        <f>K49+6</f>
        <v>44199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9</v>
      </c>
      <c r="F59" s="35"/>
      <c r="G59" s="35"/>
      <c r="H59" s="382" t="s">
        <v>28</v>
      </c>
      <c r="I59" s="380"/>
      <c r="J59" s="381"/>
      <c r="K59" s="204">
        <f>Admin!B241</f>
        <v>44166</v>
      </c>
      <c r="L59" s="203" t="s">
        <v>76</v>
      </c>
      <c r="M59" s="205">
        <f>Admin!B271</f>
        <v>44196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IF(T$59="Y",'Nov20'!H51,0)</f>
        <v>0</v>
      </c>
      <c r="I61" s="89">
        <f>IF(T$59="Y",'Nov20'!I51,0)</f>
        <v>0</v>
      </c>
      <c r="J61" s="89">
        <f>IF(T$59="Y",'Nov20'!J51,0)</f>
        <v>0</v>
      </c>
      <c r="K61" s="89">
        <f>IF(T$59="Y",'Nov20'!K51,I61*J61)</f>
        <v>0</v>
      </c>
      <c r="L61" s="110">
        <f>IF(T$59="Y",'Nov20'!L51,0)</f>
        <v>0</v>
      </c>
      <c r="M61" s="99" t="str">
        <f>IF(E61=" "," ",IF(T$59="Y",'Nov20'!M51,IF((H61+K61+L61)&gt;0,H61+K61+L61,"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IF(Employee!H$35=E$59,Employee!D$34+SUM(M61)+'Nov20'!V51,SUM(M61)+'Nov20'!V51)</f>
        <v>0</v>
      </c>
      <c r="W61" s="49">
        <f>IF(Employee!H$35=E$59,Employee!D$35+SUM(N61)+'Nov20'!W51,SUM(N61)+'Nov20'!W51)</f>
        <v>0</v>
      </c>
      <c r="X61" s="49">
        <f>IF(O61=" ",'Nov20'!X51,O61+'Nov20'!X51)</f>
        <v>0</v>
      </c>
      <c r="Y61" s="49">
        <f>IF(P61=" ",'Nov20'!Y51,P61+'Nov20'!Y51)</f>
        <v>0</v>
      </c>
      <c r="Z61" s="49">
        <f>IF(Q61=" ",'Nov20'!Z51,Q61+'Nov20'!Z51)</f>
        <v>0</v>
      </c>
      <c r="AA61" s="49">
        <f>IF(R61=" ",'Nov20'!AA51,R61+'Nov20'!AA51)</f>
        <v>0</v>
      </c>
      <c r="AC61" s="49">
        <f>IF(T61=" ",'Nov20'!AC51,T61+'Nov20'!AC51)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IF(T$59="Y",'Nov20'!H52,0)</f>
        <v>0</v>
      </c>
      <c r="I62" s="92">
        <f>IF(T$59="Y",'Nov20'!I52,0)</f>
        <v>0</v>
      </c>
      <c r="J62" s="92">
        <f>IF(T$59="Y",'Nov20'!J52,0)</f>
        <v>0</v>
      </c>
      <c r="K62" s="92">
        <f>IF(T$59="Y",'Nov20'!K52,I62*J62)</f>
        <v>0</v>
      </c>
      <c r="L62" s="111">
        <f>IF(T$59="Y",'Nov20'!L52,0)</f>
        <v>0</v>
      </c>
      <c r="M62" s="100" t="str">
        <f>IF(E62=" "," ",IF(T$59="Y",'Nov20'!M52,IF((H62+K62+L62)&gt;0,H62+K62+L62,"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IF(Employee!H$61=E$59,Employee!D$60+SUM(M62)+'Nov20'!V52,SUM(M62)+'Nov20'!V52)</f>
        <v>0</v>
      </c>
      <c r="W62" s="49">
        <f>IF(Employee!H$61=E$59,Employee!D$61+SUM(N62)+'Nov20'!W52,SUM(N62)+'Nov20'!W52)</f>
        <v>0</v>
      </c>
      <c r="X62" s="49">
        <f>IF(O62=" ",'Nov20'!X52,O62+'Nov20'!X52)</f>
        <v>0</v>
      </c>
      <c r="Y62" s="49">
        <f>IF(P62=" ",'Nov20'!Y52,P62+'Nov20'!Y52)</f>
        <v>0</v>
      </c>
      <c r="Z62" s="49">
        <f>IF(Q62=" ",'Nov20'!Z52,Q62+'Nov20'!Z52)</f>
        <v>0</v>
      </c>
      <c r="AA62" s="49">
        <f>IF(R62=" ",'Nov20'!AA52,R62+'Nov20'!AA52)</f>
        <v>0</v>
      </c>
      <c r="AC62" s="49">
        <f>IF(T62=" ",'Nov20'!AC52,T62+'Nov20'!AC52)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IF(T$59="Y",'Nov20'!H53,0)</f>
        <v>0</v>
      </c>
      <c r="I63" s="92">
        <f>IF(T$59="Y",'Nov20'!I53,0)</f>
        <v>0</v>
      </c>
      <c r="J63" s="92">
        <f>IF(T$59="Y",'Nov20'!J53,0)</f>
        <v>0</v>
      </c>
      <c r="K63" s="92">
        <f>IF(T$59="Y",'Nov20'!K53,I63*J63)</f>
        <v>0</v>
      </c>
      <c r="L63" s="111">
        <f>IF(T$59="Y",'Nov20'!L53,0)</f>
        <v>0</v>
      </c>
      <c r="M63" s="100" t="str">
        <f>IF(E63=" "," ",IF(T$59="Y",'Nov20'!M53,IF((H63+K63+L63)&gt;0,H63+K63+L63,"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IF(Employee!H$87=E$59,Employee!D$86+SUM(M63)+'Nov20'!V53,SUM(M63)+'Nov20'!V53)</f>
        <v>0</v>
      </c>
      <c r="W63" s="49">
        <f>IF(Employee!H$87=E$59,Employee!D$87+SUM(N63)+'Nov20'!W53,SUM(N63)+'Nov20'!W53)</f>
        <v>0</v>
      </c>
      <c r="X63" s="49">
        <f>IF(O63=" ",'Nov20'!X53,O63+'Nov20'!X53)</f>
        <v>0</v>
      </c>
      <c r="Y63" s="49">
        <f>IF(P63=" ",'Nov20'!Y53,P63+'Nov20'!Y53)</f>
        <v>0</v>
      </c>
      <c r="Z63" s="49">
        <f>IF(Q63=" ",'Nov20'!Z53,Q63+'Nov20'!Z53)</f>
        <v>0</v>
      </c>
      <c r="AA63" s="49">
        <f>IF(R63=" ",'Nov20'!AA53,R63+'Nov20'!AA53)</f>
        <v>0</v>
      </c>
      <c r="AC63" s="49">
        <f>IF(T63=" ",'Nov20'!AC53,T63+'Nov20'!AC53)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IF(T$59="Y",'Nov20'!H54,0)</f>
        <v>0</v>
      </c>
      <c r="I64" s="92">
        <f>IF(T$59="Y",'Nov20'!I54,0)</f>
        <v>0</v>
      </c>
      <c r="J64" s="92">
        <f>IF(T$59="Y",'Nov20'!J54,0)</f>
        <v>0</v>
      </c>
      <c r="K64" s="92">
        <f>IF(T$59="Y",'Nov20'!K54,I64*J64)</f>
        <v>0</v>
      </c>
      <c r="L64" s="111">
        <f>IF(T$59="Y",'Nov20'!L54,0)</f>
        <v>0</v>
      </c>
      <c r="M64" s="100" t="str">
        <f>IF(E64=" "," ",IF(T$59="Y",'Nov20'!M54,IF((H64+K64+L64)&gt;0,H64+K64+L64,"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IF(Employee!H$113=E$59,Employee!D$112+SUM(M64)+'Nov20'!V54,SUM(M64)+'Nov20'!V54)</f>
        <v>0</v>
      </c>
      <c r="W64" s="49">
        <f>IF(Employee!H$113=E$59,Employee!D$113+SUM(N64)+'Nov20'!W54,SUM(N64)+'Nov20'!W54)</f>
        <v>0</v>
      </c>
      <c r="X64" s="49">
        <f>IF(O64=" ",'Nov20'!X54,O64+'Nov20'!X54)</f>
        <v>0</v>
      </c>
      <c r="Y64" s="49">
        <f>IF(P64=" ",'Nov20'!Y54,P64+'Nov20'!Y54)</f>
        <v>0</v>
      </c>
      <c r="Z64" s="49">
        <f>IF(Q64=" ",'Nov20'!Z54,Q64+'Nov20'!Z54)</f>
        <v>0</v>
      </c>
      <c r="AA64" s="49">
        <f>IF(R64=" ",'Nov20'!AA54,R64+'Nov20'!AA54)</f>
        <v>0</v>
      </c>
      <c r="AC64" s="49">
        <f>IF(T64=" ",'Nov20'!AC54,T64+'Nov20'!AC54)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IF(T$59="Y",'Nov20'!H55,0)</f>
        <v>0</v>
      </c>
      <c r="I65" s="245">
        <f>IF(T$59="Y",'Nov20'!I55,0)</f>
        <v>0</v>
      </c>
      <c r="J65" s="245">
        <f>IF(T$59="Y",'Nov20'!J55,0)</f>
        <v>0</v>
      </c>
      <c r="K65" s="245">
        <f>IF(T$59="Y",'Nov20'!K55,I65*J65)</f>
        <v>0</v>
      </c>
      <c r="L65" s="246">
        <f>IF(T$59="Y",'Nov20'!L55,0)</f>
        <v>0</v>
      </c>
      <c r="M65" s="100" t="str">
        <f>IF(E65=" "," ",IF(T$59="Y",'Nov20'!M55,IF((H65+K65+L65)&gt;0,H65+K65+L65,"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IF(Employee!H$139=E$59,Employee!D$138+SUM(M65)+'Nov20'!V55,SUM(M65)+'Nov20'!V55)</f>
        <v>0</v>
      </c>
      <c r="W65" s="49">
        <f>IF(Employee!H$139=E$59,Employee!D$139+SUM(N65)+'Nov20'!W55,SUM(N65)+'Nov20'!W55)</f>
        <v>0</v>
      </c>
      <c r="X65" s="49">
        <f>IF(O65=" ",'Nov20'!X55,O65+'Nov20'!X55)</f>
        <v>0</v>
      </c>
      <c r="Y65" s="49">
        <f>IF(P65=" ",'Nov20'!Y55,P65+'Nov20'!Y55)</f>
        <v>0</v>
      </c>
      <c r="Z65" s="49">
        <f>IF(Q65=" ",'Nov20'!Z55,Q65+'Nov20'!Z55)</f>
        <v>0</v>
      </c>
      <c r="AA65" s="49">
        <f>IF(R65=" ",'Nov20'!AA55,R65+'Nov20'!AA55)</f>
        <v>0</v>
      </c>
      <c r="AC65" s="49">
        <f>IF(T65=" ",'Nov20'!AC55,T65+'Nov20'!AC55)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AD70+'Nov20'!AD65</f>
        <v>0</v>
      </c>
      <c r="AE75" s="158">
        <f>AE70+'Nov20'!AE65</f>
        <v>0</v>
      </c>
      <c r="AF75" s="158">
        <f>AF70+'Nov20'!AF65</f>
        <v>0</v>
      </c>
      <c r="AG75" s="158">
        <f>AG70+'Nov20'!AG65</f>
        <v>0</v>
      </c>
    </row>
    <row r="76" spans="1:34" ht="13.5" thickTop="1" x14ac:dyDescent="0.2"/>
    <row r="77" spans="1:34" x14ac:dyDescent="0.2">
      <c r="AD77" s="162"/>
      <c r="AE77" s="158">
        <f>AE72+'Nov20'!AE67</f>
        <v>0</v>
      </c>
      <c r="AF77" s="158">
        <f>AF72+'Nov20'!AF67</f>
        <v>0</v>
      </c>
      <c r="AG77" s="158">
        <f>AG72+'Nov20'!AG67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9" sqref="B19:D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40</v>
      </c>
      <c r="F9" s="35"/>
      <c r="G9" s="35"/>
      <c r="H9" s="382" t="s">
        <v>28</v>
      </c>
      <c r="I9" s="380"/>
      <c r="J9" s="381"/>
      <c r="K9" s="204">
        <f>'Dec20'!M49+1</f>
        <v>44200</v>
      </c>
      <c r="L9" s="203" t="s">
        <v>76</v>
      </c>
      <c r="M9" s="205">
        <f>K9+6</f>
        <v>44206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IF(T$9="Y",'Dec20'!H51,0)</f>
        <v>0</v>
      </c>
      <c r="I11" s="89">
        <f>IF(T$9="Y",'Dec20'!I51,0)</f>
        <v>0</v>
      </c>
      <c r="J11" s="89">
        <f>IF(T$9="Y",'Dec20'!J51,0)</f>
        <v>0</v>
      </c>
      <c r="K11" s="89">
        <f>IF(T$9="Y",'Dec20'!K51,I11*J11)</f>
        <v>0</v>
      </c>
      <c r="L11" s="110">
        <f>IF(T$9="Y",'Dec20'!L51,0)</f>
        <v>0</v>
      </c>
      <c r="M11" s="110" t="str">
        <f>IF(E11=" "," ",IF(T$9="Y",'Dec20'!M51,IF((H11+K11+L11)&gt;0,H11+K11+L11,"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IF(Employee!H$34=E$9,Employee!D$34+SUM(M11)+'Dec20'!V51,SUM(M11)+'Dec20'!V51)</f>
        <v>0</v>
      </c>
      <c r="W11" s="49">
        <f>IF(Employee!H$34=E$9,Employee!D$35+SUM(N11)+'Dec20'!W51,SUM(N11)+'Dec20'!W51)</f>
        <v>0</v>
      </c>
      <c r="X11" s="49">
        <f>IF(O11=" ",'Dec20'!X51,O11+'Dec20'!X51)</f>
        <v>0</v>
      </c>
      <c r="Y11" s="49">
        <f>IF(P11=" ",'Dec20'!Y51,P11+'Dec20'!Y51)</f>
        <v>0</v>
      </c>
      <c r="Z11" s="49">
        <f>IF(Q11=" ",'Dec20'!Z51,Q11+'Dec20'!Z51)</f>
        <v>0</v>
      </c>
      <c r="AA11" s="49">
        <f>IF(R11=" ",'Dec20'!AA51,R11+'Dec20'!AA51)</f>
        <v>0</v>
      </c>
      <c r="AC11" s="49">
        <f>IF(T11=" ",'Dec20'!AC51,T11+'Dec20'!AC51)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IF(T$9="Y",'Dec20'!H52,0)</f>
        <v>0</v>
      </c>
      <c r="I12" s="92">
        <f>IF(T$9="Y",'Dec20'!I52,0)</f>
        <v>0</v>
      </c>
      <c r="J12" s="92">
        <f>IF(T$9="Y",'Dec20'!J52,0)</f>
        <v>0</v>
      </c>
      <c r="K12" s="92">
        <f>IF(T$9="Y",'Dec20'!K52,I12*J12)</f>
        <v>0</v>
      </c>
      <c r="L12" s="111">
        <f>IF(T$9="Y",'Dec20'!L52,0)</f>
        <v>0</v>
      </c>
      <c r="M12" s="111" t="str">
        <f>IF(E12=" "," ",IF(T$9="Y",'Dec20'!M52,IF((H12+K12+L12)&gt;0,H12+K12+L12,"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IF(Employee!H$60=E$9,Employee!D$60+SUM(M12)+'Dec20'!V52,SUM(M12)+'Dec20'!V52)</f>
        <v>0</v>
      </c>
      <c r="W12" s="49">
        <f>IF(Employee!H$60=E$9,Employee!D$61+SUM(N12)+'Dec20'!W52,SUM(N12)+'Dec20'!W52)</f>
        <v>0</v>
      </c>
      <c r="X12" s="49">
        <f>IF(O12=" ",'Dec20'!X52,O12+'Dec20'!X52)</f>
        <v>0</v>
      </c>
      <c r="Y12" s="49">
        <f>IF(P12=" ",'Dec20'!Y52,P12+'Dec20'!Y52)</f>
        <v>0</v>
      </c>
      <c r="Z12" s="49">
        <f>IF(Q12=" ",'Dec20'!Z52,Q12+'Dec20'!Z52)</f>
        <v>0</v>
      </c>
      <c r="AA12" s="49">
        <f>IF(R12=" ",'Dec20'!AA52,R12+'Dec20'!AA52)</f>
        <v>0</v>
      </c>
      <c r="AC12" s="49">
        <f>IF(T12=" ",'Dec20'!AC52,T12+'Dec20'!AC52)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IF(T$9="Y",'Dec20'!H53,0)</f>
        <v>0</v>
      </c>
      <c r="I13" s="92">
        <f>IF(T$9="Y",'Dec20'!I53,0)</f>
        <v>0</v>
      </c>
      <c r="J13" s="92">
        <f>IF(T$9="Y",'Dec20'!J53,0)</f>
        <v>0</v>
      </c>
      <c r="K13" s="92">
        <f>IF(T$9="Y",'Dec20'!K53,I13*J13)</f>
        <v>0</v>
      </c>
      <c r="L13" s="111">
        <f>IF(T$9="Y",'Dec20'!L53,0)</f>
        <v>0</v>
      </c>
      <c r="M13" s="111" t="str">
        <f>IF(E13=" "," ",IF(T$9="Y",'Dec20'!M53,IF((H13+K13+L13)&gt;0,H13+K13+L13,"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IF(Employee!H$86=E$9,Employee!D$86+SUM(M13)+'Dec20'!V53,SUM(M13)+'Dec20'!V53)</f>
        <v>0</v>
      </c>
      <c r="W13" s="49">
        <f>IF(Employee!H$86=E$9,Employee!D$87+SUM(N13)+'Dec20'!W53,SUM(N13)+'Dec20'!W53)</f>
        <v>0</v>
      </c>
      <c r="X13" s="49">
        <f>IF(O13=" ",'Dec20'!X53,O13+'Dec20'!X53)</f>
        <v>0</v>
      </c>
      <c r="Y13" s="49">
        <f>IF(P13=" ",'Dec20'!Y53,P13+'Dec20'!Y53)</f>
        <v>0</v>
      </c>
      <c r="Z13" s="49">
        <f>IF(Q13=" ",'Dec20'!Z53,Q13+'Dec20'!Z53)</f>
        <v>0</v>
      </c>
      <c r="AA13" s="49">
        <f>IF(R13=" ",'Dec20'!AA53,R13+'Dec20'!AA53)</f>
        <v>0</v>
      </c>
      <c r="AC13" s="49">
        <f>IF(T13=" ",'Dec20'!AC53,T13+'Dec20'!AC53)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IF(T$9="Y",'Dec20'!H54,0)</f>
        <v>0</v>
      </c>
      <c r="I14" s="92">
        <f>IF(T$9="Y",'Dec20'!I54,0)</f>
        <v>0</v>
      </c>
      <c r="J14" s="92">
        <f>IF(T$9="Y",'Dec20'!J54,0)</f>
        <v>0</v>
      </c>
      <c r="K14" s="92">
        <f>IF(T$9="Y",'Dec20'!K54,I14*J14)</f>
        <v>0</v>
      </c>
      <c r="L14" s="111">
        <f>IF(T$9="Y",'Dec20'!L54,0)</f>
        <v>0</v>
      </c>
      <c r="M14" s="111" t="str">
        <f>IF(E14=" "," ",IF(T$9="Y",'Dec20'!M54,IF((H14+K14+L14)&gt;0,H14+K14+L14,"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IF(Employee!H$112=E$9,Employee!D$112+SUM(M14)+'Dec20'!V54,SUM(M14)+'Dec20'!V54)</f>
        <v>0</v>
      </c>
      <c r="W14" s="49">
        <f>IF(Employee!H$112=E$9,Employee!D$113+SUM(N14)+'Dec20'!W54,SUM(N14)+'Dec20'!W54)</f>
        <v>0</v>
      </c>
      <c r="X14" s="49">
        <f>IF(O14=" ",'Dec20'!X54,O14+'Dec20'!X54)</f>
        <v>0</v>
      </c>
      <c r="Y14" s="49">
        <f>IF(P14=" ",'Dec20'!Y54,P14+'Dec20'!Y54)</f>
        <v>0</v>
      </c>
      <c r="Z14" s="49">
        <f>IF(Q14=" ",'Dec20'!Z54,Q14+'Dec20'!Z54)</f>
        <v>0</v>
      </c>
      <c r="AA14" s="49">
        <f>IF(R14=" ",'Dec20'!AA54,R14+'Dec20'!AA54)</f>
        <v>0</v>
      </c>
      <c r="AC14" s="49">
        <f>IF(T14=" ",'Dec20'!AC54,T14+'Dec20'!AC54)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IF(T$9="Y",'Dec20'!H55,0)</f>
        <v>0</v>
      </c>
      <c r="I15" s="245">
        <f>IF(T$9="Y",'Dec20'!I55,0)</f>
        <v>0</v>
      </c>
      <c r="J15" s="245">
        <f>IF(T$9="Y",'Dec20'!J55,0)</f>
        <v>0</v>
      </c>
      <c r="K15" s="245">
        <f>IF(T$9="Y",'Dec20'!K55,I15*J15)</f>
        <v>0</v>
      </c>
      <c r="L15" s="246">
        <f>IF(T$9="Y",'Dec20'!L55,0)</f>
        <v>0</v>
      </c>
      <c r="M15" s="111" t="str">
        <f>IF(E15=" "," ",IF(T$9="Y",'Dec20'!M55,IF((H15+K15+L15)&gt;0,H15+K15+L15,"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IF(Employee!H$138=E$9,Employee!D$138+SUM(M15)+'Dec20'!V55,SUM(M15)+'Dec20'!V55)</f>
        <v>0</v>
      </c>
      <c r="W15" s="49">
        <f>IF(Employee!H$138=E$9,Employee!D$139+SUM(N15)+'Dec20'!W55,SUM(N15)+'Dec20'!W55)</f>
        <v>0</v>
      </c>
      <c r="X15" s="49">
        <f>IF(O15=" ",'Dec20'!X55,O15+'Dec20'!X55)</f>
        <v>0</v>
      </c>
      <c r="Y15" s="49">
        <f>IF(P15=" ",'Dec20'!Y55,P15+'Dec20'!Y55)</f>
        <v>0</v>
      </c>
      <c r="Z15" s="49">
        <f>IF(Q15=" ",'Dec20'!Z55,Q15+'Dec20'!Z55)</f>
        <v>0</v>
      </c>
      <c r="AA15" s="49">
        <f>IF(R15=" ",'Dec20'!AA55,R15+'Dec20'!AA55)</f>
        <v>0</v>
      </c>
      <c r="AC15" s="49">
        <f>IF(T15=" ",'Dec20'!AC55,T15+'Dec20'!AC55)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41</v>
      </c>
      <c r="F19" s="35"/>
      <c r="G19" s="35"/>
      <c r="H19" s="382" t="s">
        <v>28</v>
      </c>
      <c r="I19" s="380"/>
      <c r="J19" s="381"/>
      <c r="K19" s="204">
        <f>M9+1</f>
        <v>44207</v>
      </c>
      <c r="L19" s="203" t="s">
        <v>76</v>
      </c>
      <c r="M19" s="205">
        <f>K19+6</f>
        <v>44213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42</v>
      </c>
      <c r="F29" s="35"/>
      <c r="G29" s="35"/>
      <c r="H29" s="382" t="s">
        <v>28</v>
      </c>
      <c r="I29" s="380"/>
      <c r="J29" s="381"/>
      <c r="K29" s="204">
        <f>M19+1</f>
        <v>44214</v>
      </c>
      <c r="L29" s="203" t="s">
        <v>76</v>
      </c>
      <c r="M29" s="205">
        <f>K29+6</f>
        <v>44220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43</v>
      </c>
      <c r="F39" s="35"/>
      <c r="G39" s="35"/>
      <c r="H39" s="382" t="s">
        <v>28</v>
      </c>
      <c r="I39" s="439"/>
      <c r="J39" s="440"/>
      <c r="K39" s="204">
        <f>M29+1</f>
        <v>44221</v>
      </c>
      <c r="L39" s="203" t="s">
        <v>76</v>
      </c>
      <c r="M39" s="205">
        <f>K39+6</f>
        <v>44227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10</v>
      </c>
      <c r="F49" s="35"/>
      <c r="G49" s="35"/>
      <c r="H49" s="382" t="s">
        <v>28</v>
      </c>
      <c r="I49" s="380"/>
      <c r="J49" s="381"/>
      <c r="K49" s="204">
        <f>Admin!B272</f>
        <v>44197</v>
      </c>
      <c r="L49" s="203" t="s">
        <v>76</v>
      </c>
      <c r="M49" s="205">
        <f>Admin!B302</f>
        <v>44227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IF(T$49="Y",'Dec20'!H61,0)</f>
        <v>0</v>
      </c>
      <c r="I51" s="89">
        <f>IF(T$49="Y",'Dec20'!I61,0)</f>
        <v>0</v>
      </c>
      <c r="J51" s="89">
        <f>IF(T$49="Y",'Dec20'!J61,0)</f>
        <v>0</v>
      </c>
      <c r="K51" s="89">
        <f>IF(T$49="Y",'Dec20'!K61,I51*J51)</f>
        <v>0</v>
      </c>
      <c r="L51" s="110">
        <f>IF(T$49="Y",'Dec20'!L61,0)</f>
        <v>0</v>
      </c>
      <c r="M51" s="99" t="str">
        <f>IF(E51=" "," ",IF(T$49="Y",'Dec20'!M61,IF((H51+K51+L51)&gt;0,H51+K51+L51,"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IF(Employee!H$35=E$49,Employee!D$34+SUM(M51)+'Dec20'!V61,SUM(M51)+'Dec20'!V61)</f>
        <v>0</v>
      </c>
      <c r="W51" s="49">
        <f>IF(Employee!H$35=E$49,Employee!D$35+SUM(N51)+'Dec20'!W61,SUM(N51)+'Dec20'!W61)</f>
        <v>0</v>
      </c>
      <c r="X51" s="49">
        <f>IF(O51=" ",'Dec20'!X61,O51+'Dec20'!X61)</f>
        <v>0</v>
      </c>
      <c r="Y51" s="49">
        <f>IF(P51=" ",'Dec20'!Y61,P51+'Dec20'!Y61)</f>
        <v>0</v>
      </c>
      <c r="Z51" s="49">
        <f>IF(Q51=" ",'Dec20'!Z61,Q51+'Dec20'!Z61)</f>
        <v>0</v>
      </c>
      <c r="AA51" s="49">
        <f>IF(R51=" ",'Dec20'!AA61,R51+'Dec20'!AA61)</f>
        <v>0</v>
      </c>
      <c r="AC51" s="49">
        <f>IF(T51=" ",'Dec20'!AC61,T51+'Dec20'!AC61)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IF(T$49="Y",'Dec20'!H62,0)</f>
        <v>0</v>
      </c>
      <c r="I52" s="92">
        <f>IF(T$49="Y",'Dec20'!I62,0)</f>
        <v>0</v>
      </c>
      <c r="J52" s="92">
        <f>IF(T$49="Y",'Dec20'!J62,0)</f>
        <v>0</v>
      </c>
      <c r="K52" s="92">
        <f>IF(T$49="Y",'Dec20'!K62,I52*J52)</f>
        <v>0</v>
      </c>
      <c r="L52" s="111">
        <f>IF(T$49="Y",'Dec20'!L62,0)</f>
        <v>0</v>
      </c>
      <c r="M52" s="100" t="str">
        <f>IF(E52=" "," ",IF(T$49="Y",'Dec20'!M62,IF((H52+K52+L52)&gt;0,H52+K52+L52,"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IF(Employee!H$61=E$49,Employee!D$60+SUM(M52)+'Dec20'!V62,SUM(M52)+'Dec20'!V62)</f>
        <v>0</v>
      </c>
      <c r="W52" s="49">
        <f>IF(Employee!H$61=E$49,Employee!D$61+SUM(N52)+'Dec20'!W62,SUM(N52)+'Dec20'!W62)</f>
        <v>0</v>
      </c>
      <c r="X52" s="49">
        <f>IF(O52=" ",'Dec20'!X62,O52+'Dec20'!X62)</f>
        <v>0</v>
      </c>
      <c r="Y52" s="49">
        <f>IF(P52=" ",'Dec20'!Y62,P52+'Dec20'!Y62)</f>
        <v>0</v>
      </c>
      <c r="Z52" s="49">
        <f>IF(Q52=" ",'Dec20'!Z62,Q52+'Dec20'!Z62)</f>
        <v>0</v>
      </c>
      <c r="AA52" s="49">
        <f>IF(R52=" ",'Dec20'!AA62,R52+'Dec20'!AA62)</f>
        <v>0</v>
      </c>
      <c r="AC52" s="49">
        <f>IF(T52=" ",'Dec20'!AC62,T52+'Dec20'!AC62)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IF(T$49="Y",'Dec20'!H63,0)</f>
        <v>0</v>
      </c>
      <c r="I53" s="92">
        <f>IF(T$49="Y",'Dec20'!I63,0)</f>
        <v>0</v>
      </c>
      <c r="J53" s="92">
        <f>IF(T$49="Y",'Dec20'!J63,0)</f>
        <v>0</v>
      </c>
      <c r="K53" s="92">
        <f>IF(T$49="Y",'Dec20'!K63,I53*J53)</f>
        <v>0</v>
      </c>
      <c r="L53" s="111">
        <f>IF(T$49="Y",'Dec20'!L63,0)</f>
        <v>0</v>
      </c>
      <c r="M53" s="100" t="str">
        <f>IF(E53=" "," ",IF(T$49="Y",'Dec20'!M63,IF((H53+K53+L53)&gt;0,H53+K53+L53,"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IF(Employee!H$87=E$49,Employee!D$86+SUM(M53)+'Dec20'!V63,SUM(M53)+'Dec20'!V63)</f>
        <v>0</v>
      </c>
      <c r="W53" s="49">
        <f>IF(Employee!H$87=E$49,Employee!D$87+SUM(N53)+'Dec20'!W63,SUM(N53)+'Dec20'!W63)</f>
        <v>0</v>
      </c>
      <c r="X53" s="49">
        <f>IF(O53=" ",'Dec20'!X63,O53+'Dec20'!X63)</f>
        <v>0</v>
      </c>
      <c r="Y53" s="49">
        <f>IF(P53=" ",'Dec20'!Y63,P53+'Dec20'!Y63)</f>
        <v>0</v>
      </c>
      <c r="Z53" s="49">
        <f>IF(Q53=" ",'Dec20'!Z63,Q53+'Dec20'!Z63)</f>
        <v>0</v>
      </c>
      <c r="AA53" s="49">
        <f>IF(R53=" ",'Dec20'!AA63,R53+'Dec20'!AA63)</f>
        <v>0</v>
      </c>
      <c r="AC53" s="49">
        <f>IF(T53=" ",'Dec20'!AC63,T53+'Dec20'!AC63)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IF(T$49="Y",'Dec20'!H64,0)</f>
        <v>0</v>
      </c>
      <c r="I54" s="92">
        <f>IF(T$49="Y",'Dec20'!I64,0)</f>
        <v>0</v>
      </c>
      <c r="J54" s="92">
        <f>IF(T$49="Y",'Dec20'!J64,0)</f>
        <v>0</v>
      </c>
      <c r="K54" s="92">
        <f>IF(T$49="Y",'Dec20'!K64,I54*J54)</f>
        <v>0</v>
      </c>
      <c r="L54" s="111">
        <f>IF(T$49="Y",'Dec20'!L64,0)</f>
        <v>0</v>
      </c>
      <c r="M54" s="100" t="str">
        <f>IF(E54=" "," ",IF(T$49="Y",'Dec20'!M64,IF((H54+K54+L54)&gt;0,H54+K54+L54,"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IF(Employee!H$113=E$49,Employee!D$112+SUM(M54)+'Dec20'!V64,SUM(M54)+'Dec20'!V64)</f>
        <v>0</v>
      </c>
      <c r="W54" s="49">
        <f>IF(Employee!H$113=E$49,Employee!D$113+SUM(N54)+'Dec20'!W64,SUM(N54)+'Dec20'!W64)</f>
        <v>0</v>
      </c>
      <c r="X54" s="49">
        <f>IF(O54=" ",'Dec20'!X64,O54+'Dec20'!X64)</f>
        <v>0</v>
      </c>
      <c r="Y54" s="49">
        <f>IF(P54=" ",'Dec20'!Y64,P54+'Dec20'!Y64)</f>
        <v>0</v>
      </c>
      <c r="Z54" s="49">
        <f>IF(Q54=" ",'Dec20'!Z64,Q54+'Dec20'!Z64)</f>
        <v>0</v>
      </c>
      <c r="AA54" s="49">
        <f>IF(R54=" ",'Dec20'!AA64,R54+'Dec20'!AA64)</f>
        <v>0</v>
      </c>
      <c r="AC54" s="49">
        <f>IF(T54=" ",'Dec20'!AC64,T54+'Dec20'!AC64)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IF(T$49="Y",'Dec20'!H65,0)</f>
        <v>0</v>
      </c>
      <c r="I55" s="245">
        <f>IF(T$49="Y",'Dec20'!I65,0)</f>
        <v>0</v>
      </c>
      <c r="J55" s="245">
        <f>IF(T$49="Y",'Dec20'!J65,0)</f>
        <v>0</v>
      </c>
      <c r="K55" s="245">
        <f>IF(T$49="Y",'Dec20'!K65,I55*J55)</f>
        <v>0</v>
      </c>
      <c r="L55" s="246">
        <f>IF(T$49="Y",'Dec20'!L65,0)</f>
        <v>0</v>
      </c>
      <c r="M55" s="100" t="str">
        <f>IF(E55=" "," ",IF(T$49="Y",'Dec20'!M65,IF((H55+K55+L55)&gt;0,H55+K55+L55,"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IF(Employee!H$139=E$49,Employee!D$138+SUM(M55)+'Dec20'!V65,SUM(M55)+'Dec20'!V65)</f>
        <v>0</v>
      </c>
      <c r="W55" s="49">
        <f>IF(Employee!H$139=E$49,Employee!D$139+SUM(N55)+'Dec20'!W65,SUM(N55)+'Dec20'!W65)</f>
        <v>0</v>
      </c>
      <c r="X55" s="49">
        <f>IF(O55=" ",'Dec20'!X65,O55+'Dec20'!X65)</f>
        <v>0</v>
      </c>
      <c r="Y55" s="49">
        <f>IF(P55=" ",'Dec20'!Y65,P55+'Dec20'!Y65)</f>
        <v>0</v>
      </c>
      <c r="Z55" s="49">
        <f>IF(Q55=" ",'Dec20'!Z65,Q55+'Dec20'!Z65)</f>
        <v>0</v>
      </c>
      <c r="AA55" s="49">
        <f>IF(R55=" ",'Dec20'!AA65,R55+'Dec20'!AA65)</f>
        <v>0</v>
      </c>
      <c r="AC55" s="49">
        <f>IF(T55=" ",'Dec20'!AC65,T55+'Dec20'!AC65)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AD60+'Dec20'!AD75</f>
        <v>0</v>
      </c>
      <c r="AE65" s="158">
        <f>AE60+'Dec20'!AE75</f>
        <v>0</v>
      </c>
      <c r="AF65" s="158">
        <f>AF60+'Dec20'!AF75</f>
        <v>0</v>
      </c>
      <c r="AG65" s="158">
        <f>AG60+'Dec20'!AG75</f>
        <v>0</v>
      </c>
    </row>
    <row r="66" spans="6:33" ht="13.5" thickTop="1" x14ac:dyDescent="0.2"/>
    <row r="67" spans="6:33" x14ac:dyDescent="0.2">
      <c r="AD67" s="162"/>
      <c r="AE67" s="158">
        <f>AE62+'Dec20'!AE77</f>
        <v>0</v>
      </c>
      <c r="AF67" s="158">
        <f>AF62+'Dec20'!AF77</f>
        <v>0</v>
      </c>
      <c r="AG67" s="158">
        <f>AG62+'Dec20'!AG77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8" sqref="B8:E8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5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44</v>
      </c>
      <c r="F9" s="35"/>
      <c r="G9" s="35"/>
      <c r="H9" s="382" t="s">
        <v>28</v>
      </c>
      <c r="I9" s="380"/>
      <c r="J9" s="381"/>
      <c r="K9" s="204">
        <f>'Jan21'!M39+1</f>
        <v>44228</v>
      </c>
      <c r="L9" s="203" t="s">
        <v>76</v>
      </c>
      <c r="M9" s="205">
        <f>K9+6</f>
        <v>44234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IF(T$9="Y",'Jan21'!H41,0)</f>
        <v>0</v>
      </c>
      <c r="I11" s="89">
        <f>IF(T$9="Y",'Jan21'!I41,0)</f>
        <v>0</v>
      </c>
      <c r="J11" s="89">
        <f>IF(T$9="Y",'Jan21'!J41,0)</f>
        <v>0</v>
      </c>
      <c r="K11" s="89">
        <f>IF(T$9="Y",'Jan21'!K41,I11*J11)</f>
        <v>0</v>
      </c>
      <c r="L11" s="110">
        <f>IF(T$9="Y",'Jan21'!L41,0)</f>
        <v>0</v>
      </c>
      <c r="M11" s="110" t="str">
        <f>IF(E11=" "," ",IF(T$9="Y",'Jan21'!M41,IF((H11+K11+L11)&gt;0,H11+K11+L11,"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IF(Employee!H$34=E$9,Employee!D$34+SUM(M11)+'Jan21'!V41,SUM(M11)+'Jan21'!V41)</f>
        <v>0</v>
      </c>
      <c r="W11" s="49">
        <f>IF(Employee!H$34=E$9,Employee!D$35+SUM(N11)+'Jan21'!W41,SUM(N11)+'Jan21'!W41)</f>
        <v>0</v>
      </c>
      <c r="X11" s="49">
        <f>IF(O11=" ",'Jan21'!X41,O11+'Jan21'!X41)</f>
        <v>0</v>
      </c>
      <c r="Y11" s="49">
        <f>IF(P11=" ",'Jan21'!Y41,P11+'Jan21'!Y41)</f>
        <v>0</v>
      </c>
      <c r="Z11" s="49">
        <f>IF(Q11=" ",'Jan21'!Z41,Q11+'Jan21'!Z41)</f>
        <v>0</v>
      </c>
      <c r="AA11" s="49">
        <f>IF(R11=" ",'Jan21'!AA41,R11+'Jan21'!AA41)</f>
        <v>0</v>
      </c>
      <c r="AC11" s="49">
        <f>IF(T11=" ",'Jan21'!AC41,T11+'Jan21'!AC41)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IF(T$9="Y",'Jan21'!H42,0)</f>
        <v>0</v>
      </c>
      <c r="I12" s="92">
        <f>IF(T$9="Y",'Jan21'!I42,0)</f>
        <v>0</v>
      </c>
      <c r="J12" s="92">
        <f>IF(T$9="Y",'Jan21'!J42,0)</f>
        <v>0</v>
      </c>
      <c r="K12" s="92">
        <f>IF(T$9="Y",'Jan21'!K42,I12*J12)</f>
        <v>0</v>
      </c>
      <c r="L12" s="111">
        <f>IF(T$9="Y",'Jan21'!L42,0)</f>
        <v>0</v>
      </c>
      <c r="M12" s="111" t="str">
        <f>IF(E12=" "," ",IF(T$9="Y",'Jan21'!M42,IF((H12+K12+L12)&gt;0,H12+K12+L12,"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IF(Employee!H$60=E$9,Employee!D$60+SUM(M12)+'Jan21'!V42,SUM(M12)+'Jan21'!V42)</f>
        <v>0</v>
      </c>
      <c r="W12" s="49">
        <f>IF(Employee!H$60=E$9,Employee!D$61+SUM(N12)+'Jan21'!W42,SUM(N12)+'Jan21'!W42)</f>
        <v>0</v>
      </c>
      <c r="X12" s="49">
        <f>IF(O12=" ",'Jan21'!X42,O12+'Jan21'!X42)</f>
        <v>0</v>
      </c>
      <c r="Y12" s="49">
        <f>IF(P12=" ",'Jan21'!Y42,P12+'Jan21'!Y42)</f>
        <v>0</v>
      </c>
      <c r="Z12" s="49">
        <f>IF(Q12=" ",'Jan21'!Z42,Q12+'Jan21'!Z42)</f>
        <v>0</v>
      </c>
      <c r="AA12" s="49">
        <f>IF(R12=" ",'Jan21'!AA42,R12+'Jan21'!AA42)</f>
        <v>0</v>
      </c>
      <c r="AC12" s="49">
        <f>IF(T12=" ",'Jan21'!AC42,T12+'Jan21'!AC42)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IF(T$9="Y",'Jan21'!H43,0)</f>
        <v>0</v>
      </c>
      <c r="I13" s="92">
        <f>IF(T$9="Y",'Jan21'!I43,0)</f>
        <v>0</v>
      </c>
      <c r="J13" s="92">
        <f>IF(T$9="Y",'Jan21'!J43,0)</f>
        <v>0</v>
      </c>
      <c r="K13" s="92">
        <f>IF(T$9="Y",'Jan21'!K43,I13*J13)</f>
        <v>0</v>
      </c>
      <c r="L13" s="111">
        <f>IF(T$9="Y",'Jan21'!L43,0)</f>
        <v>0</v>
      </c>
      <c r="M13" s="111" t="str">
        <f>IF(E13=" "," ",IF(T$9="Y",'Jan21'!M43,IF((H13+K13+L13)&gt;0,H13+K13+L13,"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IF(Employee!H$86=E$9,Employee!D$86+SUM(M13)+'Jan21'!V43,SUM(M13)+'Jan21'!V43)</f>
        <v>0</v>
      </c>
      <c r="W13" s="49">
        <f>IF(Employee!H$86=E$9,Employee!D$87+SUM(N13)+'Jan21'!W43,SUM(N13)+'Jan21'!W43)</f>
        <v>0</v>
      </c>
      <c r="X13" s="49">
        <f>IF(O13=" ",'Jan21'!X43,O13+'Jan21'!X43)</f>
        <v>0</v>
      </c>
      <c r="Y13" s="49">
        <f>IF(P13=" ",'Jan21'!Y43,P13+'Jan21'!Y43)</f>
        <v>0</v>
      </c>
      <c r="Z13" s="49">
        <f>IF(Q13=" ",'Jan21'!Z43,Q13+'Jan21'!Z43)</f>
        <v>0</v>
      </c>
      <c r="AA13" s="49">
        <f>IF(R13=" ",'Jan21'!AA43,R13+'Jan21'!AA43)</f>
        <v>0</v>
      </c>
      <c r="AC13" s="49">
        <f>IF(T13=" ",'Jan21'!AC43,T13+'Jan21'!AC43)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IF(T$9="Y",'Jan21'!H44,0)</f>
        <v>0</v>
      </c>
      <c r="I14" s="92">
        <f>IF(T$9="Y",'Jan21'!I44,0)</f>
        <v>0</v>
      </c>
      <c r="J14" s="92">
        <f>IF(T$9="Y",'Jan21'!J44,0)</f>
        <v>0</v>
      </c>
      <c r="K14" s="92">
        <f>IF(T$9="Y",'Jan21'!K44,I14*J14)</f>
        <v>0</v>
      </c>
      <c r="L14" s="111">
        <f>IF(T$9="Y",'Jan21'!L44,0)</f>
        <v>0</v>
      </c>
      <c r="M14" s="111" t="str">
        <f>IF(E14=" "," ",IF(T$9="Y",'Jan21'!M44,IF((H14+K14+L14)&gt;0,H14+K14+L14,"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IF(Employee!H$112=E$9,Employee!D$112+SUM(M14)+'Jan21'!V44,SUM(M14)+'Jan21'!V44)</f>
        <v>0</v>
      </c>
      <c r="W14" s="49">
        <f>IF(Employee!H$112=E$9,Employee!D$113+SUM(N14)+'Jan21'!W44,SUM(N14)+'Jan21'!W44)</f>
        <v>0</v>
      </c>
      <c r="X14" s="49">
        <f>IF(O14=" ",'Jan21'!X44,O14+'Jan21'!X44)</f>
        <v>0</v>
      </c>
      <c r="Y14" s="49">
        <f>IF(P14=" ",'Jan21'!Y44,P14+'Jan21'!Y44)</f>
        <v>0</v>
      </c>
      <c r="Z14" s="49">
        <f>IF(Q14=" ",'Jan21'!Z44,Q14+'Jan21'!Z44)</f>
        <v>0</v>
      </c>
      <c r="AA14" s="49">
        <f>IF(R14=" ",'Jan21'!AA44,R14+'Jan21'!AA44)</f>
        <v>0</v>
      </c>
      <c r="AC14" s="49">
        <f>IF(T14=" ",'Jan21'!AC44,T14+'Jan21'!AC44)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IF(T$9="Y",'Jan21'!H45,0)</f>
        <v>0</v>
      </c>
      <c r="I15" s="245">
        <f>IF(T$9="Y",'Jan21'!I45,0)</f>
        <v>0</v>
      </c>
      <c r="J15" s="245">
        <f>IF(T$9="Y",'Jan21'!J45,0)</f>
        <v>0</v>
      </c>
      <c r="K15" s="245">
        <f>IF(T$9="Y",'Jan21'!K45,I15*J15)</f>
        <v>0</v>
      </c>
      <c r="L15" s="246">
        <f>IF(T$19="Y",'Jan21'!L45,0)</f>
        <v>0</v>
      </c>
      <c r="M15" s="111" t="str">
        <f>IF(E15=" "," ",IF(T$9="Y",'Jan21'!M45,IF((H15+K15+L15)&gt;0,H15+K15+L15,"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IF(Employee!H$138=E$9,Employee!D$138+SUM(M15)+'Jan21'!V45,SUM(M15)+'Jan21'!V45)</f>
        <v>0</v>
      </c>
      <c r="W15" s="49">
        <f>IF(Employee!H$138=E$9,Employee!D$139+SUM(N15)+'Jan21'!W45,SUM(N15)+'Jan21'!W45)</f>
        <v>0</v>
      </c>
      <c r="X15" s="49">
        <f>IF(O15=" ",'Jan21'!X45,O15+'Jan21'!X45)</f>
        <v>0</v>
      </c>
      <c r="Y15" s="49">
        <f>IF(P15=" ",'Jan21'!Y45,P15+'Jan21'!Y45)</f>
        <v>0</v>
      </c>
      <c r="Z15" s="49">
        <f>IF(Q15=" ",'Jan21'!Z45,Q15+'Jan21'!Z45)</f>
        <v>0</v>
      </c>
      <c r="AA15" s="49">
        <f>IF(R15=" ",'Jan21'!AA45,R15+'Jan21'!AA45)</f>
        <v>0</v>
      </c>
      <c r="AC15" s="49">
        <f>IF(T15=" ",'Jan21'!AC45,T15+'Jan21'!AC45)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45</v>
      </c>
      <c r="F19" s="35"/>
      <c r="G19" s="35"/>
      <c r="H19" s="382" t="s">
        <v>28</v>
      </c>
      <c r="I19" s="380"/>
      <c r="J19" s="381"/>
      <c r="K19" s="204">
        <f>M9+1</f>
        <v>44235</v>
      </c>
      <c r="L19" s="203" t="s">
        <v>76</v>
      </c>
      <c r="M19" s="205">
        <f>K19+6</f>
        <v>44241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46</v>
      </c>
      <c r="F29" s="35"/>
      <c r="G29" s="35"/>
      <c r="H29" s="382" t="s">
        <v>28</v>
      </c>
      <c r="I29" s="380"/>
      <c r="J29" s="381"/>
      <c r="K29" s="204">
        <f>M19+1</f>
        <v>44242</v>
      </c>
      <c r="L29" s="203" t="s">
        <v>76</v>
      </c>
      <c r="M29" s="205">
        <f>K29+6</f>
        <v>44248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47</v>
      </c>
      <c r="F39" s="35"/>
      <c r="G39" s="35"/>
      <c r="H39" s="382" t="s">
        <v>28</v>
      </c>
      <c r="I39" s="439"/>
      <c r="J39" s="440"/>
      <c r="K39" s="204">
        <f>M29+1</f>
        <v>44249</v>
      </c>
      <c r="L39" s="203" t="s">
        <v>76</v>
      </c>
      <c r="M39" s="205">
        <f>K39+6</f>
        <v>44255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11</v>
      </c>
      <c r="F49" s="35"/>
      <c r="G49" s="35"/>
      <c r="H49" s="382" t="s">
        <v>28</v>
      </c>
      <c r="I49" s="380"/>
      <c r="J49" s="381"/>
      <c r="K49" s="204">
        <f>Admin!B303</f>
        <v>44228</v>
      </c>
      <c r="L49" s="203" t="s">
        <v>76</v>
      </c>
      <c r="M49" s="205">
        <f>Admin!B330</f>
        <v>44255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IF(T$49="Y",'Jan21'!H51,0)</f>
        <v>0</v>
      </c>
      <c r="I51" s="89">
        <f>IF(T$49="Y",'Jan21'!I51,0)</f>
        <v>0</v>
      </c>
      <c r="J51" s="89">
        <f>IF(T$49="Y",'Jan21'!J51,0)</f>
        <v>0</v>
      </c>
      <c r="K51" s="89">
        <f>IF(T$49="Y",'Jan21'!K51,I51*J51)</f>
        <v>0</v>
      </c>
      <c r="L51" s="110">
        <f>IF(T$49="Y",'Jan21'!L51,0)</f>
        <v>0</v>
      </c>
      <c r="M51" s="99" t="str">
        <f>IF(E51=" "," ",IF(T$49="Y",'Jan21'!M51,IF((H51+K51+L51)&gt;0,H51+K51+L51,"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IF(Employee!H$35=E$49,Employee!D$34+SUM(M51)+'Jan21'!V51,SUM(M51)+'Jan21'!V51)</f>
        <v>0</v>
      </c>
      <c r="W51" s="49">
        <f>IF(Employee!H$35=E$49,Employee!D$35+SUM(N51)+'Jan21'!W51,SUM(N51)+'Jan21'!W51)</f>
        <v>0</v>
      </c>
      <c r="X51" s="49">
        <f>IF(O51=" ",'Jan21'!X51,O51+'Jan21'!X51)</f>
        <v>0</v>
      </c>
      <c r="Y51" s="49">
        <f>IF(P51=" ",'Jan21'!Y51,P51+'Jan21'!Y51)</f>
        <v>0</v>
      </c>
      <c r="Z51" s="49">
        <f>IF(Q51=" ",'Jan21'!Z51,Q51+'Jan21'!Z51)</f>
        <v>0</v>
      </c>
      <c r="AA51" s="49">
        <f>IF(R51=" ",'Jan21'!AA51,R51+'Jan21'!AA51)</f>
        <v>0</v>
      </c>
      <c r="AC51" s="49">
        <f>IF(T51=" ",'Jan21'!AC51,T51+'Jan21'!AC51)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IF(T$49="Y",'Jan21'!H52,0)</f>
        <v>0</v>
      </c>
      <c r="I52" s="92">
        <f>IF(T$49="Y",'Jan21'!I52,0)</f>
        <v>0</v>
      </c>
      <c r="J52" s="92">
        <f>IF(T$49="Y",'Jan21'!J52,0)</f>
        <v>0</v>
      </c>
      <c r="K52" s="92">
        <f>IF(T$49="Y",'Jan21'!K52,I52*J52)</f>
        <v>0</v>
      </c>
      <c r="L52" s="111">
        <f>IF(T$49="Y",'Jan21'!L52,0)</f>
        <v>0</v>
      </c>
      <c r="M52" s="100" t="str">
        <f>IF(E52=" "," ",IF(T$49="Y",'Jan21'!M52,IF((H52+K52+L52)&gt;0,H52+K52+L52,"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IF(Employee!H$61=E$49,Employee!D$60+SUM(M52)+'Jan21'!V52,SUM(M52)+'Jan21'!V52)</f>
        <v>0</v>
      </c>
      <c r="W52" s="49">
        <f>IF(Employee!H$61=E$49,Employee!D$61+SUM(N52)+'Jan21'!W52,SUM(N52)+'Jan21'!W52)</f>
        <v>0</v>
      </c>
      <c r="X52" s="49">
        <f>IF(O52=" ",'Jan21'!X52,O52+'Jan21'!X52)</f>
        <v>0</v>
      </c>
      <c r="Y52" s="49">
        <f>IF(P52=" ",'Jan21'!Y52,P52+'Jan21'!Y52)</f>
        <v>0</v>
      </c>
      <c r="Z52" s="49">
        <f>IF(Q52=" ",'Jan21'!Z52,Q52+'Jan21'!Z52)</f>
        <v>0</v>
      </c>
      <c r="AA52" s="49">
        <f>IF(R52=" ",'Jan21'!AA52,R52+'Jan21'!AA52)</f>
        <v>0</v>
      </c>
      <c r="AC52" s="49">
        <f>IF(T52=" ",'Jan21'!AC52,T52+'Jan21'!AC52)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IF(T$49="Y",'Jan21'!H53,0)</f>
        <v>0</v>
      </c>
      <c r="I53" s="92">
        <f>IF(T$49="Y",'Jan21'!I53,0)</f>
        <v>0</v>
      </c>
      <c r="J53" s="92">
        <f>IF(T$49="Y",'Jan21'!J53,0)</f>
        <v>0</v>
      </c>
      <c r="K53" s="92">
        <f>IF(T$49="Y",'Jan21'!K53,I53*J53)</f>
        <v>0</v>
      </c>
      <c r="L53" s="111">
        <f>IF(T$49="Y",'Jan21'!L53,0)</f>
        <v>0</v>
      </c>
      <c r="M53" s="100" t="str">
        <f>IF(E53=" "," ",IF(T$49="Y",'Jan21'!M53,IF((H53+K53+L53)&gt;0,H53+K53+L53,"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IF(Employee!H$87=E$49,Employee!D$86+SUM(M53)+'Jan21'!V53,SUM(M53)+'Jan21'!V53)</f>
        <v>0</v>
      </c>
      <c r="W53" s="49">
        <f>IF(Employee!H$87=E$49,Employee!D$87+SUM(N53)+'Jan21'!W53,SUM(N53)+'Jan21'!W53)</f>
        <v>0</v>
      </c>
      <c r="X53" s="49">
        <f>IF(O53=" ",'Jan21'!X53,O53+'Jan21'!X53)</f>
        <v>0</v>
      </c>
      <c r="Y53" s="49">
        <f>IF(P53=" ",'Jan21'!Y53,P53+'Jan21'!Y53)</f>
        <v>0</v>
      </c>
      <c r="Z53" s="49">
        <f>IF(Q53=" ",'Jan21'!Z53,Q53+'Jan21'!Z53)</f>
        <v>0</v>
      </c>
      <c r="AA53" s="49">
        <f>IF(R53=" ",'Jan21'!AA53,R53+'Jan21'!AA53)</f>
        <v>0</v>
      </c>
      <c r="AC53" s="49">
        <f>IF(T53=" ",'Jan21'!AC53,T53+'Jan21'!AC53)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IF(T$49="Y",'Jan21'!H54,0)</f>
        <v>0</v>
      </c>
      <c r="I54" s="92">
        <f>IF(T$49="Y",'Jan21'!I54,0)</f>
        <v>0</v>
      </c>
      <c r="J54" s="92">
        <f>IF(T$49="Y",'Jan21'!J54,0)</f>
        <v>0</v>
      </c>
      <c r="K54" s="92">
        <f>IF(T$49="Y",'Jan21'!K54,I54*J54)</f>
        <v>0</v>
      </c>
      <c r="L54" s="111">
        <f>IF(T$49="Y",'Jan21'!L54,0)</f>
        <v>0</v>
      </c>
      <c r="M54" s="100" t="str">
        <f>IF(E54=" "," ",IF(T$49="Y",'Jan21'!M54,IF((H54+K54+L54)&gt;0,H54+K54+L54,"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IF(Employee!H$113=E$49,Employee!D$112+SUM(M54)+'Jan21'!V54,SUM(M54)+'Jan21'!V54)</f>
        <v>0</v>
      </c>
      <c r="W54" s="49">
        <f>IF(Employee!H$113=E$49,Employee!D$113+SUM(N54)+'Jan21'!W54,SUM(N54)+'Jan21'!W54)</f>
        <v>0</v>
      </c>
      <c r="X54" s="49">
        <f>IF(O54=" ",'Jan21'!X54,O54+'Jan21'!X54)</f>
        <v>0</v>
      </c>
      <c r="Y54" s="49">
        <f>IF(P54=" ",'Jan21'!Y54,P54+'Jan21'!Y54)</f>
        <v>0</v>
      </c>
      <c r="Z54" s="49">
        <f>IF(Q54=" ",'Jan21'!Z54,Q54+'Jan21'!Z54)</f>
        <v>0</v>
      </c>
      <c r="AA54" s="49">
        <f>IF(R54=" ",'Jan21'!AA54,R54+'Jan21'!AA54)</f>
        <v>0</v>
      </c>
      <c r="AC54" s="49">
        <f>IF(T54=" ",'Jan21'!AC54,T54+'Jan21'!AC54)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IF(T$49="Y",'Jan21'!H55,0)</f>
        <v>0</v>
      </c>
      <c r="I55" s="245">
        <f>IF(T$49="Y",'Jan21'!I55,0)</f>
        <v>0</v>
      </c>
      <c r="J55" s="245">
        <f>IF(T$49="Y",'Jan21'!J55,0)</f>
        <v>0</v>
      </c>
      <c r="K55" s="245">
        <f>IF(T$49="Y",'Jan21'!K55,I55*J55)</f>
        <v>0</v>
      </c>
      <c r="L55" s="246">
        <f>IF(T$49="Y",'Jan21'!L55,0)</f>
        <v>0</v>
      </c>
      <c r="M55" s="100" t="str">
        <f>IF(E55=" "," ",IF(T$49="Y",'Jan21'!M55,IF((H55+K55+L55)&gt;0,H55+K55+L55,"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IF(Employee!H$139=E$49,Employee!D$138+SUM(M55)+'Jan21'!V55,SUM(M55)+'Jan21'!V55)</f>
        <v>0</v>
      </c>
      <c r="W55" s="49">
        <f>IF(Employee!H$139=E$49,Employee!D$139+SUM(N55)+'Jan21'!W55,SUM(N55)+'Jan21'!W55)</f>
        <v>0</v>
      </c>
      <c r="X55" s="49">
        <f>IF(O55=" ",'Jan21'!X55,O55+'Jan21'!X55)</f>
        <v>0</v>
      </c>
      <c r="Y55" s="49">
        <f>IF(P55=" ",'Jan21'!Y55,P55+'Jan21'!Y55)</f>
        <v>0</v>
      </c>
      <c r="Z55" s="49">
        <f>IF(Q55=" ",'Jan21'!Z55,Q55+'Jan21'!Z55)</f>
        <v>0</v>
      </c>
      <c r="AA55" s="49">
        <f>IF(R55=" ",'Jan21'!AA55,R55+'Jan21'!AA55)</f>
        <v>0</v>
      </c>
      <c r="AC55" s="49">
        <f>IF(T55=" ",'Jan21'!AC55,T55+'Jan21'!AC55)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AD60+'Jan21'!AD65</f>
        <v>0</v>
      </c>
      <c r="AE65" s="158">
        <f>AE60+'Jan21'!AE65</f>
        <v>0</v>
      </c>
      <c r="AF65" s="158">
        <f>AF60+'Jan21'!AF65</f>
        <v>0</v>
      </c>
      <c r="AG65" s="158">
        <f>AG60+'Jan21'!AG65</f>
        <v>0</v>
      </c>
    </row>
    <row r="66" spans="6:33" ht="13.5" thickTop="1" x14ac:dyDescent="0.2"/>
    <row r="67" spans="6:33" x14ac:dyDescent="0.2">
      <c r="AD67" s="162"/>
      <c r="AE67" s="158">
        <f>AE62+'Jan21'!AE67</f>
        <v>0</v>
      </c>
      <c r="AF67" s="158">
        <f>AF62+'Jan21'!AF67</f>
        <v>0</v>
      </c>
      <c r="AG67" s="158">
        <f>AG62+'Jan21'!AG67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disablePrompts="1"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B15" sqref="B15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SUM(AD80:AG80)+SUM(AE82:AG82)</f>
        <v>0</v>
      </c>
      <c r="H1" s="444"/>
      <c r="I1" s="450" t="s">
        <v>4</v>
      </c>
      <c r="J1" s="452"/>
      <c r="K1" s="452"/>
      <c r="L1" s="453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48</v>
      </c>
      <c r="F9" s="35"/>
      <c r="G9" s="35"/>
      <c r="H9" s="382" t="s">
        <v>28</v>
      </c>
      <c r="I9" s="380"/>
      <c r="J9" s="381"/>
      <c r="K9" s="204">
        <f>'Feb21'!M39+1</f>
        <v>44256</v>
      </c>
      <c r="L9" s="203" t="s">
        <v>76</v>
      </c>
      <c r="M9" s="205">
        <f>K9+6</f>
        <v>44262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IF(T$9="Y",'Feb21'!H41,0)</f>
        <v>0</v>
      </c>
      <c r="I11" s="89">
        <f>IF(T$9="Y",'Feb21'!I41,0)</f>
        <v>0</v>
      </c>
      <c r="J11" s="89">
        <f>IF(T$9="Y",'Feb21'!J41,0)</f>
        <v>0</v>
      </c>
      <c r="K11" s="89">
        <f>IF(T$9="Y",'Feb21'!K41,I11*J11)</f>
        <v>0</v>
      </c>
      <c r="L11" s="110">
        <f>IF(T$9="Y",'Feb21'!L41,0)</f>
        <v>0</v>
      </c>
      <c r="M11" s="110" t="str">
        <f>IF(E11=" "," ",IF(T$9="Y",'Feb21'!M41,IF((H11+K11+L11)&gt;0,H11+K11+L11,"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IF(Employee!H$34=E$9,Employee!D$34+SUM(M11)+'Feb21'!V41,SUM(M11)+'Feb21'!V41)</f>
        <v>0</v>
      </c>
      <c r="W11" s="49">
        <f>IF(Employee!H$34=E$9,Employee!D$35+SUM(N11)+'Feb21'!W41,SUM(N11)+'Feb21'!W41)</f>
        <v>0</v>
      </c>
      <c r="X11" s="49">
        <f>IF(O11=" ",'Feb21'!X41,O11+'Feb21'!X41)</f>
        <v>0</v>
      </c>
      <c r="Y11" s="49">
        <f>IF(P11=" ",'Feb21'!Y41,P11+'Feb21'!Y41)</f>
        <v>0</v>
      </c>
      <c r="Z11" s="49">
        <f>IF(Q11=" ",'Feb21'!Z41,Q11+'Feb21'!Z41)</f>
        <v>0</v>
      </c>
      <c r="AA11" s="49">
        <f>IF(R11=" ",'Feb21'!AA41,R11+'Feb21'!AA41)</f>
        <v>0</v>
      </c>
      <c r="AC11" s="49">
        <f>IF(T11=" ",'Feb21'!AC41,T11+'Feb21'!AC41)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IF(T$9="Y",'Feb21'!H42,0)</f>
        <v>0</v>
      </c>
      <c r="I12" s="92">
        <f>IF(T$9="Y",'Feb21'!I42,0)</f>
        <v>0</v>
      </c>
      <c r="J12" s="92">
        <f>IF(T$9="Y",'Feb21'!J42,0)</f>
        <v>0</v>
      </c>
      <c r="K12" s="92">
        <f>IF(T$9="Y",'Feb21'!K42,I12*J12)</f>
        <v>0</v>
      </c>
      <c r="L12" s="111">
        <f>IF(T$9="Y",'Feb21'!L42,0)</f>
        <v>0</v>
      </c>
      <c r="M12" s="111" t="str">
        <f>IF(E12=" "," ",IF(T$9="Y",'Feb21'!M42,IF((H12+K12+L12)&gt;0,H12+K12+L12,"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IF(Employee!H$60=E$9,Employee!D$60+SUM(M12)+'Feb21'!V42,SUM(M12)+'Feb21'!V42)</f>
        <v>0</v>
      </c>
      <c r="W12" s="49">
        <f>IF(Employee!H$60=E$9,Employee!D$61+SUM(N12)+'Feb21'!W42,SUM(N12)+'Feb21'!W42)</f>
        <v>0</v>
      </c>
      <c r="X12" s="49">
        <f>IF(O12=" ",'Feb21'!X42,O12+'Feb21'!X42)</f>
        <v>0</v>
      </c>
      <c r="Y12" s="49">
        <f>IF(P12=" ",'Feb21'!Y42,P12+'Feb21'!Y42)</f>
        <v>0</v>
      </c>
      <c r="Z12" s="49">
        <f>IF(Q12=" ",'Feb21'!Z42,Q12+'Feb21'!Z42)</f>
        <v>0</v>
      </c>
      <c r="AA12" s="49">
        <f>IF(R12=" ",'Feb21'!AA42,R12+'Feb21'!AA42)</f>
        <v>0</v>
      </c>
      <c r="AC12" s="49">
        <f>IF(T12=" ",'Feb21'!AC42,T12+'Feb21'!AC42)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IF(T$9="Y",'Feb21'!H43,0)</f>
        <v>0</v>
      </c>
      <c r="I13" s="92">
        <f>IF(T$9="Y",'Feb21'!I43,0)</f>
        <v>0</v>
      </c>
      <c r="J13" s="92">
        <f>IF(T$9="Y",'Feb21'!J43,0)</f>
        <v>0</v>
      </c>
      <c r="K13" s="92">
        <f>IF(T$9="Y",'Feb21'!K43,I13*J13)</f>
        <v>0</v>
      </c>
      <c r="L13" s="111">
        <f>IF(T$9="Y",'Feb21'!L43,0)</f>
        <v>0</v>
      </c>
      <c r="M13" s="111" t="str">
        <f>IF(E13=" "," ",IF(T$9="Y",'Feb21'!M43,IF((H13+K13+L13)&gt;0,H13+K13+L13,"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IF(Employee!H$86=E$9,Employee!D$86+SUM(M13)+'Feb21'!V43,SUM(M13)+'Feb21'!V43)</f>
        <v>0</v>
      </c>
      <c r="W13" s="49">
        <f>IF(Employee!H$86=E$9,Employee!D$87+SUM(N13)+'Feb21'!W43,SUM(N13)+'Feb21'!W43)</f>
        <v>0</v>
      </c>
      <c r="X13" s="49">
        <f>IF(O13=" ",'Feb21'!X43,O13+'Feb21'!X43)</f>
        <v>0</v>
      </c>
      <c r="Y13" s="49">
        <f>IF(P13=" ",'Feb21'!Y43,P13+'Feb21'!Y43)</f>
        <v>0</v>
      </c>
      <c r="Z13" s="49">
        <f>IF(Q13=" ",'Feb21'!Z43,Q13+'Feb21'!Z43)</f>
        <v>0</v>
      </c>
      <c r="AA13" s="49">
        <f>IF(R13=" ",'Feb21'!AA43,R13+'Feb21'!AA43)</f>
        <v>0</v>
      </c>
      <c r="AC13" s="49">
        <f>IF(T13=" ",'Feb21'!AC43,T13+'Feb21'!AC43)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IF(T$9="Y",'Feb21'!H44,0)</f>
        <v>0</v>
      </c>
      <c r="I14" s="92">
        <f>IF(T$9="Y",'Feb21'!I44,0)</f>
        <v>0</v>
      </c>
      <c r="J14" s="92">
        <f>IF(T$9="Y",'Feb21'!J44,0)</f>
        <v>0</v>
      </c>
      <c r="K14" s="92">
        <f>IF(T$9="Y",'Feb21'!K44,I14*J14)</f>
        <v>0</v>
      </c>
      <c r="L14" s="111">
        <f>IF(T$9="Y",'Feb21'!L44,0)</f>
        <v>0</v>
      </c>
      <c r="M14" s="111" t="str">
        <f>IF(E14=" "," ",IF(T$9="Y",'Feb21'!M44,IF((H14+K14+L14)&gt;0,H14+K14+L14,"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IF(Employee!H$112=E$9,Employee!D$112+SUM(M14)+'Feb21'!V44,SUM(M14)+'Feb21'!V44)</f>
        <v>0</v>
      </c>
      <c r="W14" s="49">
        <f>IF(Employee!H$112=E$9,Employee!D$113+SUM(N14)+'Feb21'!W44,SUM(N14)+'Feb21'!W44)</f>
        <v>0</v>
      </c>
      <c r="X14" s="49">
        <f>IF(O14=" ",'Feb21'!X44,O14+'Feb21'!X44)</f>
        <v>0</v>
      </c>
      <c r="Y14" s="49">
        <f>IF(P14=" ",'Feb21'!Y44,P14+'Feb21'!Y44)</f>
        <v>0</v>
      </c>
      <c r="Z14" s="49">
        <f>IF(Q14=" ",'Feb21'!Z44,Q14+'Feb21'!Z44)</f>
        <v>0</v>
      </c>
      <c r="AA14" s="49">
        <f>IF(R14=" ",'Feb21'!AA44,R14+'Feb21'!AA44)</f>
        <v>0</v>
      </c>
      <c r="AC14" s="49">
        <f>IF(T14=" ",'Feb21'!AC44,T14+'Feb21'!AC44)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IF(T$9="Y",'Feb21'!H45,0)</f>
        <v>0</v>
      </c>
      <c r="I15" s="245">
        <f>IF(T$9="Y",'Feb21'!I45,0)</f>
        <v>0</v>
      </c>
      <c r="J15" s="245">
        <f>IF(T$9="Y",'Feb21'!J45,0)</f>
        <v>0</v>
      </c>
      <c r="K15" s="245">
        <f>IF(T$9="Y",'Feb21'!K45,I15*J15)</f>
        <v>0</v>
      </c>
      <c r="L15" s="246">
        <f>IF(T$9="Y",'Feb21'!L45,0)</f>
        <v>0</v>
      </c>
      <c r="M15" s="111" t="str">
        <f>IF(E15=" "," ",IF(T$9="Y",'Feb21'!M45,IF((H15+K15+L15)&gt;0,H15+K15+L15,"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IF(Employee!H$138=E$9,Employee!D$138+SUM(M15)+'Feb21'!V45,SUM(M15)+'Feb21'!V45)</f>
        <v>0</v>
      </c>
      <c r="W15" s="49">
        <f>IF(Employee!H$138=E$9,Employee!D$139+SUM(N15)+'Feb21'!W45,SUM(N15)+'Feb21'!W45)</f>
        <v>0</v>
      </c>
      <c r="X15" s="49">
        <f>IF(O15=" ",'Feb21'!X45,O15+'Feb21'!X45)</f>
        <v>0</v>
      </c>
      <c r="Y15" s="49">
        <f>IF(P15=" ",'Feb21'!Y45,P15+'Feb21'!Y45)</f>
        <v>0</v>
      </c>
      <c r="Z15" s="49">
        <f>IF(Q15=" ",'Feb21'!Z45,Q15+'Feb21'!Z45)</f>
        <v>0</v>
      </c>
      <c r="AA15" s="49">
        <f>IF(R15=" ",'Feb21'!AA45,R15+'Feb21'!AA45)</f>
        <v>0</v>
      </c>
      <c r="AC15" s="49">
        <f>IF(T15=" ",'Feb21'!AC45,T15+'Feb21'!AC45)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49</v>
      </c>
      <c r="F19" s="35"/>
      <c r="G19" s="35"/>
      <c r="H19" s="382" t="s">
        <v>28</v>
      </c>
      <c r="I19" s="380"/>
      <c r="J19" s="381"/>
      <c r="K19" s="204">
        <f>M9+1</f>
        <v>44263</v>
      </c>
      <c r="L19" s="203" t="s">
        <v>76</v>
      </c>
      <c r="M19" s="205">
        <f>K19+6</f>
        <v>44269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50</v>
      </c>
      <c r="F29" s="35"/>
      <c r="G29" s="35"/>
      <c r="H29" s="382" t="s">
        <v>28</v>
      </c>
      <c r="I29" s="380"/>
      <c r="J29" s="381"/>
      <c r="K29" s="204">
        <f>M19+1</f>
        <v>44270</v>
      </c>
      <c r="L29" s="203" t="s">
        <v>76</v>
      </c>
      <c r="M29" s="205">
        <f>K29+6</f>
        <v>44276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51</v>
      </c>
      <c r="F39" s="35"/>
      <c r="G39" s="35"/>
      <c r="H39" s="382" t="s">
        <v>28</v>
      </c>
      <c r="I39" s="439"/>
      <c r="J39" s="440"/>
      <c r="K39" s="204">
        <f>M29+1</f>
        <v>44277</v>
      </c>
      <c r="L39" s="203" t="s">
        <v>76</v>
      </c>
      <c r="M39" s="205">
        <f>K39+6</f>
        <v>44283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52</v>
      </c>
      <c r="F49" s="35"/>
      <c r="G49" s="35"/>
      <c r="H49" s="382" t="s">
        <v>28</v>
      </c>
      <c r="I49" s="439"/>
      <c r="J49" s="440"/>
      <c r="K49" s="204">
        <f>M39+1</f>
        <v>44284</v>
      </c>
      <c r="L49" s="203" t="s">
        <v>76</v>
      </c>
      <c r="M49" s="205">
        <f>K49+6</f>
        <v>44290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23</v>
      </c>
      <c r="C58" s="437"/>
      <c r="D58" s="437"/>
      <c r="E58" s="438"/>
      <c r="F58" s="32"/>
      <c r="G58" s="32"/>
      <c r="H58" s="32"/>
      <c r="I58" s="32"/>
      <c r="J58" s="32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2" t="s">
        <v>9</v>
      </c>
      <c r="C59" s="439"/>
      <c r="D59" s="440"/>
      <c r="E59" s="156">
        <v>53</v>
      </c>
      <c r="F59" s="35"/>
      <c r="G59" s="35"/>
      <c r="H59" s="382" t="s">
        <v>28</v>
      </c>
      <c r="I59" s="439"/>
      <c r="J59" s="440"/>
      <c r="K59" s="204">
        <f>M49+1</f>
        <v>44291</v>
      </c>
      <c r="L59" s="203" t="s">
        <v>76</v>
      </c>
      <c r="M59" s="205">
        <f>K59+4</f>
        <v>44295</v>
      </c>
      <c r="N59" s="20"/>
      <c r="O59" s="392" t="s">
        <v>63</v>
      </c>
      <c r="P59" s="441"/>
      <c r="Q59" s="441"/>
      <c r="R59" s="442"/>
      <c r="S59" s="35"/>
      <c r="T59" s="164"/>
      <c r="U59" s="37"/>
      <c r="AH59" s="35"/>
    </row>
    <row r="60" spans="1:34" ht="18" customHeight="1" thickTop="1" x14ac:dyDescent="0.2">
      <c r="A60" s="34"/>
      <c r="B60" s="455" t="s">
        <v>65</v>
      </c>
      <c r="C60" s="456"/>
      <c r="D60" s="456"/>
      <c r="E60" s="45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436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9" t="s">
        <v>24</v>
      </c>
      <c r="C68" s="380"/>
      <c r="D68" s="380"/>
      <c r="E68" s="381"/>
      <c r="F68" s="32"/>
      <c r="G68" s="32"/>
      <c r="H68" s="43"/>
      <c r="I68" s="43"/>
      <c r="J68" s="43"/>
      <c r="K68" s="46"/>
      <c r="L68" s="46"/>
      <c r="M68" s="43"/>
      <c r="N68" s="32"/>
      <c r="O68" s="372" t="s">
        <v>28</v>
      </c>
      <c r="P68" s="373"/>
      <c r="Q68" s="374"/>
      <c r="R68" s="370"/>
      <c r="S68" s="371"/>
      <c r="T68" s="371"/>
      <c r="U68" s="33"/>
      <c r="AH68" s="35"/>
    </row>
    <row r="69" spans="1:34" ht="18" customHeight="1" thickTop="1" thickBot="1" x14ac:dyDescent="0.25">
      <c r="A69" s="34"/>
      <c r="B69" s="382" t="s">
        <v>10</v>
      </c>
      <c r="C69" s="380"/>
      <c r="D69" s="381"/>
      <c r="E69" s="156">
        <v>12</v>
      </c>
      <c r="F69" s="35"/>
      <c r="G69" s="35"/>
      <c r="H69" s="382" t="s">
        <v>28</v>
      </c>
      <c r="I69" s="380"/>
      <c r="J69" s="381"/>
      <c r="K69" s="204">
        <f>Admin!B331</f>
        <v>44256</v>
      </c>
      <c r="L69" s="203" t="s">
        <v>76</v>
      </c>
      <c r="M69" s="205">
        <f>Admin!B365</f>
        <v>44290</v>
      </c>
      <c r="N69" s="20"/>
      <c r="O69" s="392" t="s">
        <v>64</v>
      </c>
      <c r="P69" s="393"/>
      <c r="Q69" s="393"/>
      <c r="R69" s="39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IF(T$69="Y",'Feb21'!H51,0)</f>
        <v>0</v>
      </c>
      <c r="I71" s="89">
        <f>IF(T$69="Y",'Feb21'!I51,0)</f>
        <v>0</v>
      </c>
      <c r="J71" s="89">
        <f>IF(T$69="Y",'Feb21'!J51,0)</f>
        <v>0</v>
      </c>
      <c r="K71" s="89">
        <f>IF(T$69="Y",'Feb21'!K51,I71*J71)</f>
        <v>0</v>
      </c>
      <c r="L71" s="110">
        <f>IF(T$69="Y",'Feb21'!L51,0)</f>
        <v>0</v>
      </c>
      <c r="M71" s="99" t="str">
        <f>IF(E71=" "," ",IF(T$69="Y",'Feb21'!M51,IF((H71+K71+L71)&gt;0,H71+K71+L71,"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IF(Employee!H$35=E$69,Employee!D$34+SUM(M71)+'Feb21'!V51,SUM(M71)+'Feb21'!V51)</f>
        <v>0</v>
      </c>
      <c r="W71" s="49">
        <f>IF(Employee!H$35=E$69,Employee!D$35+SUM(N71)+'Feb21'!W51,SUM(N71)+'Feb21'!W51)</f>
        <v>0</v>
      </c>
      <c r="X71" s="49">
        <f>IF(O71=" ",'Feb21'!X51,O71+'Feb21'!X51)</f>
        <v>0</v>
      </c>
      <c r="Y71" s="49">
        <f>IF(P71=" ",'Feb21'!Y51,P71+'Feb21'!Y51)</f>
        <v>0</v>
      </c>
      <c r="Z71" s="49">
        <f>IF(Q71=" ",'Feb21'!Z51,Q71+'Feb21'!Z51)</f>
        <v>0</v>
      </c>
      <c r="AA71" s="49">
        <f>IF(R71=" ",'Feb21'!AA51,R71+'Feb21'!AA51)</f>
        <v>0</v>
      </c>
      <c r="AC71" s="49">
        <f>IF(T71=" ",'Feb21'!AC51,T71+'Feb21'!AC51)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IF(T$69="Y",'Feb21'!H52,0)</f>
        <v>0</v>
      </c>
      <c r="I72" s="92">
        <f>IF(T$69="Y",'Feb21'!I52,0)</f>
        <v>0</v>
      </c>
      <c r="J72" s="92">
        <f>IF(T$69="Y",'Feb21'!J52,0)</f>
        <v>0</v>
      </c>
      <c r="K72" s="92">
        <f>IF(T$69="Y",'Feb21'!K52,I72*J72)</f>
        <v>0</v>
      </c>
      <c r="L72" s="111">
        <f>IF(T$69="Y",'Feb21'!L52,0)</f>
        <v>0</v>
      </c>
      <c r="M72" s="100" t="str">
        <f>IF(E72=" "," ",IF(T$69="Y",'Feb21'!M52,IF((H72+K72+L72)&gt;0,H72+K72+L72,"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IF(Employee!H$61=E$69,Employee!D$60+SUM(M72)+'Feb21'!V52,SUM(M72)+'Feb21'!V52)</f>
        <v>0</v>
      </c>
      <c r="W72" s="49">
        <f>IF(Employee!H$61=E$69,Employee!D$61+SUM(N72)+'Feb21'!W52,SUM(N72)+'Feb21'!W52)</f>
        <v>0</v>
      </c>
      <c r="X72" s="49">
        <f>IF(O72=" ",'Feb21'!X52,O72+'Feb21'!X52)</f>
        <v>0</v>
      </c>
      <c r="Y72" s="49">
        <f>IF(P72=" ",'Feb21'!Y52,P72+'Feb21'!Y52)</f>
        <v>0</v>
      </c>
      <c r="Z72" s="49">
        <f>IF(Q72=" ",'Feb21'!Z52,Q72+'Feb21'!Z52)</f>
        <v>0</v>
      </c>
      <c r="AA72" s="49">
        <f>IF(R72=" ",'Feb21'!AA52,R72+'Feb21'!AA52)</f>
        <v>0</v>
      </c>
      <c r="AC72" s="49">
        <f>IF(T72=" ",'Feb21'!AC52,T72+'Feb21'!AC52)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IF(T$69="Y",'Feb21'!H53,0)</f>
        <v>0</v>
      </c>
      <c r="I73" s="92">
        <f>IF(T$69="Y",'Feb21'!I53,0)</f>
        <v>0</v>
      </c>
      <c r="J73" s="92">
        <f>IF(T$69="Y",'Feb21'!J53,0)</f>
        <v>0</v>
      </c>
      <c r="K73" s="92">
        <f>IF(T$69="Y",'Feb21'!K53,I73*J73)</f>
        <v>0</v>
      </c>
      <c r="L73" s="111">
        <f>IF(T$69="Y",'Feb21'!L53,0)</f>
        <v>0</v>
      </c>
      <c r="M73" s="100" t="str">
        <f>IF(E73=" "," ",IF(T$69="Y",'Feb21'!M53,IF((H73+K73+L73)&gt;0,H73+K73+L73,"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IF(Employee!H$87=E$69,Employee!D$86+SUM(M73)+'Feb21'!V53,SUM(M73)+'Feb21'!V53)</f>
        <v>0</v>
      </c>
      <c r="W73" s="49">
        <f>IF(Employee!H$87=E$69,Employee!D$87+SUM(N73)+'Feb21'!W53,SUM(N73)+'Feb21'!W53)</f>
        <v>0</v>
      </c>
      <c r="X73" s="49">
        <f>IF(O73=" ",'Feb21'!X53,O73+'Feb21'!X53)</f>
        <v>0</v>
      </c>
      <c r="Y73" s="49">
        <f>IF(P73=" ",'Feb21'!Y53,P73+'Feb21'!Y53)</f>
        <v>0</v>
      </c>
      <c r="Z73" s="49">
        <f>IF(Q73=" ",'Feb21'!Z53,Q73+'Feb21'!Z53)</f>
        <v>0</v>
      </c>
      <c r="AA73" s="49">
        <f>IF(R73=" ",'Feb21'!AA53,R73+'Feb21'!AA53)</f>
        <v>0</v>
      </c>
      <c r="AC73" s="49">
        <f>IF(T73=" ",'Feb21'!AC53,T73+'Feb21'!AC53)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IF(T$69="Y",'Feb21'!H54,0)</f>
        <v>0</v>
      </c>
      <c r="I74" s="92">
        <f>IF(T$69="Y",'Feb21'!I54,0)</f>
        <v>0</v>
      </c>
      <c r="J74" s="92">
        <f>IF(T$69="Y",'Feb21'!J54,0)</f>
        <v>0</v>
      </c>
      <c r="K74" s="92">
        <f>IF(T$69="Y",'Feb21'!K54,I74*J74)</f>
        <v>0</v>
      </c>
      <c r="L74" s="111">
        <f>IF(T$69="Y",'Feb21'!L54,0)</f>
        <v>0</v>
      </c>
      <c r="M74" s="100" t="str">
        <f>IF(E74=" "," ",IF(T$69="Y",'Feb21'!M54,IF((H74+K74+L74)&gt;0,H74+K74+L74,"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IF(Employee!H$113=E$69,Employee!D$112+SUM(M74)+'Feb21'!V54,SUM(M74)+'Feb21'!V54)</f>
        <v>0</v>
      </c>
      <c r="W74" s="49">
        <f>IF(Employee!H$113=E$69,Employee!D$113+SUM(N74)+'Feb21'!W54,SUM(N74)+'Feb21'!W54)</f>
        <v>0</v>
      </c>
      <c r="X74" s="49">
        <f>IF(O74=" ",'Feb21'!X54,O74+'Feb21'!X54)</f>
        <v>0</v>
      </c>
      <c r="Y74" s="49">
        <f>IF(P74=" ",'Feb21'!Y54,P74+'Feb21'!Y54)</f>
        <v>0</v>
      </c>
      <c r="Z74" s="49">
        <f>IF(Q74=" ",'Feb21'!Z54,Q74+'Feb21'!Z54)</f>
        <v>0</v>
      </c>
      <c r="AA74" s="49">
        <f>IF(R74=" ",'Feb21'!AA54,R74+'Feb21'!AA54)</f>
        <v>0</v>
      </c>
      <c r="AC74" s="49">
        <f>IF(T74=" ",'Feb21'!AC54,T74+'Feb21'!AC54)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IF(T$69="Y",'Feb21'!H55,0)</f>
        <v>0</v>
      </c>
      <c r="I75" s="245">
        <f>IF(T$69="Y",'Feb21'!I55,0)</f>
        <v>0</v>
      </c>
      <c r="J75" s="245">
        <f>IF(T$69="Y",'Feb21'!J55,0)</f>
        <v>0</v>
      </c>
      <c r="K75" s="245">
        <f>IF(T$69="Y",'Feb21'!K55,I75*J75)</f>
        <v>0</v>
      </c>
      <c r="L75" s="246">
        <f>IF(T$69="Y",'Feb21'!L55,0)</f>
        <v>0</v>
      </c>
      <c r="M75" s="100" t="str">
        <f>IF(E75=" "," ",IF(T$69="Y",'Feb21'!M55,IF((H75+K75+L75)&gt;0,H75+K75+L75,"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IF(Employee!H$139=E$69,Employee!D$138+SUM(M75)+'Feb21'!V55,SUM(M75)+'Feb21'!V55)</f>
        <v>0</v>
      </c>
      <c r="W75" s="49">
        <f>IF(Employee!H$139=E$69,Employee!D$139+SUM(N75)+'Feb21'!W55,SUM(N75)+'Feb21'!W55)</f>
        <v>0</v>
      </c>
      <c r="X75" s="49">
        <f>IF(O75=" ",'Feb21'!X55,O75+'Feb21'!X55)</f>
        <v>0</v>
      </c>
      <c r="Y75" s="49">
        <f>IF(P75=" ",'Feb21'!Y55,P75+'Feb21'!Y55)</f>
        <v>0</v>
      </c>
      <c r="Z75" s="49">
        <f>IF(Q75=" ",'Feb21'!Z55,Q75+'Feb21'!Z55)</f>
        <v>0</v>
      </c>
      <c r="AA75" s="49">
        <f>IF(R75=" ",'Feb21'!AA55,R75+'Feb21'!AA55)</f>
        <v>0</v>
      </c>
      <c r="AC75" s="49">
        <f>IF(T75=" ",'Feb21'!AC55,T75+'Feb21'!AC55)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83" t="s">
        <v>7</v>
      </c>
      <c r="G76" s="381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362" t="s">
        <v>74</v>
      </c>
      <c r="N79" s="363"/>
      <c r="O79" s="363"/>
      <c r="P79" s="363"/>
      <c r="Q79" s="363"/>
      <c r="R79" s="363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AD80+'Feb21'!AD65</f>
        <v>0</v>
      </c>
      <c r="AE85" s="158">
        <f>AE80+'Feb21'!AE65</f>
        <v>0</v>
      </c>
      <c r="AF85" s="158">
        <f>AF80+'Feb21'!AF65</f>
        <v>0</v>
      </c>
      <c r="AG85" s="158">
        <f>AG80+'Feb21'!AG65</f>
        <v>0</v>
      </c>
    </row>
    <row r="86" spans="6:33" ht="13.5" thickTop="1" x14ac:dyDescent="0.2"/>
    <row r="87" spans="6:33" x14ac:dyDescent="0.2">
      <c r="AD87" s="162"/>
      <c r="AE87" s="158">
        <f>AE82+'Feb21'!AE67</f>
        <v>0</v>
      </c>
      <c r="AF87" s="158">
        <f>AF82+'Feb21'!AF67</f>
        <v>0</v>
      </c>
      <c r="AG87" s="158">
        <f>AG82+'Feb21'!AG67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137</v>
      </c>
      <c r="G3" s="297" t="s">
        <v>131</v>
      </c>
      <c r="H3" s="297" t="str">
        <f>LOOKUP(F4,IF(F3="W",Admin!C2:C381,IF(F3="M",Admin!D2:D381," ")),Admin!A2:A381)</f>
        <v>Apr20</v>
      </c>
      <c r="I3" s="491" t="str">
        <f>IF(M3="ERROR","Enter W or M in cell F3"," ")</f>
        <v xml:space="preserve"> </v>
      </c>
      <c r="J3" s="491"/>
      <c r="K3" s="491"/>
      <c r="L3" s="491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91" t="str">
        <f>IF(M3="ERROR","Enter 1 to 53 in cell F4"," ")</f>
        <v xml:space="preserve"> </v>
      </c>
      <c r="J4" s="491"/>
      <c r="K4" s="491"/>
      <c r="L4" s="491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82"/>
      <c r="B6" s="482"/>
      <c r="C6" s="482"/>
      <c r="D6" s="482"/>
      <c r="E6" s="482"/>
      <c r="F6" s="482"/>
      <c r="G6" s="482"/>
      <c r="H6" s="482"/>
      <c r="I6" s="482"/>
      <c r="J6" s="482"/>
      <c r="K6" s="482"/>
      <c r="L6" s="482"/>
      <c r="M6" s="482"/>
      <c r="N6" s="482"/>
    </row>
    <row r="7" spans="1:14" ht="24.95" customHeight="1" x14ac:dyDescent="0.2">
      <c r="A7" s="256"/>
      <c r="B7" s="459" t="str">
        <f ca="1">IF(M14=" "," ",Employee!$D$5)</f>
        <v xml:space="preserve"> </v>
      </c>
      <c r="C7" s="459"/>
      <c r="D7" s="459"/>
      <c r="E7" s="459"/>
      <c r="F7" s="459"/>
      <c r="G7" s="460" t="str">
        <f ca="1">IF(G14=" "," ",Employee!$D$15)</f>
        <v xml:space="preserve"> </v>
      </c>
      <c r="H7" s="461"/>
      <c r="I7" s="457" t="str">
        <f ca="1">IF(G14=" "," ",Employee!$D$16)</f>
        <v xml:space="preserve"> </v>
      </c>
      <c r="J7" s="458"/>
      <c r="K7" s="458"/>
      <c r="L7" s="483" t="str">
        <f ca="1">INDIRECT($H$3 &amp; "!B" &amp; $H$4)</f>
        <v>WEEKLY PAYROLL</v>
      </c>
      <c r="M7" s="483"/>
      <c r="N7" s="257"/>
    </row>
    <row r="8" spans="1:14" ht="18" customHeight="1" x14ac:dyDescent="0.15">
      <c r="A8" s="258"/>
      <c r="B8" s="469" t="str">
        <f ca="1">IF(M14=" "," ",Employee!$D$6)</f>
        <v xml:space="preserve"> </v>
      </c>
      <c r="C8" s="469"/>
      <c r="D8" s="481"/>
      <c r="E8" s="467"/>
      <c r="F8" s="468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9" t="str">
        <f ca="1">IF(M14=" "," ",Employee!$D$7)</f>
        <v xml:space="preserve"> </v>
      </c>
      <c r="C9" s="469"/>
      <c r="D9" s="469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43933</v>
      </c>
      <c r="J9" s="474" t="s">
        <v>6</v>
      </c>
      <c r="K9" s="474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6"/>
      <c r="E10" s="477"/>
      <c r="F10" s="490"/>
      <c r="G10" s="490"/>
      <c r="H10" s="253" t="str">
        <f>"Tax "&amp;IF($F$3="W","Week","Month")</f>
        <v>Tax Week</v>
      </c>
      <c r="I10" s="268">
        <f ca="1">INDIRECT($H$3 &amp; "!E" &amp; $H$4+1)</f>
        <v>1</v>
      </c>
      <c r="J10" s="470" t="str">
        <f ca="1">IF(M8=" "," ",INDIRECT($H$3 &amp; "!D" &amp; $H$4+2+C10))</f>
        <v xml:space="preserve"> </v>
      </c>
      <c r="K10" s="470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262"/>
    </row>
    <row r="12" spans="1:14" ht="21" customHeight="1" x14ac:dyDescent="0.15">
      <c r="A12" s="258"/>
      <c r="B12" s="462" t="s">
        <v>122</v>
      </c>
      <c r="C12" s="463"/>
      <c r="D12" s="463"/>
      <c r="E12" s="463"/>
      <c r="F12" s="463"/>
      <c r="G12" s="464" t="s">
        <v>121</v>
      </c>
      <c r="H12" s="472" t="s">
        <v>120</v>
      </c>
      <c r="I12" s="472"/>
      <c r="J12" s="472"/>
      <c r="K12" s="472"/>
      <c r="L12" s="472"/>
      <c r="M12" s="475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5"/>
      <c r="H13" s="251" t="s">
        <v>128</v>
      </c>
      <c r="I13" s="252" t="s">
        <v>112</v>
      </c>
      <c r="J13" s="471" t="s">
        <v>111</v>
      </c>
      <c r="K13" s="471"/>
      <c r="L13" s="248" t="s">
        <v>2</v>
      </c>
      <c r="M13" s="464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8" t="str">
        <f ca="1">IF(M8=" "," ",INDIRECT($H$3 &amp; "!P" &amp; $H$4+2+C10))</f>
        <v xml:space="preserve"> </v>
      </c>
      <c r="K14" s="47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6" t="s">
        <v>110</v>
      </c>
      <c r="C15" s="466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6" t="s">
        <v>109</v>
      </c>
      <c r="F16" s="48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8" t="str">
        <f ca="1">IF(M8=" "," ",INDIRECT($H$3 &amp; "!Y" &amp; $H$4+2+C10))</f>
        <v xml:space="preserve"> </v>
      </c>
      <c r="K16" s="47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3"/>
      <c r="K17" s="473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9" t="s">
        <v>108</v>
      </c>
      <c r="K18" s="480"/>
      <c r="L18" s="480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82"/>
      <c r="B20" s="482"/>
      <c r="C20" s="482"/>
      <c r="D20" s="482"/>
      <c r="E20" s="482"/>
      <c r="F20" s="482"/>
      <c r="G20" s="482"/>
      <c r="H20" s="482"/>
      <c r="I20" s="482"/>
      <c r="J20" s="482"/>
      <c r="K20" s="482"/>
      <c r="L20" s="482"/>
      <c r="M20" s="482"/>
      <c r="N20" s="482"/>
    </row>
    <row r="21" spans="1:14" ht="24.95" customHeight="1" x14ac:dyDescent="0.2">
      <c r="A21" s="256"/>
      <c r="B21" s="459" t="str">
        <f ca="1">IF(M28=" "," ",Employee!$D$5)</f>
        <v xml:space="preserve"> </v>
      </c>
      <c r="C21" s="459"/>
      <c r="D21" s="459"/>
      <c r="E21" s="459"/>
      <c r="F21" s="459"/>
      <c r="G21" s="460" t="str">
        <f ca="1">IF(G28=" "," ",Employee!$D$41)</f>
        <v xml:space="preserve"> </v>
      </c>
      <c r="H21" s="461"/>
      <c r="I21" s="457" t="str">
        <f ca="1">IF(G28=" "," ",Employee!$D$42)</f>
        <v xml:space="preserve"> </v>
      </c>
      <c r="J21" s="458"/>
      <c r="K21" s="458"/>
      <c r="L21" s="483" t="s">
        <v>23</v>
      </c>
      <c r="M21" s="483"/>
      <c r="N21" s="257"/>
    </row>
    <row r="22" spans="1:14" ht="18" customHeight="1" x14ac:dyDescent="0.15">
      <c r="A22" s="258"/>
      <c r="B22" s="469" t="str">
        <f ca="1">IF(M28=" "," ",Employee!$D$6)</f>
        <v xml:space="preserve"> </v>
      </c>
      <c r="C22" s="469"/>
      <c r="D22" s="481"/>
      <c r="E22" s="467"/>
      <c r="F22" s="468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9" t="str">
        <f ca="1">IF(M28=" "," ",Employee!$D$7)</f>
        <v xml:space="preserve"> </v>
      </c>
      <c r="C23" s="469"/>
      <c r="D23" s="469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43933</v>
      </c>
      <c r="J23" s="474" t="s">
        <v>6</v>
      </c>
      <c r="K23" s="474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3"/>
      <c r="G24" s="473"/>
      <c r="H24" s="253" t="s">
        <v>124</v>
      </c>
      <c r="I24" s="268">
        <f ca="1">I10</f>
        <v>1</v>
      </c>
      <c r="J24" s="470" t="str">
        <f ca="1">IF(M22=" "," ",INDIRECT($H$3 &amp; "!D" &amp; $H$4+2+C24))</f>
        <v xml:space="preserve"> </v>
      </c>
      <c r="K24" s="470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3"/>
      <c r="C25" s="473"/>
      <c r="D25" s="473"/>
      <c r="E25" s="473"/>
      <c r="F25" s="473"/>
      <c r="G25" s="473"/>
      <c r="H25" s="473"/>
      <c r="I25" s="473"/>
      <c r="J25" s="473"/>
      <c r="K25" s="473"/>
      <c r="L25" s="473"/>
      <c r="M25" s="473"/>
      <c r="N25" s="262"/>
    </row>
    <row r="26" spans="1:14" ht="21" customHeight="1" x14ac:dyDescent="0.15">
      <c r="A26" s="258"/>
      <c r="B26" s="462" t="s">
        <v>122</v>
      </c>
      <c r="C26" s="463"/>
      <c r="D26" s="463"/>
      <c r="E26" s="463"/>
      <c r="F26" s="463"/>
      <c r="G26" s="464" t="s">
        <v>121</v>
      </c>
      <c r="H26" s="462" t="s">
        <v>120</v>
      </c>
      <c r="I26" s="472"/>
      <c r="J26" s="472"/>
      <c r="K26" s="472"/>
      <c r="L26" s="472"/>
      <c r="M26" s="484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5"/>
      <c r="H27" s="252" t="s">
        <v>128</v>
      </c>
      <c r="I27" s="252" t="s">
        <v>112</v>
      </c>
      <c r="J27" s="471" t="s">
        <v>111</v>
      </c>
      <c r="K27" s="471"/>
      <c r="L27" s="248" t="s">
        <v>2</v>
      </c>
      <c r="M27" s="485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8" t="str">
        <f ca="1">IF(M22=" "," ",INDIRECT($H$3 &amp; "!P" &amp; $H$4+2+C24))</f>
        <v xml:space="preserve"> </v>
      </c>
      <c r="K28" s="47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6" t="s">
        <v>110</v>
      </c>
      <c r="C29" s="466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6" t="s">
        <v>109</v>
      </c>
      <c r="F30" s="48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8" t="str">
        <f ca="1">IF(M22=" "," ",INDIRECT($H$3 &amp; "!Y" &amp; $H$4+2+C24))</f>
        <v xml:space="preserve"> </v>
      </c>
      <c r="K30" s="47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3"/>
      <c r="K31" s="473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9" t="s">
        <v>108</v>
      </c>
      <c r="K32" s="480"/>
      <c r="L32" s="480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</row>
    <row r="35" spans="1:14" ht="21" customHeight="1" x14ac:dyDescent="0.15">
      <c r="A35" s="482"/>
      <c r="B35" s="482"/>
      <c r="C35" s="482"/>
      <c r="D35" s="482"/>
      <c r="E35" s="482"/>
      <c r="F35" s="482"/>
      <c r="G35" s="482"/>
      <c r="H35" s="482"/>
      <c r="I35" s="482"/>
      <c r="J35" s="482"/>
      <c r="K35" s="482"/>
      <c r="L35" s="482"/>
      <c r="M35" s="482"/>
      <c r="N35" s="482"/>
    </row>
    <row r="36" spans="1:14" ht="24.95" customHeight="1" x14ac:dyDescent="0.2">
      <c r="A36" s="256"/>
      <c r="B36" s="459" t="str">
        <f ca="1">IF(M43=" "," ",Employee!$D$5)</f>
        <v xml:space="preserve"> </v>
      </c>
      <c r="C36" s="459"/>
      <c r="D36" s="459"/>
      <c r="E36" s="459"/>
      <c r="F36" s="459"/>
      <c r="G36" s="460" t="str">
        <f ca="1">IF(G43=" "," ",Employee!$D$67)</f>
        <v xml:space="preserve"> </v>
      </c>
      <c r="H36" s="461"/>
      <c r="I36" s="457" t="str">
        <f ca="1">IF(G43=" "," ",Employee!$D$68)</f>
        <v xml:space="preserve"> </v>
      </c>
      <c r="J36" s="458"/>
      <c r="K36" s="458"/>
      <c r="L36" s="483" t="s">
        <v>23</v>
      </c>
      <c r="M36" s="483"/>
      <c r="N36" s="257"/>
    </row>
    <row r="37" spans="1:14" ht="18" customHeight="1" x14ac:dyDescent="0.15">
      <c r="A37" s="258"/>
      <c r="B37" s="469" t="str">
        <f ca="1">IF(M43=" "," ",Employee!$D$6)</f>
        <v xml:space="preserve"> </v>
      </c>
      <c r="C37" s="469"/>
      <c r="D37" s="481"/>
      <c r="E37" s="467"/>
      <c r="F37" s="468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9" t="str">
        <f ca="1">IF(M43=" "," ",Employee!$D$7)</f>
        <v xml:space="preserve"> </v>
      </c>
      <c r="C38" s="469"/>
      <c r="D38" s="469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43933</v>
      </c>
      <c r="J38" s="474" t="s">
        <v>6</v>
      </c>
      <c r="K38" s="474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3"/>
      <c r="G39" s="473"/>
      <c r="H39" s="253" t="s">
        <v>124</v>
      </c>
      <c r="I39" s="268">
        <f ca="1">I24</f>
        <v>1</v>
      </c>
      <c r="J39" s="470" t="str">
        <f ca="1">IF(M37=" "," ",INDIRECT($H$3 &amp; "!D" &amp; $H$4+2+C39))</f>
        <v xml:space="preserve"> </v>
      </c>
      <c r="K39" s="470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3"/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262"/>
    </row>
    <row r="41" spans="1:14" ht="21" customHeight="1" x14ac:dyDescent="0.15">
      <c r="A41" s="258"/>
      <c r="B41" s="462" t="s">
        <v>122</v>
      </c>
      <c r="C41" s="463"/>
      <c r="D41" s="463"/>
      <c r="E41" s="463"/>
      <c r="F41" s="463"/>
      <c r="G41" s="464" t="s">
        <v>121</v>
      </c>
      <c r="H41" s="462" t="s">
        <v>120</v>
      </c>
      <c r="I41" s="472"/>
      <c r="J41" s="472"/>
      <c r="K41" s="472"/>
      <c r="L41" s="472"/>
      <c r="M41" s="484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5"/>
      <c r="H42" s="252" t="s">
        <v>128</v>
      </c>
      <c r="I42" s="252" t="s">
        <v>112</v>
      </c>
      <c r="J42" s="471" t="s">
        <v>111</v>
      </c>
      <c r="K42" s="471"/>
      <c r="L42" s="248" t="s">
        <v>2</v>
      </c>
      <c r="M42" s="485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8" t="str">
        <f ca="1">IF(M37=" "," ",INDIRECT($H$3 &amp; "!P" &amp; $H$4+2+C39))</f>
        <v xml:space="preserve"> </v>
      </c>
      <c r="K43" s="47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6" t="s">
        <v>110</v>
      </c>
      <c r="C44" s="466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6" t="s">
        <v>109</v>
      </c>
      <c r="F45" s="48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8" t="str">
        <f ca="1">IF(M37=" "," ",INDIRECT($H$3 &amp; "!Y" &amp; $H$4+2+C39))</f>
        <v xml:space="preserve"> </v>
      </c>
      <c r="K45" s="47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3"/>
      <c r="K46" s="473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9" t="s">
        <v>108</v>
      </c>
      <c r="K47" s="480"/>
      <c r="L47" s="480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2"/>
    </row>
    <row r="50" spans="1:14" ht="24.95" customHeight="1" x14ac:dyDescent="0.2">
      <c r="A50" s="256"/>
      <c r="B50" s="459" t="str">
        <f ca="1">IF(M57=" "," ",Employee!$D$5)</f>
        <v xml:space="preserve"> </v>
      </c>
      <c r="C50" s="459"/>
      <c r="D50" s="459"/>
      <c r="E50" s="459"/>
      <c r="F50" s="459"/>
      <c r="G50" s="460" t="str">
        <f ca="1">IF(G57=" "," ",Employee!$D$93)</f>
        <v xml:space="preserve"> </v>
      </c>
      <c r="H50" s="461"/>
      <c r="I50" s="457" t="str">
        <f ca="1">IF(G57=" "," ",Employee!$D$94)</f>
        <v xml:space="preserve"> </v>
      </c>
      <c r="J50" s="458"/>
      <c r="K50" s="458"/>
      <c r="L50" s="483" t="s">
        <v>23</v>
      </c>
      <c r="M50" s="483"/>
      <c r="N50" s="257"/>
    </row>
    <row r="51" spans="1:14" ht="18" customHeight="1" x14ac:dyDescent="0.15">
      <c r="A51" s="258"/>
      <c r="B51" s="469" t="str">
        <f ca="1">IF(M57=" "," ",Employee!$D$6)</f>
        <v xml:space="preserve"> </v>
      </c>
      <c r="C51" s="469"/>
      <c r="D51" s="481"/>
      <c r="E51" s="467"/>
      <c r="F51" s="468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9" t="str">
        <f ca="1">IF(M57=" "," ",Employee!$D$7)</f>
        <v xml:space="preserve"> </v>
      </c>
      <c r="C52" s="469"/>
      <c r="D52" s="469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43933</v>
      </c>
      <c r="J52" s="474" t="s">
        <v>6</v>
      </c>
      <c r="K52" s="474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3"/>
      <c r="G53" s="473"/>
      <c r="H53" s="253" t="s">
        <v>124</v>
      </c>
      <c r="I53" s="268">
        <f ca="1">I39</f>
        <v>1</v>
      </c>
      <c r="J53" s="470" t="str">
        <f ca="1">IF(M51=" "," ",INDIRECT($H$3 &amp; "!D" &amp; $H$4+2+C53))</f>
        <v xml:space="preserve"> </v>
      </c>
      <c r="K53" s="470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3"/>
      <c r="C54" s="473"/>
      <c r="D54" s="473"/>
      <c r="E54" s="473"/>
      <c r="F54" s="473"/>
      <c r="G54" s="473"/>
      <c r="H54" s="473"/>
      <c r="I54" s="473"/>
      <c r="J54" s="473"/>
      <c r="K54" s="473"/>
      <c r="L54" s="473"/>
      <c r="M54" s="473"/>
      <c r="N54" s="262"/>
    </row>
    <row r="55" spans="1:14" ht="21" customHeight="1" x14ac:dyDescent="0.15">
      <c r="A55" s="258"/>
      <c r="B55" s="462" t="s">
        <v>122</v>
      </c>
      <c r="C55" s="463"/>
      <c r="D55" s="463"/>
      <c r="E55" s="463"/>
      <c r="F55" s="463"/>
      <c r="G55" s="464" t="s">
        <v>121</v>
      </c>
      <c r="H55" s="462" t="s">
        <v>120</v>
      </c>
      <c r="I55" s="472"/>
      <c r="J55" s="472"/>
      <c r="K55" s="472"/>
      <c r="L55" s="472"/>
      <c r="M55" s="484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5"/>
      <c r="H56" s="252" t="s">
        <v>128</v>
      </c>
      <c r="I56" s="252" t="s">
        <v>112</v>
      </c>
      <c r="J56" s="471" t="s">
        <v>111</v>
      </c>
      <c r="K56" s="471"/>
      <c r="L56" s="248" t="s">
        <v>2</v>
      </c>
      <c r="M56" s="485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8" t="str">
        <f ca="1">IF(M51=" "," ",INDIRECT($H$3 &amp; "!P" &amp; $H$4+2+C53))</f>
        <v xml:space="preserve"> </v>
      </c>
      <c r="K57" s="47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6" t="s">
        <v>110</v>
      </c>
      <c r="C58" s="466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6" t="s">
        <v>109</v>
      </c>
      <c r="F59" s="48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8" t="str">
        <f ca="1">IF(M51=" "," ",INDIRECT($H$3 &amp; "!Y" &amp; $H$4+2+C53))</f>
        <v xml:space="preserve"> </v>
      </c>
      <c r="K59" s="47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3"/>
      <c r="K60" s="473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9" t="s">
        <v>108</v>
      </c>
      <c r="K61" s="480"/>
      <c r="L61" s="480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8"/>
      <c r="B63" s="489"/>
      <c r="C63" s="489"/>
      <c r="D63" s="489"/>
      <c r="E63" s="489"/>
      <c r="F63" s="489"/>
      <c r="G63" s="489"/>
      <c r="H63" s="489"/>
      <c r="I63" s="489"/>
      <c r="J63" s="489"/>
      <c r="K63" s="489"/>
      <c r="L63" s="489"/>
      <c r="M63" s="489"/>
      <c r="N63" s="489"/>
    </row>
    <row r="64" spans="1:14" ht="21" customHeight="1" x14ac:dyDescent="0.15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</row>
    <row r="65" spans="1:14" ht="24.95" customHeight="1" x14ac:dyDescent="0.2">
      <c r="A65" s="256"/>
      <c r="B65" s="459" t="str">
        <f ca="1">IF(M72=" "," ",Employee!$D$5)</f>
        <v xml:space="preserve"> </v>
      </c>
      <c r="C65" s="459"/>
      <c r="D65" s="459"/>
      <c r="E65" s="459"/>
      <c r="F65" s="459"/>
      <c r="G65" s="460" t="str">
        <f ca="1">IF(G72=" "," ",Employee!$D$119)</f>
        <v xml:space="preserve"> </v>
      </c>
      <c r="H65" s="461"/>
      <c r="I65" s="457" t="str">
        <f ca="1">IF(G72=" "," ",Employee!$D$120)</f>
        <v xml:space="preserve"> </v>
      </c>
      <c r="J65" s="458"/>
      <c r="K65" s="458"/>
      <c r="L65" s="483" t="s">
        <v>23</v>
      </c>
      <c r="M65" s="483"/>
      <c r="N65" s="257"/>
    </row>
    <row r="66" spans="1:14" ht="18" customHeight="1" x14ac:dyDescent="0.15">
      <c r="A66" s="258"/>
      <c r="B66" s="469" t="str">
        <f ca="1">IF(M72=" "," ",Employee!$D$6)</f>
        <v xml:space="preserve"> </v>
      </c>
      <c r="C66" s="469"/>
      <c r="D66" s="481"/>
      <c r="E66" s="467"/>
      <c r="F66" s="468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9" t="str">
        <f ca="1">IF(M72=" "," ",Employee!$D$7)</f>
        <v xml:space="preserve"> </v>
      </c>
      <c r="C67" s="469"/>
      <c r="D67" s="469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43933</v>
      </c>
      <c r="J67" s="474" t="s">
        <v>6</v>
      </c>
      <c r="K67" s="474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3"/>
      <c r="G68" s="473"/>
      <c r="H68" s="253" t="s">
        <v>124</v>
      </c>
      <c r="I68" s="268">
        <f ca="1">I53</f>
        <v>1</v>
      </c>
      <c r="J68" s="470" t="str">
        <f ca="1">IF(M66=" "," ",INDIRECT($H$3 &amp; "!D" &amp; $H$4+2+C68))</f>
        <v xml:space="preserve"> </v>
      </c>
      <c r="K68" s="470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3"/>
      <c r="C69" s="473"/>
      <c r="D69" s="473"/>
      <c r="E69" s="473"/>
      <c r="F69" s="473"/>
      <c r="G69" s="473"/>
      <c r="H69" s="473"/>
      <c r="I69" s="473"/>
      <c r="J69" s="473"/>
      <c r="K69" s="473"/>
      <c r="L69" s="473"/>
      <c r="M69" s="473"/>
      <c r="N69" s="262"/>
    </row>
    <row r="70" spans="1:14" ht="21" customHeight="1" x14ac:dyDescent="0.15">
      <c r="A70" s="258"/>
      <c r="B70" s="462" t="s">
        <v>122</v>
      </c>
      <c r="C70" s="463"/>
      <c r="D70" s="463"/>
      <c r="E70" s="463"/>
      <c r="F70" s="463"/>
      <c r="G70" s="464" t="s">
        <v>121</v>
      </c>
      <c r="H70" s="462" t="s">
        <v>120</v>
      </c>
      <c r="I70" s="472"/>
      <c r="J70" s="472"/>
      <c r="K70" s="472"/>
      <c r="L70" s="472"/>
      <c r="M70" s="484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5"/>
      <c r="H71" s="252" t="s">
        <v>113</v>
      </c>
      <c r="I71" s="252" t="s">
        <v>112</v>
      </c>
      <c r="J71" s="471" t="s">
        <v>111</v>
      </c>
      <c r="K71" s="471"/>
      <c r="L71" s="248" t="s">
        <v>2</v>
      </c>
      <c r="M71" s="485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8" t="str">
        <f ca="1">IF(M66=" "," ",INDIRECT($H$3 &amp; "!P" &amp; $H$4+2+C68))</f>
        <v xml:space="preserve"> </v>
      </c>
      <c r="K72" s="47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6" t="s">
        <v>110</v>
      </c>
      <c r="C73" s="466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6" t="s">
        <v>109</v>
      </c>
      <c r="F74" s="48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8" t="str">
        <f ca="1">IF(M66=" "," ",INDIRECT($H$3 &amp; "!Y" &amp; $H$4+2+C68))</f>
        <v xml:space="preserve"> </v>
      </c>
      <c r="K74" s="47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3"/>
      <c r="K75" s="473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9" t="s">
        <v>108</v>
      </c>
      <c r="K76" s="480"/>
      <c r="L76" s="480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82"/>
      <c r="B78" s="482"/>
      <c r="C78" s="482"/>
      <c r="D78" s="482"/>
      <c r="E78" s="482"/>
      <c r="F78" s="482"/>
      <c r="G78" s="482"/>
      <c r="H78" s="482"/>
      <c r="I78" s="482"/>
      <c r="J78" s="482"/>
      <c r="K78" s="482"/>
      <c r="L78" s="482"/>
      <c r="M78" s="482"/>
      <c r="N78" s="482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43951</v>
      </c>
      <c r="C4" s="229">
        <f>Admin!$B$45</f>
        <v>43970</v>
      </c>
      <c r="D4" s="227">
        <f>'Apr20'!T1+'Apr20'!O1</f>
        <v>0</v>
      </c>
      <c r="E4" s="228">
        <f>'Apr20'!N1</f>
        <v>0</v>
      </c>
      <c r="F4" s="228">
        <f>'Apr20'!AD60+'Apr20'!AE60+'Apr20'!AF60+'Apr20'!AG60</f>
        <v>0</v>
      </c>
      <c r="G4" s="228">
        <f>'Apr20'!AE62+'Apr20'!AF62+'Apr20'!AG62</f>
        <v>0</v>
      </c>
      <c r="H4" s="228">
        <f>'Apr20'!P1</f>
        <v>0</v>
      </c>
      <c r="I4" s="227">
        <f t="shared" ref="I4:I15" si="0">D4+E4-F4-G4+H4</f>
        <v>0</v>
      </c>
      <c r="M4" s="212">
        <f>(YEAR(Admin!B2)-1999)*100+1</f>
        <v>2101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43982</v>
      </c>
      <c r="C5" s="229">
        <f>Admin!$B$76</f>
        <v>44001</v>
      </c>
      <c r="D5" s="227">
        <f>'May20'!T1+'May20'!O1</f>
        <v>0</v>
      </c>
      <c r="E5" s="228">
        <f>'May20'!N1</f>
        <v>0</v>
      </c>
      <c r="F5" s="228">
        <f>'May20'!AD60+'May20'!AE60+'May20'!AF60+'May20'!AG60</f>
        <v>0</v>
      </c>
      <c r="G5" s="228">
        <f>'May20'!AE62+'May20'!AF62+'May20'!AG62</f>
        <v>0</v>
      </c>
      <c r="H5" s="228">
        <f>'May20'!P1</f>
        <v>0</v>
      </c>
      <c r="I5" s="227">
        <f t="shared" si="0"/>
        <v>0</v>
      </c>
      <c r="M5" s="212">
        <f>M4+1</f>
        <v>2102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44012</v>
      </c>
      <c r="C6" s="229">
        <f>Admin!$B$106</f>
        <v>44031</v>
      </c>
      <c r="D6" s="227">
        <f>'Jun20'!T1+'Jun20'!O1</f>
        <v>0</v>
      </c>
      <c r="E6" s="228">
        <f>'Jun20'!N1</f>
        <v>0</v>
      </c>
      <c r="F6" s="228">
        <f>'Jun20'!AD70+'Jun20'!AE70+'Jun20'!AF70+'Jun20'!AG70</f>
        <v>0</v>
      </c>
      <c r="G6" s="228">
        <f>'Jun20'!AE72+'Jun20'!AF72+'Jun20'!AG72</f>
        <v>0</v>
      </c>
      <c r="H6" s="228">
        <f>'Jun20'!P1</f>
        <v>0</v>
      </c>
      <c r="I6" s="227">
        <f t="shared" si="0"/>
        <v>0</v>
      </c>
      <c r="M6" s="212">
        <f t="shared" ref="M6:M15" si="2">M5+1</f>
        <v>2103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44043</v>
      </c>
      <c r="C7" s="229">
        <f>Admin!$B$137</f>
        <v>44062</v>
      </c>
      <c r="D7" s="227">
        <f>'Jul20'!T1+'Jul20'!O1</f>
        <v>0</v>
      </c>
      <c r="E7" s="228">
        <f>'Jul20'!N1</f>
        <v>0</v>
      </c>
      <c r="F7" s="228">
        <f>'Jul20'!AD71+'Jul20'!AE71+'Jul20'!AF71+'Jul20'!AG71</f>
        <v>0</v>
      </c>
      <c r="G7" s="228">
        <f>'Jul20'!AE73+'Jul20'!AF73+'Jul20'!AG73</f>
        <v>0</v>
      </c>
      <c r="H7" s="228">
        <f>'Jul20'!P1</f>
        <v>0</v>
      </c>
      <c r="I7" s="227">
        <f t="shared" si="0"/>
        <v>0</v>
      </c>
      <c r="M7" s="212">
        <f t="shared" si="2"/>
        <v>2104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44074</v>
      </c>
      <c r="C8" s="229">
        <f>Admin!$B$168</f>
        <v>44093</v>
      </c>
      <c r="D8" s="227">
        <f>'Aug20'!T1+'Aug20'!O1</f>
        <v>0</v>
      </c>
      <c r="E8" s="228">
        <f>'Aug20'!N1</f>
        <v>0</v>
      </c>
      <c r="F8" s="228">
        <f>'Aug20'!AD60+'Aug20'!AE60+'Aug20'!AF60+'Aug20'!AG60</f>
        <v>0</v>
      </c>
      <c r="G8" s="228">
        <f>'Aug20'!AE62+'Aug20'!AF62+'Aug20'!AG62</f>
        <v>0</v>
      </c>
      <c r="H8" s="228">
        <f>'Aug20'!P1</f>
        <v>0</v>
      </c>
      <c r="I8" s="227">
        <f t="shared" si="0"/>
        <v>0</v>
      </c>
      <c r="M8" s="212">
        <f t="shared" si="2"/>
        <v>2105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44104</v>
      </c>
      <c r="C9" s="229">
        <f>Admin!$B$198</f>
        <v>44123</v>
      </c>
      <c r="D9" s="227">
        <f>'Sep20'!T1+'Sep20'!O1</f>
        <v>0</v>
      </c>
      <c r="E9" s="228">
        <f>'Sep20'!N1</f>
        <v>0</v>
      </c>
      <c r="F9" s="228">
        <f>'Sep20'!AD70+'Sep20'!AE70+'Sep20'!AF70+'Sep20'!AG70</f>
        <v>0</v>
      </c>
      <c r="G9" s="228">
        <f>'Sep20'!AE72+'Sep20'!AF72+'Sep20'!AG72</f>
        <v>0</v>
      </c>
      <c r="H9" s="228">
        <f>'Sep20'!P1</f>
        <v>0</v>
      </c>
      <c r="I9" s="227">
        <f t="shared" si="0"/>
        <v>0</v>
      </c>
      <c r="M9" s="212">
        <f t="shared" si="2"/>
        <v>2106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44135</v>
      </c>
      <c r="C10" s="229">
        <f>Admin!$B$229</f>
        <v>44154</v>
      </c>
      <c r="D10" s="227">
        <f>'Oct20'!T1+'Oct20'!O1</f>
        <v>0</v>
      </c>
      <c r="E10" s="228">
        <f>'Oct20'!N1</f>
        <v>0</v>
      </c>
      <c r="F10" s="228">
        <f>'Oct20'!AD70+'Oct20'!AE70+'Oct20'!AF70+'Oct20'!AG70</f>
        <v>0</v>
      </c>
      <c r="G10" s="228">
        <f>'Oct20'!AE72+'Oct20'!AF72+'Oct20'!AG72</f>
        <v>0</v>
      </c>
      <c r="H10" s="228">
        <f>'Oct20'!P1</f>
        <v>0</v>
      </c>
      <c r="I10" s="227">
        <f t="shared" si="0"/>
        <v>0</v>
      </c>
      <c r="M10" s="212">
        <f t="shared" si="2"/>
        <v>2107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44165</v>
      </c>
      <c r="C11" s="229">
        <f>Admin!$B$259</f>
        <v>44184</v>
      </c>
      <c r="D11" s="227">
        <f>'Nov20'!T1+'Nov20'!O1</f>
        <v>0</v>
      </c>
      <c r="E11" s="228">
        <f>'Nov20'!N1</f>
        <v>0</v>
      </c>
      <c r="F11" s="228">
        <f>'Nov20'!AD60+'Nov20'!AE60+'Nov20'!AF60+'Nov20'!AG60</f>
        <v>0</v>
      </c>
      <c r="G11" s="228">
        <f>'Nov20'!AE62+'Nov20'!AF62+'Nov20'!AG62</f>
        <v>0</v>
      </c>
      <c r="H11" s="228">
        <f>'Nov20'!P1</f>
        <v>0</v>
      </c>
      <c r="I11" s="227">
        <f t="shared" si="0"/>
        <v>0</v>
      </c>
      <c r="M11" s="212">
        <f t="shared" si="2"/>
        <v>2108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44196</v>
      </c>
      <c r="C12" s="229">
        <f>Admin!$B$290</f>
        <v>44215</v>
      </c>
      <c r="D12" s="227">
        <f>'Dec20'!T1+'Dec20'!O1</f>
        <v>0</v>
      </c>
      <c r="E12" s="228">
        <f>'Dec20'!N1</f>
        <v>0</v>
      </c>
      <c r="F12" s="228">
        <f>'Dec20'!AD70+'Dec20'!AE70+'Dec20'!AF70+'Dec20'!AG70</f>
        <v>0</v>
      </c>
      <c r="G12" s="228">
        <f>'Dec20'!AE72+'Dec20'!AF72+'Dec20'!AG72</f>
        <v>0</v>
      </c>
      <c r="H12" s="228">
        <f>'Dec20'!P1</f>
        <v>0</v>
      </c>
      <c r="I12" s="227">
        <f t="shared" si="0"/>
        <v>0</v>
      </c>
      <c r="M12" s="212">
        <f t="shared" si="2"/>
        <v>2109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44227</v>
      </c>
      <c r="C13" s="229">
        <f>Admin!$B$321</f>
        <v>44246</v>
      </c>
      <c r="D13" s="227">
        <f>'Jan21'!T1+'Jan21'!O1</f>
        <v>0</v>
      </c>
      <c r="E13" s="228">
        <f>'Jan21'!N1</f>
        <v>0</v>
      </c>
      <c r="F13" s="228">
        <f>'Jan21'!AD60+'Jan21'!AE60+'Jan21'!AF60+'Jan21'!AG60</f>
        <v>0</v>
      </c>
      <c r="G13" s="228">
        <f>'Jan21'!AE62+'Jan21'!AF62+'Jan21'!AG62</f>
        <v>0</v>
      </c>
      <c r="H13" s="228">
        <f>'Jan21'!P1</f>
        <v>0</v>
      </c>
      <c r="I13" s="227">
        <f t="shared" si="0"/>
        <v>0</v>
      </c>
      <c r="M13" s="212">
        <f t="shared" si="2"/>
        <v>2110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44255</v>
      </c>
      <c r="C14" s="229">
        <f>Admin!$B$350</f>
        <v>44275</v>
      </c>
      <c r="D14" s="227">
        <f>'Feb21'!T1+'Feb21'!O1</f>
        <v>0</v>
      </c>
      <c r="E14" s="228">
        <f>'Feb21'!N1</f>
        <v>0</v>
      </c>
      <c r="F14" s="228">
        <f>'Feb21'!AD60+'Feb21'!AE60+'Feb21'!AF60+'Feb21'!AG60</f>
        <v>0</v>
      </c>
      <c r="G14" s="228">
        <f>'Feb21'!AE62+'Feb21'!AF62+'Feb21'!AG62</f>
        <v>0</v>
      </c>
      <c r="H14" s="228">
        <f>'Feb21'!P1</f>
        <v>0</v>
      </c>
      <c r="I14" s="227">
        <f t="shared" si="0"/>
        <v>0</v>
      </c>
      <c r="M14" s="212">
        <f t="shared" si="2"/>
        <v>2111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44286</v>
      </c>
      <c r="C15" s="229">
        <f>Admin!$B$381</f>
        <v>44306</v>
      </c>
      <c r="D15" s="227">
        <f>'Mar21'!T1+'Mar21'!O1</f>
        <v>0</v>
      </c>
      <c r="E15" s="228">
        <f>'Mar21'!N1</f>
        <v>0</v>
      </c>
      <c r="F15" s="228">
        <f>'Mar21'!AD80+'Mar21'!AE80+'Mar21'!AF80+'Mar21'!AG80</f>
        <v>0</v>
      </c>
      <c r="G15" s="228">
        <f>'Mar21'!AE82+'Mar21'!AF82+'Mar21'!AG82</f>
        <v>0</v>
      </c>
      <c r="H15" s="228">
        <f>'Mar21'!P1</f>
        <v>0</v>
      </c>
      <c r="I15" s="227">
        <f t="shared" si="0"/>
        <v>0</v>
      </c>
      <c r="M15" s="212">
        <f t="shared" si="2"/>
        <v>2112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2"/>
      <c r="C17" s="492"/>
      <c r="D17" s="492"/>
      <c r="E17" s="492"/>
      <c r="F17" s="492"/>
      <c r="G17" s="492"/>
      <c r="H17" s="492"/>
      <c r="I17" s="492"/>
      <c r="J17" s="492"/>
      <c r="K17" s="492"/>
      <c r="L17" s="492"/>
      <c r="M17" s="492"/>
      <c r="N17" s="492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topLeftCell="A342" zoomScaleNormal="100" workbookViewId="0">
      <selection activeCell="C383" sqref="C383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3" t="s">
        <v>77</v>
      </c>
      <c r="H1" s="494"/>
      <c r="I1" s="495">
        <f>B366</f>
        <v>44291</v>
      </c>
      <c r="J1" s="496"/>
      <c r="K1" s="303"/>
      <c r="L1" s="303"/>
      <c r="M1" s="304"/>
      <c r="N1" s="305" t="str">
        <f>TEXT(YEAR(I1)-1,"0") &amp; "-" &amp; TEXT(YEAR(I1)-2000,"0")</f>
        <v>2020-21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Apr20</v>
      </c>
      <c r="B2" s="308">
        <v>43927</v>
      </c>
      <c r="C2" s="309">
        <v>1</v>
      </c>
      <c r="D2" s="309">
        <v>1</v>
      </c>
      <c r="E2" s="310">
        <f>B2</f>
        <v>43927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Apr20</v>
      </c>
      <c r="B3" s="308">
        <f>B2+1</f>
        <v>43928</v>
      </c>
      <c r="C3" s="309">
        <v>1</v>
      </c>
      <c r="D3" s="309">
        <v>1</v>
      </c>
      <c r="E3" s="311"/>
      <c r="F3" s="312">
        <v>1</v>
      </c>
      <c r="G3" s="303"/>
      <c r="H3" s="497" t="s">
        <v>88</v>
      </c>
      <c r="I3" s="498"/>
      <c r="J3" s="498"/>
      <c r="K3" s="498"/>
      <c r="L3" s="498"/>
      <c r="M3" s="499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Apr20</v>
      </c>
      <c r="B4" s="308">
        <f t="shared" ref="B4:B67" si="1">B3+1</f>
        <v>43929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Apr20</v>
      </c>
      <c r="B5" s="308">
        <f t="shared" si="1"/>
        <v>43930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Apr20</v>
      </c>
      <c r="B6" s="308">
        <f t="shared" si="1"/>
        <v>43931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Apr20</v>
      </c>
      <c r="B7" s="308">
        <f t="shared" si="1"/>
        <v>43932</v>
      </c>
      <c r="C7" s="309">
        <v>1</v>
      </c>
      <c r="D7" s="309">
        <v>1</v>
      </c>
      <c r="E7" s="311"/>
      <c r="F7" s="312">
        <v>1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Apr20</v>
      </c>
      <c r="B8" s="308">
        <f t="shared" si="1"/>
        <v>43933</v>
      </c>
      <c r="C8" s="309">
        <v>1</v>
      </c>
      <c r="D8" s="309">
        <v>1</v>
      </c>
      <c r="E8" s="311"/>
      <c r="F8" s="312">
        <v>1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Apr20</v>
      </c>
      <c r="B9" s="308">
        <f t="shared" si="1"/>
        <v>43934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Apr20</v>
      </c>
      <c r="B10" s="308">
        <f t="shared" si="1"/>
        <v>43935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4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Apr20</v>
      </c>
      <c r="B11" s="308">
        <f t="shared" si="1"/>
        <v>43936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5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Apr20</v>
      </c>
      <c r="B12" s="308">
        <f t="shared" si="1"/>
        <v>43937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Apr20</v>
      </c>
      <c r="B13" s="308">
        <f t="shared" si="1"/>
        <v>43938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4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Apr20</v>
      </c>
      <c r="B14" s="308">
        <f t="shared" si="1"/>
        <v>43939</v>
      </c>
      <c r="C14" s="309">
        <v>2</v>
      </c>
      <c r="D14" s="309">
        <v>1</v>
      </c>
      <c r="E14" s="311"/>
      <c r="F14" s="312">
        <v>2</v>
      </c>
      <c r="G14" s="303"/>
      <c r="H14" s="309">
        <v>7</v>
      </c>
      <c r="I14" s="309">
        <v>5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Apr20</v>
      </c>
      <c r="B15" s="308">
        <f t="shared" si="1"/>
        <v>43940</v>
      </c>
      <c r="C15" s="309">
        <v>2</v>
      </c>
      <c r="D15" s="309">
        <v>1</v>
      </c>
      <c r="E15" s="311"/>
      <c r="F15" s="312">
        <v>2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Apr20</v>
      </c>
      <c r="B16" s="308">
        <f t="shared" si="1"/>
        <v>43941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Apr20</v>
      </c>
      <c r="B17" s="308">
        <f t="shared" si="1"/>
        <v>43942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Apr20</v>
      </c>
      <c r="B18" s="308">
        <f t="shared" si="1"/>
        <v>43943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Apr20</v>
      </c>
      <c r="B19" s="308">
        <f t="shared" si="1"/>
        <v>43944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Apr20</v>
      </c>
      <c r="B20" s="308">
        <f t="shared" si="1"/>
        <v>43945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Apr20</v>
      </c>
      <c r="B21" s="308">
        <f t="shared" si="1"/>
        <v>43946</v>
      </c>
      <c r="C21" s="309">
        <v>3</v>
      </c>
      <c r="D21" s="309">
        <v>1</v>
      </c>
      <c r="E21" s="311"/>
      <c r="F21" s="312">
        <v>3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Apr20</v>
      </c>
      <c r="B22" s="308">
        <f t="shared" si="1"/>
        <v>43947</v>
      </c>
      <c r="C22" s="309">
        <v>3</v>
      </c>
      <c r="D22" s="309">
        <v>1</v>
      </c>
      <c r="E22" s="311"/>
      <c r="F22" s="312">
        <v>3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Apr20</v>
      </c>
      <c r="B23" s="308">
        <f t="shared" si="1"/>
        <v>43948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Apr20</v>
      </c>
      <c r="B24" s="308">
        <f t="shared" si="1"/>
        <v>43949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Apr20</v>
      </c>
      <c r="B25" s="308">
        <f t="shared" si="1"/>
        <v>43950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Apr20</v>
      </c>
      <c r="B26" s="308">
        <f t="shared" si="1"/>
        <v>43951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Apr20</v>
      </c>
      <c r="B27" s="308">
        <f t="shared" si="1"/>
        <v>43952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Apr20</v>
      </c>
      <c r="B28" s="308">
        <f t="shared" si="1"/>
        <v>43953</v>
      </c>
      <c r="C28" s="309">
        <v>4</v>
      </c>
      <c r="D28" s="309">
        <v>1</v>
      </c>
      <c r="E28" s="311"/>
      <c r="F28" s="312">
        <v>4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Apr20</v>
      </c>
      <c r="B29" s="308">
        <f t="shared" si="1"/>
        <v>43954</v>
      </c>
      <c r="C29" s="309">
        <v>4</v>
      </c>
      <c r="D29" s="309">
        <v>1</v>
      </c>
      <c r="E29" s="311"/>
      <c r="F29" s="312">
        <v>4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May20</v>
      </c>
      <c r="B30" s="308">
        <f t="shared" si="1"/>
        <v>43955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May20</v>
      </c>
      <c r="B31" s="308">
        <f t="shared" si="1"/>
        <v>43956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May20</v>
      </c>
      <c r="B32" s="308">
        <f t="shared" si="1"/>
        <v>43957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May20</v>
      </c>
      <c r="B33" s="308">
        <f t="shared" si="1"/>
        <v>43958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May20</v>
      </c>
      <c r="B34" s="308">
        <f t="shared" si="1"/>
        <v>43959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May20</v>
      </c>
      <c r="B35" s="308">
        <f t="shared" si="1"/>
        <v>43960</v>
      </c>
      <c r="C35" s="309">
        <v>5</v>
      </c>
      <c r="D35" s="309">
        <v>2</v>
      </c>
      <c r="E35" s="311"/>
      <c r="F35" s="312">
        <v>1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May20</v>
      </c>
      <c r="B36" s="308">
        <f t="shared" si="1"/>
        <v>43961</v>
      </c>
      <c r="C36" s="309">
        <v>5</v>
      </c>
      <c r="D36" s="309">
        <v>2</v>
      </c>
      <c r="E36" s="311"/>
      <c r="F36" s="312">
        <v>1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May20</v>
      </c>
      <c r="B37" s="308">
        <f t="shared" si="1"/>
        <v>43962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May20</v>
      </c>
      <c r="B38" s="308">
        <f t="shared" si="1"/>
        <v>43963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May20</v>
      </c>
      <c r="B39" s="308">
        <f t="shared" si="1"/>
        <v>43964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May20</v>
      </c>
      <c r="B40" s="308">
        <f t="shared" si="1"/>
        <v>43965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May20</v>
      </c>
      <c r="B41" s="308">
        <f t="shared" si="1"/>
        <v>43966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May20</v>
      </c>
      <c r="B42" s="308">
        <f t="shared" si="1"/>
        <v>43967</v>
      </c>
      <c r="C42" s="309">
        <v>6</v>
      </c>
      <c r="D42" s="309">
        <v>2</v>
      </c>
      <c r="E42" s="311"/>
      <c r="F42" s="312">
        <v>2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May20</v>
      </c>
      <c r="B43" s="308">
        <f t="shared" si="1"/>
        <v>43968</v>
      </c>
      <c r="C43" s="309">
        <v>6</v>
      </c>
      <c r="D43" s="309">
        <v>2</v>
      </c>
      <c r="E43" s="311"/>
      <c r="F43" s="312">
        <v>2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May20</v>
      </c>
      <c r="B44" s="308">
        <f t="shared" si="1"/>
        <v>43969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May20</v>
      </c>
      <c r="B45" s="308">
        <f t="shared" si="1"/>
        <v>43970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May20</v>
      </c>
      <c r="B46" s="308">
        <f t="shared" si="1"/>
        <v>43971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May20</v>
      </c>
      <c r="B47" s="308">
        <f t="shared" si="1"/>
        <v>43972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May20</v>
      </c>
      <c r="B48" s="308">
        <f t="shared" si="1"/>
        <v>43973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May20</v>
      </c>
      <c r="B49" s="308">
        <f t="shared" si="1"/>
        <v>43974</v>
      </c>
      <c r="C49" s="309">
        <v>7</v>
      </c>
      <c r="D49" s="309">
        <v>2</v>
      </c>
      <c r="E49" s="311"/>
      <c r="F49" s="312">
        <v>3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May20</v>
      </c>
      <c r="B50" s="308">
        <f t="shared" si="1"/>
        <v>43975</v>
      </c>
      <c r="C50" s="309">
        <v>7</v>
      </c>
      <c r="D50" s="309">
        <v>2</v>
      </c>
      <c r="E50" s="311"/>
      <c r="F50" s="312">
        <v>3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May20</v>
      </c>
      <c r="B51" s="308">
        <f t="shared" si="1"/>
        <v>43976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May20</v>
      </c>
      <c r="B52" s="308">
        <f t="shared" si="1"/>
        <v>43977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May20</v>
      </c>
      <c r="B53" s="308">
        <f t="shared" si="1"/>
        <v>43978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May20</v>
      </c>
      <c r="B54" s="308">
        <f t="shared" si="1"/>
        <v>43979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May20</v>
      </c>
      <c r="B55" s="308">
        <f t="shared" si="1"/>
        <v>43980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May20</v>
      </c>
      <c r="B56" s="308">
        <f t="shared" si="1"/>
        <v>43981</v>
      </c>
      <c r="C56" s="309">
        <v>8</v>
      </c>
      <c r="D56" s="309">
        <v>2</v>
      </c>
      <c r="E56" s="311"/>
      <c r="F56" s="312">
        <v>4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May20</v>
      </c>
      <c r="B57" s="308">
        <f t="shared" si="1"/>
        <v>43982</v>
      </c>
      <c r="C57" s="309">
        <v>8</v>
      </c>
      <c r="D57" s="309">
        <v>2</v>
      </c>
      <c r="E57" s="311"/>
      <c r="F57" s="312">
        <v>4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Jun20</v>
      </c>
      <c r="B58" s="308">
        <f t="shared" si="1"/>
        <v>43983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Jun20</v>
      </c>
      <c r="B59" s="308">
        <f t="shared" si="1"/>
        <v>43984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Jun20</v>
      </c>
      <c r="B60" s="308">
        <f t="shared" si="1"/>
        <v>43985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Jun20</v>
      </c>
      <c r="B61" s="308">
        <f t="shared" si="1"/>
        <v>43986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Jun20</v>
      </c>
      <c r="B62" s="308">
        <f t="shared" si="1"/>
        <v>43987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Jun20</v>
      </c>
      <c r="B63" s="308">
        <f t="shared" si="1"/>
        <v>43988</v>
      </c>
      <c r="C63" s="317">
        <v>9</v>
      </c>
      <c r="D63" s="317">
        <v>3</v>
      </c>
      <c r="E63" s="315"/>
      <c r="F63" s="312">
        <v>1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Jun20</v>
      </c>
      <c r="B64" s="308">
        <f t="shared" si="1"/>
        <v>43989</v>
      </c>
      <c r="C64" s="309">
        <v>9</v>
      </c>
      <c r="D64" s="309">
        <v>3</v>
      </c>
      <c r="E64" s="311"/>
      <c r="F64" s="312">
        <v>1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Jun20</v>
      </c>
      <c r="B65" s="308">
        <f t="shared" si="1"/>
        <v>43990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Jun20</v>
      </c>
      <c r="B66" s="308">
        <f t="shared" si="1"/>
        <v>43991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Jun20</v>
      </c>
      <c r="B67" s="308">
        <f t="shared" si="1"/>
        <v>43992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Jun20</v>
      </c>
      <c r="B68" s="308">
        <f t="shared" ref="B68:B131" si="3">B67+1</f>
        <v>43993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Jun20</v>
      </c>
      <c r="B69" s="308">
        <f t="shared" si="3"/>
        <v>43994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Jun20</v>
      </c>
      <c r="B70" s="308">
        <f t="shared" si="3"/>
        <v>43995</v>
      </c>
      <c r="C70" s="309">
        <v>10</v>
      </c>
      <c r="D70" s="309">
        <v>3</v>
      </c>
      <c r="E70" s="311"/>
      <c r="F70" s="312">
        <v>2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Jun20</v>
      </c>
      <c r="B71" s="308">
        <f t="shared" si="3"/>
        <v>43996</v>
      </c>
      <c r="C71" s="309">
        <v>10</v>
      </c>
      <c r="D71" s="309">
        <v>3</v>
      </c>
      <c r="E71" s="311"/>
      <c r="F71" s="312">
        <v>2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Jun20</v>
      </c>
      <c r="B72" s="308">
        <f t="shared" si="3"/>
        <v>43997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Jun20</v>
      </c>
      <c r="B73" s="308">
        <f t="shared" si="3"/>
        <v>43998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Jun20</v>
      </c>
      <c r="B74" s="308">
        <f t="shared" si="3"/>
        <v>43999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Jun20</v>
      </c>
      <c r="B75" s="308">
        <f t="shared" si="3"/>
        <v>44000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Jun20</v>
      </c>
      <c r="B76" s="308">
        <f t="shared" si="3"/>
        <v>44001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Jun20</v>
      </c>
      <c r="B77" s="308">
        <f t="shared" si="3"/>
        <v>44002</v>
      </c>
      <c r="C77" s="309">
        <v>11</v>
      </c>
      <c r="D77" s="309">
        <v>3</v>
      </c>
      <c r="E77" s="311"/>
      <c r="F77" s="312">
        <v>3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Jun20</v>
      </c>
      <c r="B78" s="308">
        <f t="shared" si="3"/>
        <v>44003</v>
      </c>
      <c r="C78" s="309">
        <v>11</v>
      </c>
      <c r="D78" s="309">
        <v>3</v>
      </c>
      <c r="E78" s="311"/>
      <c r="F78" s="312">
        <v>3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Jun20</v>
      </c>
      <c r="B79" s="308">
        <f t="shared" si="3"/>
        <v>44004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Jun20</v>
      </c>
      <c r="B80" s="308">
        <f t="shared" si="3"/>
        <v>44005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Jun20</v>
      </c>
      <c r="B81" s="308">
        <f t="shared" si="3"/>
        <v>44006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Jun20</v>
      </c>
      <c r="B82" s="308">
        <f t="shared" si="3"/>
        <v>44007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Jun20</v>
      </c>
      <c r="B83" s="308">
        <f t="shared" si="3"/>
        <v>44008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Jun20</v>
      </c>
      <c r="B84" s="308">
        <f t="shared" si="3"/>
        <v>44009</v>
      </c>
      <c r="C84" s="309">
        <v>12</v>
      </c>
      <c r="D84" s="309">
        <v>3</v>
      </c>
      <c r="E84" s="311"/>
      <c r="F84" s="312">
        <v>4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Jun20</v>
      </c>
      <c r="B85" s="308">
        <f t="shared" si="3"/>
        <v>44010</v>
      </c>
      <c r="C85" s="309">
        <v>12</v>
      </c>
      <c r="D85" s="309">
        <v>3</v>
      </c>
      <c r="E85" s="311"/>
      <c r="F85" s="312">
        <v>4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Jul20</v>
      </c>
      <c r="B86" s="308">
        <f t="shared" si="3"/>
        <v>44011</v>
      </c>
      <c r="C86" s="309">
        <v>13</v>
      </c>
      <c r="D86" s="309">
        <v>4</v>
      </c>
      <c r="E86" s="311"/>
      <c r="F86" s="312">
        <v>1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Jul20</v>
      </c>
      <c r="B87" s="308">
        <f t="shared" si="3"/>
        <v>44012</v>
      </c>
      <c r="C87" s="309">
        <v>13</v>
      </c>
      <c r="D87" s="309">
        <v>4</v>
      </c>
      <c r="E87" s="311"/>
      <c r="F87" s="312">
        <v>1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Jul20</v>
      </c>
      <c r="B88" s="308">
        <f t="shared" si="3"/>
        <v>44013</v>
      </c>
      <c r="C88" s="309">
        <v>13</v>
      </c>
      <c r="D88" s="309">
        <v>4</v>
      </c>
      <c r="E88" s="311"/>
      <c r="F88" s="312">
        <v>1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Jul20</v>
      </c>
      <c r="B89" s="308">
        <f t="shared" si="3"/>
        <v>44014</v>
      </c>
      <c r="C89" s="309">
        <v>13</v>
      </c>
      <c r="D89" s="309">
        <v>4</v>
      </c>
      <c r="E89" s="311"/>
      <c r="F89" s="312">
        <v>1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Jul20</v>
      </c>
      <c r="B90" s="308">
        <f t="shared" si="3"/>
        <v>44015</v>
      </c>
      <c r="C90" s="309">
        <v>13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Jul20</v>
      </c>
      <c r="B91" s="308">
        <f t="shared" si="3"/>
        <v>44016</v>
      </c>
      <c r="C91" s="309">
        <v>13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Jul20</v>
      </c>
      <c r="B92" s="308">
        <f t="shared" si="3"/>
        <v>44017</v>
      </c>
      <c r="C92" s="309">
        <v>13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Jul20</v>
      </c>
      <c r="B93" s="308">
        <f t="shared" si="3"/>
        <v>44018</v>
      </c>
      <c r="C93" s="317">
        <v>14</v>
      </c>
      <c r="D93" s="317">
        <v>4</v>
      </c>
      <c r="E93" s="315"/>
      <c r="F93" s="309">
        <v>2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Jul20</v>
      </c>
      <c r="B94" s="308">
        <f t="shared" si="3"/>
        <v>44019</v>
      </c>
      <c r="C94" s="309">
        <v>14</v>
      </c>
      <c r="D94" s="309">
        <v>4</v>
      </c>
      <c r="E94" s="311"/>
      <c r="F94" s="312">
        <v>2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Jul20</v>
      </c>
      <c r="B95" s="308">
        <f t="shared" si="3"/>
        <v>44020</v>
      </c>
      <c r="C95" s="309">
        <v>14</v>
      </c>
      <c r="D95" s="309">
        <v>4</v>
      </c>
      <c r="E95" s="311"/>
      <c r="F95" s="312">
        <v>2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Jul20</v>
      </c>
      <c r="B96" s="308">
        <f t="shared" si="3"/>
        <v>44021</v>
      </c>
      <c r="C96" s="309">
        <v>14</v>
      </c>
      <c r="D96" s="309">
        <v>4</v>
      </c>
      <c r="E96" s="311"/>
      <c r="F96" s="312">
        <v>2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Jul20</v>
      </c>
      <c r="B97" s="308">
        <f t="shared" si="3"/>
        <v>44022</v>
      </c>
      <c r="C97" s="309">
        <v>14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Jul20</v>
      </c>
      <c r="B98" s="308">
        <f t="shared" si="3"/>
        <v>44023</v>
      </c>
      <c r="C98" s="309">
        <v>14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Jul20</v>
      </c>
      <c r="B99" s="308">
        <f t="shared" si="3"/>
        <v>44024</v>
      </c>
      <c r="C99" s="309">
        <v>14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Jul20</v>
      </c>
      <c r="B100" s="308">
        <f t="shared" si="3"/>
        <v>44025</v>
      </c>
      <c r="C100" s="309">
        <v>15</v>
      </c>
      <c r="D100" s="309">
        <v>4</v>
      </c>
      <c r="E100" s="311"/>
      <c r="F100" s="312">
        <v>3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Jul20</v>
      </c>
      <c r="B101" s="308">
        <f t="shared" si="3"/>
        <v>44026</v>
      </c>
      <c r="C101" s="309">
        <v>15</v>
      </c>
      <c r="D101" s="309">
        <v>4</v>
      </c>
      <c r="E101" s="311"/>
      <c r="F101" s="312">
        <v>3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Jul20</v>
      </c>
      <c r="B102" s="308">
        <f t="shared" si="3"/>
        <v>44027</v>
      </c>
      <c r="C102" s="309">
        <v>15</v>
      </c>
      <c r="D102" s="309">
        <v>4</v>
      </c>
      <c r="E102" s="311"/>
      <c r="F102" s="312">
        <v>3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Jul20</v>
      </c>
      <c r="B103" s="308">
        <f t="shared" si="3"/>
        <v>44028</v>
      </c>
      <c r="C103" s="309">
        <v>15</v>
      </c>
      <c r="D103" s="309">
        <v>4</v>
      </c>
      <c r="E103" s="311"/>
      <c r="F103" s="312">
        <v>3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Jul20</v>
      </c>
      <c r="B104" s="308">
        <f t="shared" si="3"/>
        <v>44029</v>
      </c>
      <c r="C104" s="309">
        <v>15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Jul20</v>
      </c>
      <c r="B105" s="308">
        <f t="shared" si="3"/>
        <v>44030</v>
      </c>
      <c r="C105" s="309">
        <v>15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Jul20</v>
      </c>
      <c r="B106" s="308">
        <f t="shared" si="3"/>
        <v>44031</v>
      </c>
      <c r="C106" s="309">
        <v>15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Jul20</v>
      </c>
      <c r="B107" s="308">
        <f t="shared" si="3"/>
        <v>44032</v>
      </c>
      <c r="C107" s="309">
        <v>16</v>
      </c>
      <c r="D107" s="309">
        <v>4</v>
      </c>
      <c r="E107" s="311"/>
      <c r="F107" s="312">
        <v>4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Jul20</v>
      </c>
      <c r="B108" s="308">
        <f t="shared" si="3"/>
        <v>44033</v>
      </c>
      <c r="C108" s="309">
        <v>16</v>
      </c>
      <c r="D108" s="309">
        <v>4</v>
      </c>
      <c r="E108" s="311"/>
      <c r="F108" s="312">
        <v>4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Jul20</v>
      </c>
      <c r="B109" s="308">
        <f t="shared" si="3"/>
        <v>44034</v>
      </c>
      <c r="C109" s="309">
        <v>16</v>
      </c>
      <c r="D109" s="309">
        <v>4</v>
      </c>
      <c r="E109" s="311"/>
      <c r="F109" s="312">
        <v>4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Jul20</v>
      </c>
      <c r="B110" s="308">
        <f t="shared" si="3"/>
        <v>44035</v>
      </c>
      <c r="C110" s="309">
        <v>16</v>
      </c>
      <c r="D110" s="309">
        <v>4</v>
      </c>
      <c r="E110" s="311"/>
      <c r="F110" s="312">
        <v>4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Jul20</v>
      </c>
      <c r="B111" s="308">
        <f t="shared" si="3"/>
        <v>44036</v>
      </c>
      <c r="C111" s="309">
        <v>16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Jul20</v>
      </c>
      <c r="B112" s="308">
        <f t="shared" si="3"/>
        <v>44037</v>
      </c>
      <c r="C112" s="309">
        <v>16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Jul20</v>
      </c>
      <c r="B113" s="308">
        <f t="shared" si="3"/>
        <v>44038</v>
      </c>
      <c r="C113" s="309">
        <v>16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Jul20</v>
      </c>
      <c r="B114" s="308">
        <f t="shared" si="3"/>
        <v>44039</v>
      </c>
      <c r="C114" s="309">
        <v>17</v>
      </c>
      <c r="D114" s="309">
        <v>4</v>
      </c>
      <c r="E114" s="311"/>
      <c r="F114" s="312">
        <v>5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Jul20</v>
      </c>
      <c r="B115" s="308">
        <f t="shared" si="3"/>
        <v>44040</v>
      </c>
      <c r="C115" s="309">
        <v>17</v>
      </c>
      <c r="D115" s="309">
        <v>4</v>
      </c>
      <c r="E115" s="311"/>
      <c r="F115" s="312">
        <v>5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Jul20</v>
      </c>
      <c r="B116" s="308">
        <f t="shared" si="3"/>
        <v>44041</v>
      </c>
      <c r="C116" s="309">
        <v>17</v>
      </c>
      <c r="D116" s="309">
        <v>4</v>
      </c>
      <c r="E116" s="311"/>
      <c r="F116" s="312">
        <v>5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Jul20</v>
      </c>
      <c r="B117" s="308">
        <f t="shared" si="3"/>
        <v>44042</v>
      </c>
      <c r="C117" s="309">
        <v>17</v>
      </c>
      <c r="D117" s="309">
        <v>4</v>
      </c>
      <c r="E117" s="311"/>
      <c r="F117" s="312">
        <v>5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Jul20</v>
      </c>
      <c r="B118" s="308">
        <f t="shared" si="3"/>
        <v>44043</v>
      </c>
      <c r="C118" s="309">
        <v>17</v>
      </c>
      <c r="D118" s="309">
        <v>4</v>
      </c>
      <c r="E118" s="311"/>
      <c r="F118" s="312">
        <v>5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Jul20</v>
      </c>
      <c r="B119" s="308">
        <f t="shared" si="3"/>
        <v>44044</v>
      </c>
      <c r="C119" s="309">
        <v>17</v>
      </c>
      <c r="D119" s="309">
        <v>4</v>
      </c>
      <c r="E119" s="311"/>
      <c r="F119" s="312">
        <v>5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Jul20</v>
      </c>
      <c r="B120" s="308">
        <f t="shared" si="3"/>
        <v>44045</v>
      </c>
      <c r="C120" s="309">
        <v>17</v>
      </c>
      <c r="D120" s="309">
        <v>4</v>
      </c>
      <c r="E120" s="311"/>
      <c r="F120" s="312">
        <v>5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Aug20</v>
      </c>
      <c r="B121" s="308">
        <f t="shared" si="3"/>
        <v>44046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Aug20</v>
      </c>
      <c r="B122" s="308">
        <f t="shared" si="3"/>
        <v>44047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Aug20</v>
      </c>
      <c r="B123" s="308">
        <f t="shared" si="3"/>
        <v>44048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Aug20</v>
      </c>
      <c r="B124" s="308">
        <f t="shared" si="3"/>
        <v>44049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Aug20</v>
      </c>
      <c r="B125" s="308">
        <f t="shared" si="3"/>
        <v>44050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Aug20</v>
      </c>
      <c r="B126" s="308">
        <f t="shared" si="3"/>
        <v>44051</v>
      </c>
      <c r="C126" s="309">
        <v>18</v>
      </c>
      <c r="D126" s="309">
        <v>5</v>
      </c>
      <c r="E126" s="311"/>
      <c r="F126" s="312">
        <v>1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Aug20</v>
      </c>
      <c r="B127" s="308">
        <f t="shared" si="3"/>
        <v>44052</v>
      </c>
      <c r="C127" s="309">
        <v>18</v>
      </c>
      <c r="D127" s="309">
        <v>5</v>
      </c>
      <c r="E127" s="311"/>
      <c r="F127" s="312">
        <v>1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Aug20</v>
      </c>
      <c r="B128" s="308">
        <f t="shared" si="3"/>
        <v>44053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Aug20</v>
      </c>
      <c r="B129" s="308">
        <f t="shared" si="3"/>
        <v>44054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Aug20</v>
      </c>
      <c r="B130" s="308">
        <f t="shared" si="3"/>
        <v>44055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Aug20</v>
      </c>
      <c r="B131" s="308">
        <f t="shared" si="3"/>
        <v>44056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Aug20</v>
      </c>
      <c r="B132" s="308">
        <f t="shared" ref="B132:B195" si="5">B131+1</f>
        <v>44057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Aug20</v>
      </c>
      <c r="B133" s="308">
        <f t="shared" si="5"/>
        <v>44058</v>
      </c>
      <c r="C133" s="309">
        <v>19</v>
      </c>
      <c r="D133" s="309">
        <v>5</v>
      </c>
      <c r="E133" s="311"/>
      <c r="F133" s="312">
        <v>2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Aug20</v>
      </c>
      <c r="B134" s="308">
        <f t="shared" si="5"/>
        <v>44059</v>
      </c>
      <c r="C134" s="309">
        <v>19</v>
      </c>
      <c r="D134" s="309">
        <v>5</v>
      </c>
      <c r="E134" s="311"/>
      <c r="F134" s="312">
        <v>2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Aug20</v>
      </c>
      <c r="B135" s="308">
        <f t="shared" si="5"/>
        <v>44060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Aug20</v>
      </c>
      <c r="B136" s="308">
        <f t="shared" si="5"/>
        <v>44061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Aug20</v>
      </c>
      <c r="B137" s="308">
        <f t="shared" si="5"/>
        <v>44062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Aug20</v>
      </c>
      <c r="B138" s="308">
        <f t="shared" si="5"/>
        <v>44063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Aug20</v>
      </c>
      <c r="B139" s="308">
        <f t="shared" si="5"/>
        <v>44064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Aug20</v>
      </c>
      <c r="B140" s="308">
        <f t="shared" si="5"/>
        <v>44065</v>
      </c>
      <c r="C140" s="309">
        <v>20</v>
      </c>
      <c r="D140" s="309">
        <v>5</v>
      </c>
      <c r="E140" s="311"/>
      <c r="F140" s="312">
        <v>3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Aug20</v>
      </c>
      <c r="B141" s="308">
        <f t="shared" si="5"/>
        <v>44066</v>
      </c>
      <c r="C141" s="309">
        <v>20</v>
      </c>
      <c r="D141" s="309">
        <v>5</v>
      </c>
      <c r="E141" s="311"/>
      <c r="F141" s="312">
        <v>3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Aug20</v>
      </c>
      <c r="B142" s="308">
        <f t="shared" si="5"/>
        <v>44067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Aug20</v>
      </c>
      <c r="B143" s="308">
        <f t="shared" si="5"/>
        <v>44068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Aug20</v>
      </c>
      <c r="B144" s="308">
        <f t="shared" si="5"/>
        <v>44069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Aug20</v>
      </c>
      <c r="B145" s="308">
        <f t="shared" si="5"/>
        <v>44070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Aug20</v>
      </c>
      <c r="B146" s="308">
        <f t="shared" si="5"/>
        <v>44071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Aug20</v>
      </c>
      <c r="B147" s="308">
        <f t="shared" si="5"/>
        <v>44072</v>
      </c>
      <c r="C147" s="309">
        <v>21</v>
      </c>
      <c r="D147" s="309">
        <v>5</v>
      </c>
      <c r="E147" s="311"/>
      <c r="F147" s="312">
        <v>4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Aug20</v>
      </c>
      <c r="B148" s="308">
        <f t="shared" si="5"/>
        <v>44073</v>
      </c>
      <c r="C148" s="309">
        <v>21</v>
      </c>
      <c r="D148" s="309">
        <v>5</v>
      </c>
      <c r="E148" s="311"/>
      <c r="F148" s="312">
        <v>4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Sep20</v>
      </c>
      <c r="B149" s="308">
        <f t="shared" si="5"/>
        <v>44074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Sep20</v>
      </c>
      <c r="B150" s="308">
        <f t="shared" si="5"/>
        <v>44075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Sep20</v>
      </c>
      <c r="B151" s="308">
        <f t="shared" si="5"/>
        <v>44076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Sep20</v>
      </c>
      <c r="B152" s="308">
        <f t="shared" si="5"/>
        <v>44077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Sep20</v>
      </c>
      <c r="B153" s="308">
        <f t="shared" si="5"/>
        <v>44078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Sep20</v>
      </c>
      <c r="B154" s="308">
        <f t="shared" si="5"/>
        <v>44079</v>
      </c>
      <c r="C154" s="309">
        <v>22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Sep20</v>
      </c>
      <c r="B155" s="322">
        <f t="shared" si="5"/>
        <v>44080</v>
      </c>
      <c r="C155" s="317">
        <v>22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Sep20</v>
      </c>
      <c r="B156" s="308">
        <f t="shared" si="5"/>
        <v>44081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Sep20</v>
      </c>
      <c r="B157" s="308">
        <f t="shared" si="5"/>
        <v>44082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Sep20</v>
      </c>
      <c r="B158" s="308">
        <f t="shared" si="5"/>
        <v>44083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Sep20</v>
      </c>
      <c r="B159" s="308">
        <f t="shared" si="5"/>
        <v>44084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Sep20</v>
      </c>
      <c r="B160" s="308">
        <f t="shared" si="5"/>
        <v>44085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Sep20</v>
      </c>
      <c r="B161" s="308">
        <f t="shared" si="5"/>
        <v>44086</v>
      </c>
      <c r="C161" s="309">
        <v>23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Sep20</v>
      </c>
      <c r="B162" s="308">
        <f t="shared" si="5"/>
        <v>44087</v>
      </c>
      <c r="C162" s="309">
        <v>23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Sep20</v>
      </c>
      <c r="B163" s="308">
        <f t="shared" si="5"/>
        <v>44088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Sep20</v>
      </c>
      <c r="B164" s="308">
        <f t="shared" si="5"/>
        <v>44089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Sep20</v>
      </c>
      <c r="B165" s="308">
        <f t="shared" si="5"/>
        <v>44090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Sep20</v>
      </c>
      <c r="B166" s="308">
        <f t="shared" si="5"/>
        <v>44091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Sep20</v>
      </c>
      <c r="B167" s="308">
        <f t="shared" si="5"/>
        <v>44092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Sep20</v>
      </c>
      <c r="B168" s="308">
        <f t="shared" si="5"/>
        <v>44093</v>
      </c>
      <c r="C168" s="309">
        <v>24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Sep20</v>
      </c>
      <c r="B169" s="308">
        <f t="shared" si="5"/>
        <v>44094</v>
      </c>
      <c r="C169" s="309">
        <v>24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Sep20</v>
      </c>
      <c r="B170" s="308">
        <f t="shared" si="5"/>
        <v>44095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Sep20</v>
      </c>
      <c r="B171" s="308">
        <f t="shared" si="5"/>
        <v>44096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Sep20</v>
      </c>
      <c r="B172" s="308">
        <f t="shared" si="5"/>
        <v>44097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Sep20</v>
      </c>
      <c r="B173" s="308">
        <f t="shared" si="5"/>
        <v>44098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Sep20</v>
      </c>
      <c r="B174" s="308">
        <f t="shared" si="5"/>
        <v>44099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Sep20</v>
      </c>
      <c r="B175" s="308">
        <f t="shared" si="5"/>
        <v>44100</v>
      </c>
      <c r="C175" s="309">
        <v>25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Sep20</v>
      </c>
      <c r="B176" s="308">
        <f t="shared" si="5"/>
        <v>44101</v>
      </c>
      <c r="C176" s="309">
        <v>25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Oct20</v>
      </c>
      <c r="B177" s="308">
        <f t="shared" si="5"/>
        <v>44102</v>
      </c>
      <c r="C177" s="309">
        <v>26</v>
      </c>
      <c r="D177" s="309">
        <v>7</v>
      </c>
      <c r="E177" s="311"/>
      <c r="F177" s="312">
        <v>1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Oct20</v>
      </c>
      <c r="B178" s="308">
        <f t="shared" si="5"/>
        <v>44103</v>
      </c>
      <c r="C178" s="309">
        <v>26</v>
      </c>
      <c r="D178" s="309">
        <v>7</v>
      </c>
      <c r="E178" s="311"/>
      <c r="F178" s="312">
        <v>1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Oct20</v>
      </c>
      <c r="B179" s="308">
        <f t="shared" si="5"/>
        <v>44104</v>
      </c>
      <c r="C179" s="309">
        <v>26</v>
      </c>
      <c r="D179" s="309">
        <v>7</v>
      </c>
      <c r="E179" s="311"/>
      <c r="F179" s="312">
        <v>1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Oct20</v>
      </c>
      <c r="B180" s="308">
        <f t="shared" si="5"/>
        <v>44105</v>
      </c>
      <c r="C180" s="309">
        <v>26</v>
      </c>
      <c r="D180" s="309">
        <v>7</v>
      </c>
      <c r="E180" s="311"/>
      <c r="F180" s="312">
        <v>1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Oct20</v>
      </c>
      <c r="B181" s="308">
        <f t="shared" si="5"/>
        <v>44106</v>
      </c>
      <c r="C181" s="309">
        <v>26</v>
      </c>
      <c r="D181" s="309">
        <v>7</v>
      </c>
      <c r="E181" s="311"/>
      <c r="F181" s="312">
        <v>1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Oct20</v>
      </c>
      <c r="B182" s="308">
        <f t="shared" si="5"/>
        <v>44107</v>
      </c>
      <c r="C182" s="309">
        <v>26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Oct20</v>
      </c>
      <c r="B183" s="308">
        <f t="shared" si="5"/>
        <v>44108</v>
      </c>
      <c r="C183" s="309">
        <v>26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Oct20</v>
      </c>
      <c r="B184" s="308">
        <f t="shared" si="5"/>
        <v>44109</v>
      </c>
      <c r="C184" s="309">
        <v>27</v>
      </c>
      <c r="D184" s="309">
        <v>7</v>
      </c>
      <c r="E184" s="311"/>
      <c r="F184" s="309">
        <v>2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Oct20</v>
      </c>
      <c r="B185" s="322">
        <f t="shared" si="5"/>
        <v>44110</v>
      </c>
      <c r="C185" s="317">
        <v>27</v>
      </c>
      <c r="D185" s="317">
        <v>7</v>
      </c>
      <c r="E185" s="315"/>
      <c r="F185" s="312">
        <v>2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Oct20</v>
      </c>
      <c r="B186" s="308">
        <f t="shared" si="5"/>
        <v>44111</v>
      </c>
      <c r="C186" s="309">
        <v>27</v>
      </c>
      <c r="D186" s="309">
        <v>7</v>
      </c>
      <c r="E186" s="311"/>
      <c r="F186" s="312">
        <v>2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Oct20</v>
      </c>
      <c r="B187" s="308">
        <f t="shared" si="5"/>
        <v>44112</v>
      </c>
      <c r="C187" s="309">
        <v>27</v>
      </c>
      <c r="D187" s="309">
        <v>7</v>
      </c>
      <c r="E187" s="311"/>
      <c r="F187" s="312">
        <v>2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Oct20</v>
      </c>
      <c r="B188" s="308">
        <f t="shared" si="5"/>
        <v>44113</v>
      </c>
      <c r="C188" s="309">
        <v>27</v>
      </c>
      <c r="D188" s="309">
        <v>7</v>
      </c>
      <c r="E188" s="311"/>
      <c r="F188" s="312">
        <v>2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Oct20</v>
      </c>
      <c r="B189" s="308">
        <f t="shared" si="5"/>
        <v>44114</v>
      </c>
      <c r="C189" s="309">
        <v>27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Oct20</v>
      </c>
      <c r="B190" s="308">
        <f t="shared" si="5"/>
        <v>44115</v>
      </c>
      <c r="C190" s="309">
        <v>27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Oct20</v>
      </c>
      <c r="B191" s="308">
        <f t="shared" si="5"/>
        <v>44116</v>
      </c>
      <c r="C191" s="309">
        <v>28</v>
      </c>
      <c r="D191" s="309">
        <v>7</v>
      </c>
      <c r="E191" s="311"/>
      <c r="F191" s="312">
        <v>3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Oct20</v>
      </c>
      <c r="B192" s="308">
        <f t="shared" si="5"/>
        <v>44117</v>
      </c>
      <c r="C192" s="309">
        <v>28</v>
      </c>
      <c r="D192" s="309">
        <v>7</v>
      </c>
      <c r="E192" s="311"/>
      <c r="F192" s="312">
        <v>3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Oct20</v>
      </c>
      <c r="B193" s="308">
        <f t="shared" si="5"/>
        <v>44118</v>
      </c>
      <c r="C193" s="309">
        <v>28</v>
      </c>
      <c r="D193" s="309">
        <v>7</v>
      </c>
      <c r="E193" s="311"/>
      <c r="F193" s="312">
        <v>3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Oct20</v>
      </c>
      <c r="B194" s="308">
        <f t="shared" si="5"/>
        <v>44119</v>
      </c>
      <c r="C194" s="309">
        <v>28</v>
      </c>
      <c r="D194" s="309">
        <v>7</v>
      </c>
      <c r="E194" s="311"/>
      <c r="F194" s="312">
        <v>3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Oct20</v>
      </c>
      <c r="B195" s="308">
        <f t="shared" si="5"/>
        <v>44120</v>
      </c>
      <c r="C195" s="309">
        <v>28</v>
      </c>
      <c r="D195" s="309">
        <v>7</v>
      </c>
      <c r="E195" s="311"/>
      <c r="F195" s="312">
        <v>3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Oct20</v>
      </c>
      <c r="B196" s="308">
        <f t="shared" ref="B196:B259" si="7">B195+1</f>
        <v>44121</v>
      </c>
      <c r="C196" s="309">
        <v>28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Oct20</v>
      </c>
      <c r="B197" s="308">
        <f t="shared" si="7"/>
        <v>44122</v>
      </c>
      <c r="C197" s="309">
        <v>28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Oct20</v>
      </c>
      <c r="B198" s="308">
        <f t="shared" si="7"/>
        <v>44123</v>
      </c>
      <c r="C198" s="309">
        <v>29</v>
      </c>
      <c r="D198" s="309">
        <v>7</v>
      </c>
      <c r="E198" s="311"/>
      <c r="F198" s="312">
        <v>4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Oct20</v>
      </c>
      <c r="B199" s="308">
        <f t="shared" si="7"/>
        <v>44124</v>
      </c>
      <c r="C199" s="309">
        <v>29</v>
      </c>
      <c r="D199" s="309">
        <v>7</v>
      </c>
      <c r="E199" s="311"/>
      <c r="F199" s="312">
        <v>4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Oct20</v>
      </c>
      <c r="B200" s="308">
        <f t="shared" si="7"/>
        <v>44125</v>
      </c>
      <c r="C200" s="309">
        <v>29</v>
      </c>
      <c r="D200" s="309">
        <v>7</v>
      </c>
      <c r="E200" s="311"/>
      <c r="F200" s="312">
        <v>4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Oct20</v>
      </c>
      <c r="B201" s="308">
        <f t="shared" si="7"/>
        <v>44126</v>
      </c>
      <c r="C201" s="309">
        <v>29</v>
      </c>
      <c r="D201" s="309">
        <v>7</v>
      </c>
      <c r="E201" s="311"/>
      <c r="F201" s="312">
        <v>4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Oct20</v>
      </c>
      <c r="B202" s="308">
        <f t="shared" si="7"/>
        <v>44127</v>
      </c>
      <c r="C202" s="309">
        <v>29</v>
      </c>
      <c r="D202" s="309">
        <v>7</v>
      </c>
      <c r="E202" s="311"/>
      <c r="F202" s="312">
        <v>4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Oct20</v>
      </c>
      <c r="B203" s="308">
        <f t="shared" si="7"/>
        <v>44128</v>
      </c>
      <c r="C203" s="309">
        <v>29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Oct20</v>
      </c>
      <c r="B204" s="308">
        <f t="shared" si="7"/>
        <v>44129</v>
      </c>
      <c r="C204" s="309">
        <v>29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Oct20</v>
      </c>
      <c r="B205" s="308">
        <f t="shared" si="7"/>
        <v>44130</v>
      </c>
      <c r="C205" s="309">
        <v>30</v>
      </c>
      <c r="D205" s="309">
        <v>7</v>
      </c>
      <c r="E205" s="311"/>
      <c r="F205" s="312">
        <v>5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Oct20</v>
      </c>
      <c r="B206" s="308">
        <f t="shared" si="7"/>
        <v>44131</v>
      </c>
      <c r="C206" s="309">
        <v>30</v>
      </c>
      <c r="D206" s="309">
        <v>7</v>
      </c>
      <c r="E206" s="311"/>
      <c r="F206" s="312">
        <v>5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Oct20</v>
      </c>
      <c r="B207" s="308">
        <f t="shared" si="7"/>
        <v>44132</v>
      </c>
      <c r="C207" s="309">
        <v>30</v>
      </c>
      <c r="D207" s="309">
        <v>7</v>
      </c>
      <c r="E207" s="311"/>
      <c r="F207" s="312">
        <v>5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Oct20</v>
      </c>
      <c r="B208" s="308">
        <f t="shared" si="7"/>
        <v>44133</v>
      </c>
      <c r="C208" s="309">
        <v>30</v>
      </c>
      <c r="D208" s="309">
        <v>7</v>
      </c>
      <c r="E208" s="311"/>
      <c r="F208" s="312">
        <v>5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Oct20</v>
      </c>
      <c r="B209" s="308">
        <f t="shared" si="7"/>
        <v>44134</v>
      </c>
      <c r="C209" s="309">
        <v>30</v>
      </c>
      <c r="D209" s="309">
        <v>7</v>
      </c>
      <c r="E209" s="311"/>
      <c r="F209" s="312">
        <v>5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Oct20</v>
      </c>
      <c r="B210" s="308">
        <f t="shared" si="7"/>
        <v>44135</v>
      </c>
      <c r="C210" s="309">
        <v>30</v>
      </c>
      <c r="D210" s="309">
        <v>7</v>
      </c>
      <c r="E210" s="311"/>
      <c r="F210" s="312">
        <v>5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Oct20</v>
      </c>
      <c r="B211" s="308">
        <f t="shared" si="7"/>
        <v>44136</v>
      </c>
      <c r="C211" s="309">
        <v>30</v>
      </c>
      <c r="D211" s="309">
        <v>7</v>
      </c>
      <c r="E211" s="311"/>
      <c r="F211" s="312">
        <v>5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Nov20</v>
      </c>
      <c r="B212" s="308">
        <f t="shared" si="7"/>
        <v>44137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Nov20</v>
      </c>
      <c r="B213" s="308">
        <f t="shared" si="7"/>
        <v>44138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Nov20</v>
      </c>
      <c r="B214" s="308">
        <f t="shared" si="7"/>
        <v>44139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Nov20</v>
      </c>
      <c r="B215" s="308">
        <f t="shared" si="7"/>
        <v>44140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Nov20</v>
      </c>
      <c r="B216" s="322">
        <f t="shared" si="7"/>
        <v>44141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Nov20</v>
      </c>
      <c r="B217" s="308">
        <f t="shared" si="7"/>
        <v>44142</v>
      </c>
      <c r="C217" s="309">
        <v>31</v>
      </c>
      <c r="D217" s="309">
        <v>8</v>
      </c>
      <c r="E217" s="311"/>
      <c r="F217" s="312">
        <v>1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Nov20</v>
      </c>
      <c r="B218" s="308">
        <f t="shared" si="7"/>
        <v>44143</v>
      </c>
      <c r="C218" s="309">
        <v>31</v>
      </c>
      <c r="D218" s="309">
        <v>8</v>
      </c>
      <c r="E218" s="311"/>
      <c r="F218" s="312">
        <v>1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Nov20</v>
      </c>
      <c r="B219" s="308">
        <f t="shared" si="7"/>
        <v>44144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Nov20</v>
      </c>
      <c r="B220" s="308">
        <f t="shared" si="7"/>
        <v>44145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Nov20</v>
      </c>
      <c r="B221" s="308">
        <f t="shared" si="7"/>
        <v>44146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Nov20</v>
      </c>
      <c r="B222" s="308">
        <f t="shared" si="7"/>
        <v>44147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Nov20</v>
      </c>
      <c r="B223" s="308">
        <f t="shared" si="7"/>
        <v>44148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Nov20</v>
      </c>
      <c r="B224" s="308">
        <f t="shared" si="7"/>
        <v>44149</v>
      </c>
      <c r="C224" s="309">
        <v>32</v>
      </c>
      <c r="D224" s="309">
        <v>8</v>
      </c>
      <c r="E224" s="311"/>
      <c r="F224" s="312">
        <v>2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Nov20</v>
      </c>
      <c r="B225" s="308">
        <f t="shared" si="7"/>
        <v>44150</v>
      </c>
      <c r="C225" s="309">
        <v>32</v>
      </c>
      <c r="D225" s="309">
        <v>8</v>
      </c>
      <c r="E225" s="311"/>
      <c r="F225" s="312">
        <v>2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Nov20</v>
      </c>
      <c r="B226" s="308">
        <f t="shared" si="7"/>
        <v>44151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Nov20</v>
      </c>
      <c r="B227" s="308">
        <f t="shared" si="7"/>
        <v>44152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Nov20</v>
      </c>
      <c r="B228" s="308">
        <f t="shared" si="7"/>
        <v>44153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Nov20</v>
      </c>
      <c r="B229" s="308">
        <f t="shared" si="7"/>
        <v>44154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Nov20</v>
      </c>
      <c r="B230" s="308">
        <f t="shared" si="7"/>
        <v>44155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Nov20</v>
      </c>
      <c r="B231" s="308">
        <f t="shared" si="7"/>
        <v>44156</v>
      </c>
      <c r="C231" s="309">
        <v>33</v>
      </c>
      <c r="D231" s="309">
        <v>8</v>
      </c>
      <c r="E231" s="311"/>
      <c r="F231" s="312">
        <v>3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Nov20</v>
      </c>
      <c r="B232" s="308">
        <f t="shared" si="7"/>
        <v>44157</v>
      </c>
      <c r="C232" s="309">
        <v>33</v>
      </c>
      <c r="D232" s="309">
        <v>8</v>
      </c>
      <c r="E232" s="311"/>
      <c r="F232" s="312">
        <v>3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Nov20</v>
      </c>
      <c r="B233" s="308">
        <f t="shared" si="7"/>
        <v>44158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Nov20</v>
      </c>
      <c r="B234" s="308">
        <f t="shared" si="7"/>
        <v>44159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Nov20</v>
      </c>
      <c r="B235" s="308">
        <f t="shared" si="7"/>
        <v>44160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Nov20</v>
      </c>
      <c r="B236" s="308">
        <f t="shared" si="7"/>
        <v>44161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Nov20</v>
      </c>
      <c r="B237" s="308">
        <f t="shared" si="7"/>
        <v>44162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Nov20</v>
      </c>
      <c r="B238" s="308">
        <f t="shared" si="7"/>
        <v>44163</v>
      </c>
      <c r="C238" s="309">
        <v>34</v>
      </c>
      <c r="D238" s="309">
        <v>8</v>
      </c>
      <c r="E238" s="311"/>
      <c r="F238" s="312">
        <v>4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Nov20</v>
      </c>
      <c r="B239" s="308">
        <f t="shared" si="7"/>
        <v>44164</v>
      </c>
      <c r="C239" s="309">
        <v>34</v>
      </c>
      <c r="D239" s="309">
        <v>8</v>
      </c>
      <c r="E239" s="311"/>
      <c r="F239" s="312">
        <v>4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Dec20</v>
      </c>
      <c r="B240" s="308">
        <f t="shared" si="7"/>
        <v>44165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Dec20</v>
      </c>
      <c r="B241" s="308">
        <f t="shared" si="7"/>
        <v>44166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Dec20</v>
      </c>
      <c r="B242" s="308">
        <f t="shared" si="7"/>
        <v>44167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Dec20</v>
      </c>
      <c r="B243" s="308">
        <f t="shared" si="7"/>
        <v>44168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Dec20</v>
      </c>
      <c r="B244" s="308">
        <f t="shared" si="7"/>
        <v>44169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Dec20</v>
      </c>
      <c r="B245" s="308">
        <f t="shared" si="7"/>
        <v>44170</v>
      </c>
      <c r="C245" s="309">
        <v>35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Dec20</v>
      </c>
      <c r="B246" s="322">
        <f t="shared" si="7"/>
        <v>44171</v>
      </c>
      <c r="C246" s="317">
        <v>35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Dec20</v>
      </c>
      <c r="B247" s="308">
        <f t="shared" si="7"/>
        <v>44172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Dec20</v>
      </c>
      <c r="B248" s="308">
        <f t="shared" si="7"/>
        <v>44173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Dec20</v>
      </c>
      <c r="B249" s="308">
        <f t="shared" si="7"/>
        <v>44174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Dec20</v>
      </c>
      <c r="B250" s="308">
        <f t="shared" si="7"/>
        <v>44175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Dec20</v>
      </c>
      <c r="B251" s="308">
        <f t="shared" si="7"/>
        <v>44176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Dec20</v>
      </c>
      <c r="B252" s="308">
        <f t="shared" si="7"/>
        <v>44177</v>
      </c>
      <c r="C252" s="309">
        <v>36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Dec20</v>
      </c>
      <c r="B253" s="308">
        <f t="shared" si="7"/>
        <v>44178</v>
      </c>
      <c r="C253" s="309">
        <v>36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Dec20</v>
      </c>
      <c r="B254" s="308">
        <f t="shared" si="7"/>
        <v>44179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Dec20</v>
      </c>
      <c r="B255" s="308">
        <f t="shared" si="7"/>
        <v>44180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Dec20</v>
      </c>
      <c r="B256" s="308">
        <f t="shared" si="7"/>
        <v>44181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Dec20</v>
      </c>
      <c r="B257" s="308">
        <f t="shared" si="7"/>
        <v>44182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Dec20</v>
      </c>
      <c r="B258" s="308">
        <f t="shared" si="7"/>
        <v>44183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Dec20</v>
      </c>
      <c r="B259" s="308">
        <f t="shared" si="7"/>
        <v>44184</v>
      </c>
      <c r="C259" s="309">
        <v>37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Dec20</v>
      </c>
      <c r="B260" s="308">
        <f t="shared" ref="B260:B323" si="9">B259+1</f>
        <v>44185</v>
      </c>
      <c r="C260" s="309">
        <v>37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Dec20</v>
      </c>
      <c r="B261" s="308">
        <f t="shared" si="9"/>
        <v>44186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Dec20</v>
      </c>
      <c r="B262" s="308">
        <f t="shared" si="9"/>
        <v>44187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Dec20</v>
      </c>
      <c r="B263" s="308">
        <f t="shared" si="9"/>
        <v>44188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Dec20</v>
      </c>
      <c r="B264" s="308">
        <f t="shared" si="9"/>
        <v>44189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Dec20</v>
      </c>
      <c r="B265" s="308">
        <f t="shared" si="9"/>
        <v>44190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Dec20</v>
      </c>
      <c r="B266" s="308">
        <f t="shared" si="9"/>
        <v>44191</v>
      </c>
      <c r="C266" s="309">
        <v>38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Dec20</v>
      </c>
      <c r="B267" s="308">
        <f t="shared" si="9"/>
        <v>44192</v>
      </c>
      <c r="C267" s="309">
        <v>38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Dec20</v>
      </c>
      <c r="B268" s="308">
        <f t="shared" si="9"/>
        <v>44193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Dec20</v>
      </c>
      <c r="B269" s="308">
        <f t="shared" si="9"/>
        <v>44194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Dec20</v>
      </c>
      <c r="B270" s="308">
        <f t="shared" si="9"/>
        <v>44195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Dec20</v>
      </c>
      <c r="B271" s="308">
        <f t="shared" si="9"/>
        <v>44196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Dec20</v>
      </c>
      <c r="B272" s="308">
        <f t="shared" si="9"/>
        <v>44197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Dec20</v>
      </c>
      <c r="B273" s="308">
        <f t="shared" si="9"/>
        <v>44198</v>
      </c>
      <c r="C273" s="309">
        <v>39</v>
      </c>
      <c r="D273" s="309">
        <v>9</v>
      </c>
      <c r="E273" s="311"/>
      <c r="F273" s="312">
        <v>5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Dec20</v>
      </c>
      <c r="B274" s="308">
        <f t="shared" si="9"/>
        <v>44199</v>
      </c>
      <c r="C274" s="309">
        <v>39</v>
      </c>
      <c r="D274" s="309">
        <v>9</v>
      </c>
      <c r="E274" s="311"/>
      <c r="F274" s="312">
        <v>5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Jan21</v>
      </c>
      <c r="B275" s="308">
        <f t="shared" si="9"/>
        <v>44200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Jan21</v>
      </c>
      <c r="B276" s="322">
        <f t="shared" si="9"/>
        <v>44201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Jan21</v>
      </c>
      <c r="B277" s="322">
        <f t="shared" si="9"/>
        <v>44202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Jan21</v>
      </c>
      <c r="B278" s="308">
        <f t="shared" si="9"/>
        <v>44203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Jan21</v>
      </c>
      <c r="B279" s="308">
        <f t="shared" si="9"/>
        <v>44204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Jan21</v>
      </c>
      <c r="B280" s="308">
        <f t="shared" si="9"/>
        <v>44205</v>
      </c>
      <c r="C280" s="309">
        <v>40</v>
      </c>
      <c r="D280" s="309">
        <v>10</v>
      </c>
      <c r="E280" s="311"/>
      <c r="F280" s="312">
        <v>1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Jan21</v>
      </c>
      <c r="B281" s="308">
        <f t="shared" si="9"/>
        <v>44206</v>
      </c>
      <c r="C281" s="309">
        <v>40</v>
      </c>
      <c r="D281" s="309">
        <v>10</v>
      </c>
      <c r="E281" s="311"/>
      <c r="F281" s="312">
        <v>1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Jan21</v>
      </c>
      <c r="B282" s="308">
        <f t="shared" si="9"/>
        <v>44207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Jan21</v>
      </c>
      <c r="B283" s="308">
        <f t="shared" si="9"/>
        <v>44208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Jan21</v>
      </c>
      <c r="B284" s="308">
        <f t="shared" si="9"/>
        <v>44209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Jan21</v>
      </c>
      <c r="B285" s="308">
        <f t="shared" si="9"/>
        <v>44210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Jan21</v>
      </c>
      <c r="B286" s="308">
        <f t="shared" si="9"/>
        <v>44211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Jan21</v>
      </c>
      <c r="B287" s="308">
        <f t="shared" si="9"/>
        <v>44212</v>
      </c>
      <c r="C287" s="309">
        <v>41</v>
      </c>
      <c r="D287" s="309">
        <v>10</v>
      </c>
      <c r="E287" s="311"/>
      <c r="F287" s="312">
        <v>2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Jan21</v>
      </c>
      <c r="B288" s="308">
        <f t="shared" si="9"/>
        <v>44213</v>
      </c>
      <c r="C288" s="309">
        <v>41</v>
      </c>
      <c r="D288" s="309">
        <v>10</v>
      </c>
      <c r="E288" s="311"/>
      <c r="F288" s="312">
        <v>2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Jan21</v>
      </c>
      <c r="B289" s="308">
        <f t="shared" si="9"/>
        <v>44214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Jan21</v>
      </c>
      <c r="B290" s="308">
        <f t="shared" si="9"/>
        <v>44215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Jan21</v>
      </c>
      <c r="B291" s="308">
        <f t="shared" si="9"/>
        <v>44216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Jan21</v>
      </c>
      <c r="B292" s="308">
        <f t="shared" si="9"/>
        <v>44217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Jan21</v>
      </c>
      <c r="B293" s="308">
        <f t="shared" si="9"/>
        <v>44218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Jan21</v>
      </c>
      <c r="B294" s="308">
        <f t="shared" si="9"/>
        <v>44219</v>
      </c>
      <c r="C294" s="309">
        <v>42</v>
      </c>
      <c r="D294" s="309">
        <v>10</v>
      </c>
      <c r="E294" s="311"/>
      <c r="F294" s="312">
        <v>3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Jan21</v>
      </c>
      <c r="B295" s="308">
        <f t="shared" si="9"/>
        <v>44220</v>
      </c>
      <c r="C295" s="309">
        <v>42</v>
      </c>
      <c r="D295" s="309">
        <v>10</v>
      </c>
      <c r="E295" s="311"/>
      <c r="F295" s="312">
        <v>3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Jan21</v>
      </c>
      <c r="B296" s="308">
        <f t="shared" si="9"/>
        <v>44221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Jan21</v>
      </c>
      <c r="B297" s="308">
        <f t="shared" si="9"/>
        <v>44222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Jan21</v>
      </c>
      <c r="B298" s="308">
        <f t="shared" si="9"/>
        <v>44223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Jan21</v>
      </c>
      <c r="B299" s="308">
        <f t="shared" si="9"/>
        <v>44224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Jan21</v>
      </c>
      <c r="B300" s="308">
        <f t="shared" si="9"/>
        <v>44225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Jan21</v>
      </c>
      <c r="B301" s="308">
        <f t="shared" si="9"/>
        <v>44226</v>
      </c>
      <c r="C301" s="309">
        <v>43</v>
      </c>
      <c r="D301" s="309">
        <v>10</v>
      </c>
      <c r="E301" s="311"/>
      <c r="F301" s="312">
        <v>4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Jan21</v>
      </c>
      <c r="B302" s="308">
        <f t="shared" si="9"/>
        <v>44227</v>
      </c>
      <c r="C302" s="309">
        <v>43</v>
      </c>
      <c r="D302" s="309">
        <v>10</v>
      </c>
      <c r="E302" s="311"/>
      <c r="F302" s="312">
        <v>4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Feb21</v>
      </c>
      <c r="B303" s="308">
        <f t="shared" si="9"/>
        <v>44228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Feb21</v>
      </c>
      <c r="B304" s="308">
        <f t="shared" si="9"/>
        <v>44229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Feb21</v>
      </c>
      <c r="B305" s="308">
        <f t="shared" si="9"/>
        <v>44230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Feb21</v>
      </c>
      <c r="B306" s="308">
        <f t="shared" si="9"/>
        <v>44231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Feb21</v>
      </c>
      <c r="B307" s="308">
        <f t="shared" si="9"/>
        <v>44232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Feb21</v>
      </c>
      <c r="B308" s="322">
        <f t="shared" si="9"/>
        <v>44233</v>
      </c>
      <c r="C308" s="317">
        <v>44</v>
      </c>
      <c r="D308" s="317">
        <v>11</v>
      </c>
      <c r="E308" s="315"/>
      <c r="F308" s="312">
        <v>1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Feb21</v>
      </c>
      <c r="B309" s="308">
        <f t="shared" si="9"/>
        <v>44234</v>
      </c>
      <c r="C309" s="309">
        <v>44</v>
      </c>
      <c r="D309" s="309">
        <v>11</v>
      </c>
      <c r="E309" s="311"/>
      <c r="F309" s="312">
        <v>1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Feb21</v>
      </c>
      <c r="B310" s="308">
        <f t="shared" si="9"/>
        <v>44235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Feb21</v>
      </c>
      <c r="B311" s="308">
        <f t="shared" si="9"/>
        <v>44236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Feb21</v>
      </c>
      <c r="B312" s="308">
        <f t="shared" si="9"/>
        <v>44237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Feb21</v>
      </c>
      <c r="B313" s="308">
        <f t="shared" si="9"/>
        <v>44238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Feb21</v>
      </c>
      <c r="B314" s="308">
        <f t="shared" si="9"/>
        <v>44239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Feb21</v>
      </c>
      <c r="B315" s="308">
        <f t="shared" si="9"/>
        <v>44240</v>
      </c>
      <c r="C315" s="309">
        <v>45</v>
      </c>
      <c r="D315" s="309">
        <v>11</v>
      </c>
      <c r="E315" s="311"/>
      <c r="F315" s="312">
        <v>2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Feb21</v>
      </c>
      <c r="B316" s="308">
        <f t="shared" si="9"/>
        <v>44241</v>
      </c>
      <c r="C316" s="309">
        <v>45</v>
      </c>
      <c r="D316" s="309">
        <v>11</v>
      </c>
      <c r="E316" s="311"/>
      <c r="F316" s="312">
        <v>2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Feb21</v>
      </c>
      <c r="B317" s="308">
        <f t="shared" si="9"/>
        <v>44242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Feb21</v>
      </c>
      <c r="B318" s="308">
        <f t="shared" si="9"/>
        <v>44243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Feb21</v>
      </c>
      <c r="B319" s="308">
        <f t="shared" si="9"/>
        <v>44244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Feb21</v>
      </c>
      <c r="B320" s="308">
        <f t="shared" si="9"/>
        <v>44245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Feb21</v>
      </c>
      <c r="B321" s="308">
        <f t="shared" si="9"/>
        <v>44246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Feb21</v>
      </c>
      <c r="B322" s="308">
        <f t="shared" si="9"/>
        <v>44247</v>
      </c>
      <c r="C322" s="309">
        <v>46</v>
      </c>
      <c r="D322" s="309">
        <v>11</v>
      </c>
      <c r="E322" s="311"/>
      <c r="F322" s="312">
        <v>3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Feb21</v>
      </c>
      <c r="B323" s="308">
        <f t="shared" si="9"/>
        <v>44248</v>
      </c>
      <c r="C323" s="309">
        <v>46</v>
      </c>
      <c r="D323" s="309">
        <v>11</v>
      </c>
      <c r="E323" s="311"/>
      <c r="F323" s="312">
        <v>3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Feb21</v>
      </c>
      <c r="B324" s="308">
        <f t="shared" ref="B324:B381" si="11">B323+1</f>
        <v>44249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Feb21</v>
      </c>
      <c r="B325" s="308">
        <f t="shared" si="11"/>
        <v>44250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Feb21</v>
      </c>
      <c r="B326" s="308">
        <f t="shared" si="11"/>
        <v>44251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Feb21</v>
      </c>
      <c r="B327" s="308">
        <f t="shared" si="11"/>
        <v>44252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Feb21</v>
      </c>
      <c r="B328" s="308">
        <f t="shared" si="11"/>
        <v>44253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Feb21</v>
      </c>
      <c r="B329" s="308">
        <f t="shared" si="11"/>
        <v>44254</v>
      </c>
      <c r="C329" s="309">
        <v>47</v>
      </c>
      <c r="D329" s="309">
        <v>11</v>
      </c>
      <c r="E329" s="311"/>
      <c r="F329" s="312">
        <v>4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Feb21</v>
      </c>
      <c r="B330" s="308">
        <f t="shared" si="11"/>
        <v>44255</v>
      </c>
      <c r="C330" s="309">
        <v>47</v>
      </c>
      <c r="D330" s="309">
        <v>11</v>
      </c>
      <c r="E330" s="311"/>
      <c r="F330" s="312">
        <v>4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Mar21</v>
      </c>
      <c r="B331" s="308">
        <f t="shared" si="11"/>
        <v>44256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Mar21</v>
      </c>
      <c r="B332" s="308">
        <f t="shared" si="11"/>
        <v>44257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Mar21</v>
      </c>
      <c r="B333" s="308">
        <f t="shared" si="11"/>
        <v>44258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Mar21</v>
      </c>
      <c r="B334" s="308">
        <f t="shared" si="11"/>
        <v>44259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Mar21</v>
      </c>
      <c r="B335" s="308">
        <f t="shared" si="11"/>
        <v>44260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Mar21</v>
      </c>
      <c r="B336" s="322">
        <f t="shared" si="11"/>
        <v>44261</v>
      </c>
      <c r="C336" s="317">
        <v>48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Mar21</v>
      </c>
      <c r="B337" s="308">
        <f t="shared" si="11"/>
        <v>44262</v>
      </c>
      <c r="C337" s="309">
        <v>48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Mar21</v>
      </c>
      <c r="B338" s="308">
        <f t="shared" si="11"/>
        <v>44263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Mar21</v>
      </c>
      <c r="B339" s="308">
        <f t="shared" si="11"/>
        <v>44264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Mar21</v>
      </c>
      <c r="B340" s="308">
        <f t="shared" si="11"/>
        <v>44265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Mar21</v>
      </c>
      <c r="B341" s="308">
        <f t="shared" si="11"/>
        <v>44266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Mar21</v>
      </c>
      <c r="B342" s="308">
        <f t="shared" si="11"/>
        <v>44267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Mar21</v>
      </c>
      <c r="B343" s="308">
        <f t="shared" si="11"/>
        <v>44268</v>
      </c>
      <c r="C343" s="309">
        <v>49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Mar21</v>
      </c>
      <c r="B344" s="308">
        <f t="shared" si="11"/>
        <v>44269</v>
      </c>
      <c r="C344" s="309">
        <v>49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Mar21</v>
      </c>
      <c r="B345" s="308">
        <f t="shared" si="11"/>
        <v>44270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Mar21</v>
      </c>
      <c r="B346" s="308">
        <f t="shared" si="11"/>
        <v>44271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Mar21</v>
      </c>
      <c r="B347" s="308">
        <f t="shared" si="11"/>
        <v>44272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Mar21</v>
      </c>
      <c r="B348" s="308">
        <f t="shared" si="11"/>
        <v>44273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Mar21</v>
      </c>
      <c r="B349" s="308">
        <f t="shared" si="11"/>
        <v>44274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Mar21</v>
      </c>
      <c r="B350" s="308">
        <f t="shared" si="11"/>
        <v>44275</v>
      </c>
      <c r="C350" s="309">
        <v>50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Mar21</v>
      </c>
      <c r="B351" s="308">
        <f t="shared" si="11"/>
        <v>44276</v>
      </c>
      <c r="C351" s="309">
        <v>50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Mar21</v>
      </c>
      <c r="B352" s="308">
        <f t="shared" si="11"/>
        <v>44277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Mar21</v>
      </c>
      <c r="B353" s="308">
        <f t="shared" si="11"/>
        <v>44278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Mar21</v>
      </c>
      <c r="B354" s="308">
        <f t="shared" si="11"/>
        <v>44279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Mar21</v>
      </c>
      <c r="B355" s="308">
        <f t="shared" si="11"/>
        <v>44280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Mar21</v>
      </c>
      <c r="B356" s="308">
        <f t="shared" si="11"/>
        <v>44281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Mar21</v>
      </c>
      <c r="B357" s="308">
        <f t="shared" si="11"/>
        <v>44282</v>
      </c>
      <c r="C357" s="309">
        <v>51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Mar21</v>
      </c>
      <c r="B358" s="308">
        <f t="shared" si="11"/>
        <v>44283</v>
      </c>
      <c r="C358" s="309">
        <v>51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Mar21</v>
      </c>
      <c r="B359" s="308">
        <f t="shared" si="11"/>
        <v>44284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Mar21</v>
      </c>
      <c r="B360" s="308">
        <f t="shared" si="11"/>
        <v>44285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Mar21</v>
      </c>
      <c r="B361" s="308">
        <f t="shared" si="11"/>
        <v>44286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Mar21</v>
      </c>
      <c r="B362" s="308">
        <f t="shared" si="11"/>
        <v>44287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Mar21</v>
      </c>
      <c r="B363" s="308">
        <f t="shared" si="11"/>
        <v>44288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Mar21</v>
      </c>
      <c r="B364" s="308">
        <f t="shared" si="11"/>
        <v>44289</v>
      </c>
      <c r="C364" s="309">
        <v>52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Mar21</v>
      </c>
      <c r="B365" s="308">
        <f t="shared" si="11"/>
        <v>44290</v>
      </c>
      <c r="C365" s="309">
        <v>52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Mar21</v>
      </c>
      <c r="B366" s="308">
        <f t="shared" si="11"/>
        <v>44291</v>
      </c>
      <c r="C366" s="309">
        <v>53</v>
      </c>
      <c r="D366" s="309">
        <v>12</v>
      </c>
      <c r="E366" s="310">
        <f>B366</f>
        <v>44291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Mar21</v>
      </c>
      <c r="B367" s="308">
        <f t="shared" si="11"/>
        <v>44292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Mar21</v>
      </c>
      <c r="B368" s="308">
        <f t="shared" si="11"/>
        <v>44293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Mar21</v>
      </c>
      <c r="B369" s="308">
        <f t="shared" si="11"/>
        <v>44294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Mar21</v>
      </c>
      <c r="B370" s="308">
        <f t="shared" si="11"/>
        <v>44295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Mar21</v>
      </c>
      <c r="B371" s="308">
        <f t="shared" si="11"/>
        <v>44296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Mar21</v>
      </c>
      <c r="B372" s="308">
        <f t="shared" si="11"/>
        <v>44297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Mar21</v>
      </c>
      <c r="B373" s="308">
        <f t="shared" si="11"/>
        <v>44298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Mar21</v>
      </c>
      <c r="B374" s="308">
        <f t="shared" si="11"/>
        <v>44299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Mar21</v>
      </c>
      <c r="B375" s="308">
        <f t="shared" si="11"/>
        <v>44300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Mar21</v>
      </c>
      <c r="B376" s="308">
        <f t="shared" si="11"/>
        <v>44301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Mar21</v>
      </c>
      <c r="B377" s="308">
        <f t="shared" si="11"/>
        <v>44302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Mar21</v>
      </c>
      <c r="B378" s="308">
        <f t="shared" si="11"/>
        <v>44303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Mar21</v>
      </c>
      <c r="B379" s="308">
        <f t="shared" si="11"/>
        <v>44304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Mar21</v>
      </c>
      <c r="B380" s="308">
        <f t="shared" si="11"/>
        <v>44305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Mar21</v>
      </c>
      <c r="B381" s="308">
        <f t="shared" si="11"/>
        <v>44306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B1" zoomScaleNormal="100" workbookViewId="0">
      <selection activeCell="F14" sqref="F14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07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07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">
        <v>105</v>
      </c>
      <c r="I3" s="376" t="s">
        <v>43</v>
      </c>
      <c r="J3" s="376" t="s">
        <v>44</v>
      </c>
      <c r="K3" s="409" t="s">
        <v>48</v>
      </c>
      <c r="L3" s="409" t="s">
        <v>31</v>
      </c>
      <c r="M3" s="428" t="s">
        <v>46</v>
      </c>
      <c r="N3" s="376" t="s">
        <v>1</v>
      </c>
      <c r="O3" s="395" t="s">
        <v>26</v>
      </c>
      <c r="P3" s="376" t="s">
        <v>106</v>
      </c>
      <c r="Q3" s="395" t="s">
        <v>2</v>
      </c>
      <c r="R3" s="428" t="s">
        <v>47</v>
      </c>
      <c r="S3" s="42"/>
      <c r="T3" s="395" t="s">
        <v>27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412"/>
      <c r="J4" s="412"/>
      <c r="K4" s="410"/>
      <c r="L4" s="410"/>
      <c r="M4" s="429"/>
      <c r="N4" s="377"/>
      <c r="O4" s="391"/>
      <c r="P4" s="377"/>
      <c r="Q4" s="391"/>
      <c r="R4" s="429"/>
      <c r="S4" s="42"/>
      <c r="T4" s="391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412"/>
      <c r="J5" s="412"/>
      <c r="K5" s="410"/>
      <c r="L5" s="410"/>
      <c r="M5" s="429"/>
      <c r="N5" s="377"/>
      <c r="O5" s="391"/>
      <c r="P5" s="377"/>
      <c r="Q5" s="391"/>
      <c r="R5" s="429"/>
      <c r="S5" s="42"/>
      <c r="T5" s="391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413"/>
      <c r="J6" s="413"/>
      <c r="K6" s="411"/>
      <c r="L6" s="411"/>
      <c r="M6" s="429"/>
      <c r="N6" s="378"/>
      <c r="O6" s="391"/>
      <c r="P6" s="378"/>
      <c r="Q6" s="391"/>
      <c r="R6" s="429"/>
      <c r="S6" s="41"/>
      <c r="T6" s="391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430"/>
      <c r="S8" s="431"/>
      <c r="T8" s="43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1</v>
      </c>
      <c r="F9" s="35"/>
      <c r="G9" s="35"/>
      <c r="H9" s="382" t="s">
        <v>57</v>
      </c>
      <c r="I9" s="380"/>
      <c r="J9" s="381"/>
      <c r="K9" s="201">
        <f>Admin!B2</f>
        <v>43927</v>
      </c>
      <c r="L9" s="200" t="s">
        <v>76</v>
      </c>
      <c r="M9" s="202">
        <f>K9+6</f>
        <v>43933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05" t="s">
        <v>7</v>
      </c>
      <c r="G16" s="406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</v>
      </c>
      <c r="F19" s="35"/>
      <c r="G19" s="35"/>
      <c r="H19" s="382" t="s">
        <v>28</v>
      </c>
      <c r="I19" s="380"/>
      <c r="J19" s="381"/>
      <c r="K19" s="201">
        <f>M9+1</f>
        <v>43934</v>
      </c>
      <c r="L19" s="200" t="s">
        <v>76</v>
      </c>
      <c r="M19" s="202">
        <f>K19+6</f>
        <v>43940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</v>
      </c>
      <c r="F29" s="35"/>
      <c r="G29" s="35"/>
      <c r="H29" s="382" t="s">
        <v>28</v>
      </c>
      <c r="I29" s="380"/>
      <c r="J29" s="381"/>
      <c r="K29" s="201">
        <f>M19+1</f>
        <v>43941</v>
      </c>
      <c r="L29" s="200" t="s">
        <v>76</v>
      </c>
      <c r="M29" s="202">
        <f>K29+6</f>
        <v>43947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4</v>
      </c>
      <c r="F39" s="35"/>
      <c r="G39" s="35"/>
      <c r="H39" s="382" t="s">
        <v>28</v>
      </c>
      <c r="I39" s="380"/>
      <c r="J39" s="381"/>
      <c r="K39" s="201">
        <f>M29+1</f>
        <v>43948</v>
      </c>
      <c r="L39" s="200" t="s">
        <v>76</v>
      </c>
      <c r="M39" s="202">
        <f>K39+6</f>
        <v>43954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1</v>
      </c>
      <c r="F49" s="35"/>
      <c r="G49" s="35"/>
      <c r="H49" s="382" t="s">
        <v>28</v>
      </c>
      <c r="I49" s="380"/>
      <c r="J49" s="381"/>
      <c r="K49" s="204">
        <f>Admin!B2</f>
        <v>43927</v>
      </c>
      <c r="L49" s="203" t="s">
        <v>76</v>
      </c>
      <c r="M49" s="205">
        <f>Admin!B26</f>
        <v>43951</v>
      </c>
      <c r="N49" s="20"/>
      <c r="O49" s="392" t="s">
        <v>49</v>
      </c>
      <c r="P49" s="393"/>
      <c r="Q49" s="393"/>
      <c r="R49" s="39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topLeftCell="G1" workbookViewId="0">
      <pane ySplit="6" topLeftCell="A53" activePane="bottomLeft" state="frozen"/>
      <selection pane="bottomLeft" activeCell="AO60" sqref="AO60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5</v>
      </c>
      <c r="F9" s="35"/>
      <c r="G9" s="35"/>
      <c r="H9" s="382" t="s">
        <v>28</v>
      </c>
      <c r="I9" s="380"/>
      <c r="J9" s="381"/>
      <c r="K9" s="204">
        <f>'Apr20'!M39+1</f>
        <v>43955</v>
      </c>
      <c r="L9" s="203" t="s">
        <v>76</v>
      </c>
      <c r="M9" s="205">
        <f>K9+6</f>
        <v>43961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IF(T$9="Y",'Apr20'!H41,0)</f>
        <v>0</v>
      </c>
      <c r="I11" s="89">
        <f>IF(T$9="Y",'Apr20'!I41,0)</f>
        <v>0</v>
      </c>
      <c r="J11" s="89">
        <f>IF(T$9="Y",'Apr20'!J41,0)</f>
        <v>0</v>
      </c>
      <c r="K11" s="89">
        <f>IF(T$9="Y",'Apr20'!K41,I11*J11)</f>
        <v>0</v>
      </c>
      <c r="L11" s="110">
        <f>IF(T$9="Y",'Apr20'!L41,0)</f>
        <v>0</v>
      </c>
      <c r="M11" s="110" t="str">
        <f>IF(E11=" "," ",IF(T$9="Y",'Apr20'!M41,IF((H11+K11+L11)&gt;0,H11+K11+L11,"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IF(Employee!H$34=E$9,Employee!D$34+SUM(M11)+'Apr20'!V41,SUM(M11)+'Apr20'!V41)</f>
        <v>0</v>
      </c>
      <c r="W11" s="49">
        <f>IF(Employee!H$34=E$9,Employee!D$35+SUM(N11)+'Apr20'!W41,SUM(N11)+'Apr20'!W41)</f>
        <v>0</v>
      </c>
      <c r="X11" s="49">
        <f>IF(O11=" ",'Apr20'!X41,O11+'Apr20'!X41)</f>
        <v>0</v>
      </c>
      <c r="Y11" s="49">
        <f>IF(P11=" ",'Apr20'!Y41,P11+'Apr20'!Y41)</f>
        <v>0</v>
      </c>
      <c r="Z11" s="49">
        <f>IF(Q11=" ",'Apr20'!Z41,Q11+'Apr20'!Z41)</f>
        <v>0</v>
      </c>
      <c r="AA11" s="49">
        <f>IF(R11=" ",'Apr20'!AA41,R11+'Apr20'!AA41)</f>
        <v>0</v>
      </c>
      <c r="AC11" s="49">
        <f>IF(T11=" ",'Apr20'!AC41,T11+'Apr20'!AC41)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IF(T$9="Y",'Apr20'!H42,0)</f>
        <v>0</v>
      </c>
      <c r="I12" s="92">
        <f>IF(T$9="Y",'Apr20'!I42,0)</f>
        <v>0</v>
      </c>
      <c r="J12" s="92">
        <f>IF(T$9="Y",'Apr20'!J42,0)</f>
        <v>0</v>
      </c>
      <c r="K12" s="92">
        <f>IF(T$9="Y",'Apr20'!K42,I12*J12)</f>
        <v>0</v>
      </c>
      <c r="L12" s="111">
        <f>IF(T$9="Y",'Apr20'!L42,0)</f>
        <v>0</v>
      </c>
      <c r="M12" s="111" t="str">
        <f>IF(E12=" "," ",IF(T$9="Y",'Apr20'!M42,IF((H12+K12+L12)&gt;0,H12+K12+L12,"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IF(Employee!H$60=E$9,Employee!D$60+SUM(M12)+'Apr20'!V42,SUM(M12)+'Apr20'!V42)</f>
        <v>0</v>
      </c>
      <c r="W12" s="49">
        <f>IF(Employee!H$60=E$9,Employee!D$61+SUM(N12)+'Apr20'!W42,SUM(N12)+'Apr20'!W42)</f>
        <v>0</v>
      </c>
      <c r="X12" s="49">
        <f>IF(O12=" ",'Apr20'!X42,O12+'Apr20'!X42)</f>
        <v>0</v>
      </c>
      <c r="Y12" s="49">
        <f>IF(P12=" ",'Apr20'!Y42,P12+'Apr20'!Y42)</f>
        <v>0</v>
      </c>
      <c r="Z12" s="49">
        <f>IF(Q12=" ",'Apr20'!Z42,Q12+'Apr20'!Z42)</f>
        <v>0</v>
      </c>
      <c r="AA12" s="49">
        <f>IF(R12=" ",'Apr20'!AA42,R12+'Apr20'!AA42)</f>
        <v>0</v>
      </c>
      <c r="AC12" s="49">
        <f>IF(T12=" ",'Apr20'!AC42,T12+'Apr20'!AC42)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IF(T$9="Y",'Apr20'!H43,0)</f>
        <v>0</v>
      </c>
      <c r="I13" s="92">
        <f>IF(T$9="Y",'Apr20'!I43,0)</f>
        <v>0</v>
      </c>
      <c r="J13" s="92">
        <f>IF(T$9="Y",'Apr20'!J43,0)</f>
        <v>0</v>
      </c>
      <c r="K13" s="92">
        <f>IF(T$9="Y",'Apr20'!K43,I13*J13)</f>
        <v>0</v>
      </c>
      <c r="L13" s="111">
        <f>IF(T$9="Y",'Apr20'!L43,0)</f>
        <v>0</v>
      </c>
      <c r="M13" s="111" t="str">
        <f>IF(E13=" "," ",IF(T$9="Y",'Apr20'!M43,IF((H13+K13+L13)&gt;0,H13+K13+L13,"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IF(Employee!H$86=E$9,Employee!D$86+SUM(M13)+'Apr20'!V43,SUM(M13)+'Apr20'!V43)</f>
        <v>0</v>
      </c>
      <c r="W13" s="49">
        <f>IF(Employee!H$86=E$9,Employee!D$87+SUM(N13)+'Apr20'!W43,SUM(N13)+'Apr20'!W43)</f>
        <v>0</v>
      </c>
      <c r="X13" s="49">
        <f>IF(O13=" ",'Apr20'!X43,O13+'Apr20'!X43)</f>
        <v>0</v>
      </c>
      <c r="Y13" s="49">
        <f>IF(P13=" ",'Apr20'!Y43,P13+'Apr20'!Y43)</f>
        <v>0</v>
      </c>
      <c r="Z13" s="49">
        <f>IF(Q13=" ",'Apr20'!Z43,Q13+'Apr20'!Z43)</f>
        <v>0</v>
      </c>
      <c r="AA13" s="49">
        <f>IF(R13=" ",'Apr20'!AA43,R13+'Apr20'!AA43)</f>
        <v>0</v>
      </c>
      <c r="AC13" s="49">
        <f>IF(T13=" ",'Apr20'!AC43,T13+'Apr20'!AC43)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IF(T$9="Y",'Apr20'!H44,0)</f>
        <v>0</v>
      </c>
      <c r="I14" s="92">
        <f>IF(T$9="Y",'Apr20'!I44,0)</f>
        <v>0</v>
      </c>
      <c r="J14" s="92">
        <f>IF(T$9="Y",'Apr20'!J44,0)</f>
        <v>0</v>
      </c>
      <c r="K14" s="92">
        <f>IF(T$9="Y",'Apr20'!K44,I14*J14)</f>
        <v>0</v>
      </c>
      <c r="L14" s="111">
        <f>IF(T$9="Y",'Apr20'!L44,0)</f>
        <v>0</v>
      </c>
      <c r="M14" s="111" t="str">
        <f>IF(E14=" "," ",IF(T$9="Y",'Apr20'!M44,IF((H14+K14+L14)&gt;0,H14+K14+L14,"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IF(Employee!H$112=E$9,Employee!D$112+SUM(M14)+'Apr20'!V44,SUM(M14)+'Apr20'!V44)</f>
        <v>0</v>
      </c>
      <c r="W14" s="49">
        <f>IF(Employee!H$112=E$9,Employee!D$113+SUM(N14)+'Apr20'!W44,SUM(N14)+'Apr20'!W44)</f>
        <v>0</v>
      </c>
      <c r="X14" s="49">
        <f>IF(O14=" ",'Apr20'!X44,O14+'Apr20'!X44)</f>
        <v>0</v>
      </c>
      <c r="Y14" s="49">
        <f>IF(P14=" ",'Apr20'!Y44,P14+'Apr20'!Y44)</f>
        <v>0</v>
      </c>
      <c r="Z14" s="49">
        <f>IF(Q14=" ",'Apr20'!Z44,Q14+'Apr20'!Z44)</f>
        <v>0</v>
      </c>
      <c r="AA14" s="49">
        <f>IF(R14=" ",'Apr20'!AA44,R14+'Apr20'!AA44)</f>
        <v>0</v>
      </c>
      <c r="AC14" s="49">
        <f>IF(T14=" ",'Apr20'!AC44,T14+'Apr20'!AC44)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IF(T$9="Y",'Apr20'!H45,0)</f>
        <v>0</v>
      </c>
      <c r="I15" s="245">
        <f>IF(T$9="Y",'Apr20'!I45,0)</f>
        <v>0</v>
      </c>
      <c r="J15" s="245">
        <f>IF(T$9="Y",'Apr20'!J45,0)</f>
        <v>0</v>
      </c>
      <c r="K15" s="245">
        <f>IF(T$9="Y",'Apr20'!K45,I15*J15)</f>
        <v>0</v>
      </c>
      <c r="L15" s="246">
        <f>IF(T$9="Y",'Apr20'!L45,0)</f>
        <v>0</v>
      </c>
      <c r="M15" s="111" t="str">
        <f>IF(E15=" "," ",IF(T$9="Y",'Apr20'!M45,IF((H15+K15+L15)&gt;0,H15+K15+L15,"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IF(Employee!H$138=E$9,Employee!D$138+SUM(M15)+'Apr20'!V45,SUM(M15)+'Apr20'!V45)</f>
        <v>0</v>
      </c>
      <c r="W15" s="49">
        <f>IF(Employee!H$138=E$9,Employee!D$139+SUM(N15)+'Apr20'!W45,SUM(N15)+'Apr20'!W45)</f>
        <v>0</v>
      </c>
      <c r="X15" s="49">
        <f>IF(O15=" ",'Apr20'!X45,O15+'Apr20'!X45)</f>
        <v>0</v>
      </c>
      <c r="Y15" s="49">
        <f>IF(P15=" ",'Apr20'!Y45,P15+'Apr20'!Y45)</f>
        <v>0</v>
      </c>
      <c r="Z15" s="49">
        <f>IF(Q15=" ",'Apr20'!Z45,Q15+'Apr20'!Z45)</f>
        <v>0</v>
      </c>
      <c r="AA15" s="49">
        <f>IF(R15=" ",'Apr20'!AA45,R15+'Apr20'!AA45)</f>
        <v>0</v>
      </c>
      <c r="AC15" s="49">
        <f>IF(T15=" ",'Apr20'!AC45,T15+'Apr20'!AC45)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6</v>
      </c>
      <c r="F19" s="35"/>
      <c r="G19" s="35"/>
      <c r="H19" s="382" t="s">
        <v>28</v>
      </c>
      <c r="I19" s="380"/>
      <c r="J19" s="381"/>
      <c r="K19" s="204">
        <f>M9+1</f>
        <v>43962</v>
      </c>
      <c r="L19" s="203" t="s">
        <v>76</v>
      </c>
      <c r="M19" s="205">
        <f>K19+6</f>
        <v>43968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7</v>
      </c>
      <c r="F29" s="35"/>
      <c r="G29" s="35"/>
      <c r="H29" s="382" t="s">
        <v>28</v>
      </c>
      <c r="I29" s="380"/>
      <c r="J29" s="381"/>
      <c r="K29" s="204">
        <f>M19+1</f>
        <v>43969</v>
      </c>
      <c r="L29" s="203" t="s">
        <v>76</v>
      </c>
      <c r="M29" s="205">
        <f>K29+6</f>
        <v>43975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8</v>
      </c>
      <c r="F39" s="35"/>
      <c r="G39" s="35"/>
      <c r="H39" s="382" t="s">
        <v>28</v>
      </c>
      <c r="I39" s="380"/>
      <c r="J39" s="381"/>
      <c r="K39" s="204">
        <f>M29+1</f>
        <v>43976</v>
      </c>
      <c r="L39" s="203" t="s">
        <v>76</v>
      </c>
      <c r="M39" s="205">
        <f>K39+6</f>
        <v>43982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2</v>
      </c>
      <c r="F49" s="35"/>
      <c r="G49" s="35"/>
      <c r="H49" s="382" t="s">
        <v>28</v>
      </c>
      <c r="I49" s="380"/>
      <c r="J49" s="381"/>
      <c r="K49" s="204">
        <f>Admin!B27</f>
        <v>43952</v>
      </c>
      <c r="L49" s="203" t="s">
        <v>76</v>
      </c>
      <c r="M49" s="205">
        <f>Admin!B57</f>
        <v>43982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IF(T$49="Y",'Apr20'!H51,0)</f>
        <v>0</v>
      </c>
      <c r="I51" s="89">
        <f>IF(T$49="Y",'Apr20'!I51,0)</f>
        <v>0</v>
      </c>
      <c r="J51" s="89">
        <f>IF(T$49="Y",'Apr20'!J51,0)</f>
        <v>0</v>
      </c>
      <c r="K51" s="89">
        <f>IF(T$49="Y",'Apr20'!K51,I51*J51)</f>
        <v>0</v>
      </c>
      <c r="L51" s="110">
        <f>IF(T$49="Y",'Apr20'!L51,0)</f>
        <v>0</v>
      </c>
      <c r="M51" s="99" t="str">
        <f>IF(E51=" "," ",IF(T$49="Y",'Apr20'!M51,IF((H51+K51+L51)&gt;0,H51+K51+L51,"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IF(Employee!H$35=E$49,Employee!D$34+SUM(M51)+'Apr20'!V51,SUM(M51)+'Apr20'!V51)</f>
        <v>0</v>
      </c>
      <c r="W51" s="49">
        <f>IF(Employee!H$35=E$49,Employee!D$35+SUM(N51)+'Apr20'!W51,SUM(N51)+'Apr20'!W51)</f>
        <v>0</v>
      </c>
      <c r="X51" s="49">
        <f>IF(O51=" ",'Apr20'!X51,O51+'Apr20'!X51)</f>
        <v>0</v>
      </c>
      <c r="Y51" s="49">
        <f>IF(P51=" ",'Apr20'!Y51,P51+'Apr20'!Y51)</f>
        <v>0</v>
      </c>
      <c r="Z51" s="49">
        <f>IF(Q51=" ",'Apr20'!Z51,Q51+'Apr20'!Z51)</f>
        <v>0</v>
      </c>
      <c r="AA51" s="49">
        <f>IF(R51=" ",'Apr20'!AA51,R51+'Apr20'!AA51)</f>
        <v>0</v>
      </c>
      <c r="AC51" s="49">
        <f>IF(T51=" ",'Apr20'!AC51,T51+'Apr20'!AC51)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IF(T$49="Y",'Apr20'!H52,0)</f>
        <v>0</v>
      </c>
      <c r="I52" s="92">
        <f>IF(T$49="Y",'Apr20'!I52,0)</f>
        <v>0</v>
      </c>
      <c r="J52" s="92">
        <f>IF(T$49="Y",'Apr20'!J52,0)</f>
        <v>0</v>
      </c>
      <c r="K52" s="92">
        <f>IF(T$49="Y",'Apr20'!K52,I52*J52)</f>
        <v>0</v>
      </c>
      <c r="L52" s="111">
        <f>IF(T$49="Y",'Apr20'!L52,0)</f>
        <v>0</v>
      </c>
      <c r="M52" s="100" t="str">
        <f>IF(E52=" "," ",IF(T$49="Y",'Apr20'!M52,IF((H52+K52+L52)&gt;0,H52+K52+L52,"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IF(Employee!H$61=E$49,Employee!D$60+SUM(M52)+'Apr20'!V52,SUM(M52)+'Apr20'!V52)</f>
        <v>0</v>
      </c>
      <c r="W52" s="49">
        <f>IF(Employee!H$61=E$49,Employee!D$61+SUM(N52)+'Apr20'!W52,SUM(N52)+'Apr20'!W52)</f>
        <v>0</v>
      </c>
      <c r="X52" s="49">
        <f>IF(O52=" ",'Apr20'!X52,O52+'Apr20'!X52)</f>
        <v>0</v>
      </c>
      <c r="Y52" s="49">
        <f>IF(P52=" ",'Apr20'!Y52,P52+'Apr20'!Y52)</f>
        <v>0</v>
      </c>
      <c r="Z52" s="49">
        <f>IF(Q52=" ",'Apr20'!Z52,Q52+'Apr20'!Z52)</f>
        <v>0</v>
      </c>
      <c r="AA52" s="49">
        <f>IF(R52=" ",'Apr20'!AA52,R52+'Apr20'!AA52)</f>
        <v>0</v>
      </c>
      <c r="AC52" s="49">
        <f>IF(T52=" ",'Apr20'!AC52,T52+'Apr20'!AC52)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IF(T$49="Y",'Apr20'!H53,0)</f>
        <v>0</v>
      </c>
      <c r="I53" s="92">
        <f>IF(T$49="Y",'Apr20'!I53,0)</f>
        <v>0</v>
      </c>
      <c r="J53" s="92">
        <f>IF(T$49="Y",'Apr20'!J53,0)</f>
        <v>0</v>
      </c>
      <c r="K53" s="92">
        <f>IF(T$49="Y",'Apr20'!K53,I53*J53)</f>
        <v>0</v>
      </c>
      <c r="L53" s="111">
        <f>IF(T$49="Y",'Apr20'!L53,0)</f>
        <v>0</v>
      </c>
      <c r="M53" s="100" t="str">
        <f>IF(E53=" "," ",IF(T$49="Y",'Apr20'!M53,IF((H53+K53+L53)&gt;0,H53+K53+L53,"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IF(Employee!H$87=E$49,Employee!D$86+SUM(M53)+'Apr20'!V53,SUM(M53)+'Apr20'!V53)</f>
        <v>0</v>
      </c>
      <c r="W53" s="49">
        <f>IF(Employee!H$87=E$49,Employee!D$7+SUM(N53)+'Apr20'!W53,SUM(N53)+'Apr20'!W53)</f>
        <v>0</v>
      </c>
      <c r="X53" s="49">
        <f>IF(O53=" ",'Apr20'!X53,O53+'Apr20'!X53)</f>
        <v>0</v>
      </c>
      <c r="Y53" s="49">
        <f>IF(P53=" ",'Apr20'!Y53,P53+'Apr20'!Y53)</f>
        <v>0</v>
      </c>
      <c r="Z53" s="49">
        <f>IF(Q53=" ",'Apr20'!Z53,Q53+'Apr20'!Z53)</f>
        <v>0</v>
      </c>
      <c r="AA53" s="49">
        <f>IF(R53=" ",'Apr20'!AA53,R53+'Apr20'!AA53)</f>
        <v>0</v>
      </c>
      <c r="AC53" s="49">
        <f>IF(T53=" ",'Apr20'!AC53,T53+'Apr20'!AC53)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IF(T$49="Y",'Apr20'!H54,0)</f>
        <v>0</v>
      </c>
      <c r="I54" s="92">
        <f>IF(T$49="Y",'Apr20'!I54,0)</f>
        <v>0</v>
      </c>
      <c r="J54" s="92">
        <f>IF(T$49="Y",'Apr20'!J54,0)</f>
        <v>0</v>
      </c>
      <c r="K54" s="92">
        <f>IF(T$49="Y",'Apr20'!K54,I54*J54)</f>
        <v>0</v>
      </c>
      <c r="L54" s="111">
        <f>IF(T$49="Y",'Apr20'!L54,0)</f>
        <v>0</v>
      </c>
      <c r="M54" s="100" t="str">
        <f>IF(E54=" "," ",IF(T$49="Y",'Apr20'!M54,IF((H54+K54+L54)&gt;0,H54+K54+L54,"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IF(Employee!H$113=E$49,Employee!D$112+SUM(M54)+'Apr20'!V54,SUM(M54)+'Apr20'!V54)</f>
        <v>0</v>
      </c>
      <c r="W54" s="49">
        <f>IF(Employee!H$113=E$49,Employee!D$113+SUM(N54)+'Apr20'!W54,SUM(N54)+'Apr20'!W54)</f>
        <v>0</v>
      </c>
      <c r="X54" s="49">
        <f>IF(O54=" ",'Apr20'!X54,O54+'Apr20'!X54)</f>
        <v>0</v>
      </c>
      <c r="Y54" s="49">
        <f>IF(P54=" ",'Apr20'!Y54,P54+'Apr20'!Y54)</f>
        <v>0</v>
      </c>
      <c r="Z54" s="49">
        <f>IF(Q54=" ",'Apr20'!Z54,Q54+'Apr20'!Z54)</f>
        <v>0</v>
      </c>
      <c r="AA54" s="49">
        <f>IF(R54=" ",'Apr20'!AA54,R54+'Apr20'!AA54)</f>
        <v>0</v>
      </c>
      <c r="AC54" s="49">
        <f>IF(T54=" ",'Apr20'!AC54,T54+'Apr20'!AC54)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IF(T$49="Y",'Apr20'!H55,0)</f>
        <v>0</v>
      </c>
      <c r="I55" s="245">
        <f>IF(T$49="Y",'Apr20'!I55,0)</f>
        <v>0</v>
      </c>
      <c r="J55" s="245">
        <f>IF(T$49="Y",'Apr20'!J55,0)</f>
        <v>0</v>
      </c>
      <c r="K55" s="245">
        <f>IF(T$49="Y",'Apr20'!K55,I55*J55)</f>
        <v>0</v>
      </c>
      <c r="L55" s="246">
        <f>IF(T$49="Y",'Apr20'!L55,0)</f>
        <v>0</v>
      </c>
      <c r="M55" s="100" t="str">
        <f>IF(E55=" "," ",IF(T$49="Y",'Apr20'!M55,IF((H55+K55+L55)&gt;0,H55+K55+L55,"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IF(Employee!H$139=E$49,Employee!D$138+SUM(M55)+'Apr20'!V55,SUM(M55)+'Apr20'!V55)</f>
        <v>0</v>
      </c>
      <c r="W55" s="49">
        <f>IF(Employee!H$139=E$49,Employee!D$139+SUM(N55)+'Apr20'!W55,SUM(N55)+'Apr20'!W55)</f>
        <v>0</v>
      </c>
      <c r="X55" s="49">
        <f>IF(O55=" ",'Apr20'!X55,O55+'Apr20'!X55)</f>
        <v>0</v>
      </c>
      <c r="Y55" s="49">
        <f>IF(P55=" ",'Apr20'!Y55,P55+'Apr20'!Y55)</f>
        <v>0</v>
      </c>
      <c r="Z55" s="49">
        <f>IF(Q55=" ",'Apr20'!Z55,Q55+'Apr20'!Z55)</f>
        <v>0</v>
      </c>
      <c r="AA55" s="49">
        <f>IF(R55=" ",'Apr20'!AA55,R55+'Apr20'!AA55)</f>
        <v>0</v>
      </c>
      <c r="AC55" s="49">
        <f>IF(T55=" ",'Apr20'!AC55,T55+'Apr20'!AC55)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AD60+'Apr20'!AD65</f>
        <v>0</v>
      </c>
      <c r="AE65" s="158">
        <f>AE60+'Apr20'!AE65</f>
        <v>0</v>
      </c>
      <c r="AF65" s="158">
        <f>AF60+'Apr20'!AF65</f>
        <v>0</v>
      </c>
      <c r="AG65" s="158">
        <f>AG60+'Apr20'!AG65</f>
        <v>0</v>
      </c>
    </row>
    <row r="66" spans="6:33" ht="13.5" thickTop="1" x14ac:dyDescent="0.2"/>
    <row r="67" spans="6:33" x14ac:dyDescent="0.2">
      <c r="AD67" s="162"/>
      <c r="AE67" s="158">
        <f>AE62+'Apr20'!AE67</f>
        <v>0</v>
      </c>
      <c r="AF67" s="158">
        <f>AF62+'Apr20'!AF67</f>
        <v>0</v>
      </c>
      <c r="AG67" s="158">
        <f>AG62+'Apr20'!AG67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8" sqref="B8:E8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SUM(AD70:AG70)+SUM(AE72:AG72)</f>
        <v>0</v>
      </c>
      <c r="H1" s="444"/>
      <c r="I1" s="449" t="s">
        <v>4</v>
      </c>
      <c r="J1" s="450"/>
      <c r="K1" s="450"/>
      <c r="L1" s="451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9</v>
      </c>
      <c r="F9" s="35"/>
      <c r="G9" s="35"/>
      <c r="H9" s="382" t="s">
        <v>28</v>
      </c>
      <c r="I9" s="380"/>
      <c r="J9" s="381"/>
      <c r="K9" s="204">
        <f>'May20'!M39+1</f>
        <v>43983</v>
      </c>
      <c r="L9" s="203" t="s">
        <v>76</v>
      </c>
      <c r="M9" s="205">
        <f>K9+6</f>
        <v>43989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IF(T$9="Y",'May20'!H41,0)</f>
        <v>0</v>
      </c>
      <c r="I11" s="89">
        <f>IF(T$9="Y",'May20'!I41,0)</f>
        <v>0</v>
      </c>
      <c r="J11" s="89">
        <f>IF(T$9="Y",'May20'!J41,0)</f>
        <v>0</v>
      </c>
      <c r="K11" s="89">
        <f>IF(T$9="Y",'May20'!K41,I11*J11)</f>
        <v>0</v>
      </c>
      <c r="L11" s="110">
        <f>IF(T$9="Y",'May20'!L41,0)</f>
        <v>0</v>
      </c>
      <c r="M11" s="110" t="str">
        <f>IF(E11=" "," ",IF(T$9="Y",'May20'!M41,IF((H11+K11+L11)&gt;0,H11+K11+L11,"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IF(Employee!H$34=E$9,Employee!D$34+SUM(M11)+'May20'!V41,SUM(M11)+'May20'!V41)</f>
        <v>0</v>
      </c>
      <c r="W11" s="49">
        <f>IF(Employee!H$34=E$9,Employee!D$35+SUM(N11)+'May20'!W41,SUM(N11)+'May20'!W41)</f>
        <v>0</v>
      </c>
      <c r="X11" s="49">
        <f>IF(O11=" ",'May20'!X41,O11+'May20'!X41)</f>
        <v>0</v>
      </c>
      <c r="Y11" s="49">
        <f>IF(P11=" ",'May20'!Y41,P11+'May20'!Y41)</f>
        <v>0</v>
      </c>
      <c r="Z11" s="49">
        <f>IF(Q11=" ",'May20'!Z41,Q11+'May20'!Z41)</f>
        <v>0</v>
      </c>
      <c r="AA11" s="49">
        <f>IF(R11=" ",'May20'!AA41,R11+'May20'!AA41)</f>
        <v>0</v>
      </c>
      <c r="AC11" s="49">
        <f>IF(T11=" ",'May20'!AC41,T11+'May20'!AC41)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IF(T$9="Y",'May20'!H42,0)</f>
        <v>0</v>
      </c>
      <c r="I12" s="92">
        <f>IF(T$9="Y",'May20'!I42,0)</f>
        <v>0</v>
      </c>
      <c r="J12" s="92">
        <f>IF(T$9="Y",'May20'!J42,0)</f>
        <v>0</v>
      </c>
      <c r="K12" s="92">
        <f>IF(T$9="Y",'May20'!K42,I12*J12)</f>
        <v>0</v>
      </c>
      <c r="L12" s="111">
        <f>IF(T$9="Y",'May20'!L42,0)</f>
        <v>0</v>
      </c>
      <c r="M12" s="111" t="str">
        <f>IF(E12=" "," ",IF(T$9="Y",'May20'!M42,IF((H12+K12+L12)&gt;0,H12+K12+L12,"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IF(Employee!H$60=E$9,Employee!D$60+SUM(M12)+'May20'!V42,SUM(M12)+'May20'!V42)</f>
        <v>0</v>
      </c>
      <c r="W12" s="49">
        <f>IF(Employee!H$60=E$9,Employee!D$61+SUM(N12)+'May20'!W42,SUM(N12)+'May20'!W42)</f>
        <v>0</v>
      </c>
      <c r="X12" s="49">
        <f>IF(O12=" ",'May20'!X42,O12+'May20'!X42)</f>
        <v>0</v>
      </c>
      <c r="Y12" s="49">
        <f>IF(P12=" ",'May20'!Y42,P12+'May20'!Y42)</f>
        <v>0</v>
      </c>
      <c r="Z12" s="49">
        <f>IF(Q12=" ",'May20'!Z42,Q12+'May20'!Z42)</f>
        <v>0</v>
      </c>
      <c r="AA12" s="49">
        <f>IF(R12=" ",'May20'!AA42,R12+'May20'!AA42)</f>
        <v>0</v>
      </c>
      <c r="AC12" s="49">
        <f>IF(T12=" ",'May20'!AC42,T12+'May20'!AC42)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IF(T$9="Y",'May20'!H43,0)</f>
        <v>0</v>
      </c>
      <c r="I13" s="92">
        <f>IF(T$9="Y",'May20'!I43,0)</f>
        <v>0</v>
      </c>
      <c r="J13" s="92">
        <f>IF(T$9="Y",'May20'!J43,0)</f>
        <v>0</v>
      </c>
      <c r="K13" s="92">
        <f>IF(T$9="Y",'May20'!K43,I13*J13)</f>
        <v>0</v>
      </c>
      <c r="L13" s="111">
        <f>IF(T$9="Y",'May20'!L43,0)</f>
        <v>0</v>
      </c>
      <c r="M13" s="111" t="str">
        <f>IF(E13=" "," ",IF(T$9="Y",'May20'!M43,IF((H13+K13+L13)&gt;0,H13+K13+L13,"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IF(Employee!H$86=E$9,Employee!D$86+SUM(M13)+'May20'!V43,SUM(M13)+'May20'!V43)</f>
        <v>0</v>
      </c>
      <c r="W13" s="49">
        <f>IF(Employee!H$86=E$9,Employee!D$87+SUM(N13)+'May20'!W43,SUM(N13)+'May20'!W43)</f>
        <v>0</v>
      </c>
      <c r="X13" s="49">
        <f>IF(O13=" ",'May20'!X43,O13+'May20'!X43)</f>
        <v>0</v>
      </c>
      <c r="Y13" s="49">
        <f>IF(P13=" ",'May20'!Y43,P13+'May20'!Y43)</f>
        <v>0</v>
      </c>
      <c r="Z13" s="49">
        <f>IF(Q13=" ",'May20'!Z43,Q13+'May20'!Z43)</f>
        <v>0</v>
      </c>
      <c r="AA13" s="49">
        <f>IF(R13=" ",'May20'!AA43,R13+'May20'!AA43)</f>
        <v>0</v>
      </c>
      <c r="AC13" s="49">
        <f>IF(T13=" ",'May20'!AC43,T13+'May20'!AC43)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IF(T$9="Y",'May20'!H44,0)</f>
        <v>0</v>
      </c>
      <c r="I14" s="92">
        <f>IF(T$9="Y",'May20'!I44,0)</f>
        <v>0</v>
      </c>
      <c r="J14" s="92">
        <f>IF(T$9="Y",'May20'!J44,0)</f>
        <v>0</v>
      </c>
      <c r="K14" s="92">
        <f>IF(T$9="Y",'May20'!K44,I14*J14)</f>
        <v>0</v>
      </c>
      <c r="L14" s="111">
        <f>IF(T$9="Y",'May20'!L44,0)</f>
        <v>0</v>
      </c>
      <c r="M14" s="111" t="str">
        <f>IF(E14=" "," ",IF(T$9="Y",'May20'!M44,IF((H14+K14+L14)&gt;0,H14+K14+L14,"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IF(Employee!H$112=E$9,Employee!D$112+SUM(M14)+'May20'!V44,SUM(M14)+'May20'!V44)</f>
        <v>0</v>
      </c>
      <c r="W14" s="49">
        <f>IF(Employee!H$112=E$9,Employee!D$113+SUM(N14)+'May20'!W44,SUM(N14)+'May20'!W44)</f>
        <v>0</v>
      </c>
      <c r="X14" s="49">
        <f>IF(O14=" ",'May20'!X44,O14+'May20'!X44)</f>
        <v>0</v>
      </c>
      <c r="Y14" s="49">
        <f>IF(P14=" ",'May20'!Y44,P14+'May20'!Y44)</f>
        <v>0</v>
      </c>
      <c r="Z14" s="49">
        <f>IF(Q14=" ",'May20'!Z44,Q14+'May20'!Z44)</f>
        <v>0</v>
      </c>
      <c r="AA14" s="49">
        <f>IF(R14=" ",'May20'!AA44,R14+'May20'!AA44)</f>
        <v>0</v>
      </c>
      <c r="AC14" s="49">
        <f>IF(T14=" ",'May20'!AC44,T14+'May20'!AC44)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IF(T$9="Y",'May20'!H45,0)</f>
        <v>0</v>
      </c>
      <c r="I15" s="245">
        <f>IF(T$9="Y",'May20'!I45,0)</f>
        <v>0</v>
      </c>
      <c r="J15" s="245">
        <f>IF(T$9="Y",'May20'!J45,0)</f>
        <v>0</v>
      </c>
      <c r="K15" s="245">
        <f>IF(T$9="Y",'May20'!K45,I15*J15)</f>
        <v>0</v>
      </c>
      <c r="L15" s="246">
        <f>IF(T$9="Y",'May20'!L45,0)</f>
        <v>0</v>
      </c>
      <c r="M15" s="111" t="str">
        <f>IF(E15=" "," ",IF(T$9="Y",'May20'!M45,IF((H15+K15+L15)&gt;0,H15+K15+L15,"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IF(Employee!H$138=E$9,Employee!D$138+SUM(M15)+'May20'!V45,SUM(M15)+'May20'!V45)</f>
        <v>0</v>
      </c>
      <c r="W15" s="49">
        <f>IF(Employee!H$138=E$9,Employee!D$139+SUM(N15)+'May20'!W45,SUM(N15)+'May20'!W45)</f>
        <v>0</v>
      </c>
      <c r="X15" s="49">
        <f>IF(O15=" ",'May20'!X45,O15+'May20'!X45)</f>
        <v>0</v>
      </c>
      <c r="Y15" s="49">
        <f>IF(P15=" ",'May20'!Y45,P15+'May20'!Y45)</f>
        <v>0</v>
      </c>
      <c r="Z15" s="49">
        <f>IF(Q15=" ",'May20'!Z45,Q15+'May20'!Z45)</f>
        <v>0</v>
      </c>
      <c r="AA15" s="49">
        <f>IF(R15=" ",'May20'!AA45,R15+'May20'!AA45)</f>
        <v>0</v>
      </c>
      <c r="AC15" s="49">
        <f>IF(T15=" ",'May20'!AC45,T15+'May20'!AC45)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10</v>
      </c>
      <c r="F19" s="35"/>
      <c r="G19" s="35"/>
      <c r="H19" s="382" t="s">
        <v>28</v>
      </c>
      <c r="I19" s="380"/>
      <c r="J19" s="381"/>
      <c r="K19" s="204">
        <f>M9+1</f>
        <v>43990</v>
      </c>
      <c r="L19" s="203" t="s">
        <v>76</v>
      </c>
      <c r="M19" s="205">
        <f>K19+6</f>
        <v>43996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11</v>
      </c>
      <c r="F29" s="35"/>
      <c r="G29" s="35"/>
      <c r="H29" s="382" t="s">
        <v>28</v>
      </c>
      <c r="I29" s="380"/>
      <c r="J29" s="381"/>
      <c r="K29" s="204">
        <f>M19+1</f>
        <v>43997</v>
      </c>
      <c r="L29" s="203" t="s">
        <v>76</v>
      </c>
      <c r="M29" s="205">
        <f>K29+6</f>
        <v>44003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12</v>
      </c>
      <c r="F39" s="35"/>
      <c r="G39" s="35"/>
      <c r="H39" s="382" t="s">
        <v>28</v>
      </c>
      <c r="I39" s="439"/>
      <c r="J39" s="440"/>
      <c r="K39" s="204">
        <f>M29+1</f>
        <v>44004</v>
      </c>
      <c r="L39" s="203" t="s">
        <v>76</v>
      </c>
      <c r="M39" s="205">
        <f>K39+6</f>
        <v>44010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448"/>
      <c r="R48" s="445"/>
      <c r="S48" s="446"/>
      <c r="T48" s="447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0</v>
      </c>
      <c r="F49" s="35"/>
      <c r="G49" s="35"/>
      <c r="H49" s="382" t="s">
        <v>28</v>
      </c>
      <c r="I49" s="439"/>
      <c r="J49" s="440"/>
      <c r="K49" s="204"/>
      <c r="L49" s="203" t="s">
        <v>76</v>
      </c>
      <c r="M49" s="205"/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3</v>
      </c>
      <c r="F59" s="35"/>
      <c r="G59" s="35"/>
      <c r="H59" s="382" t="s">
        <v>28</v>
      </c>
      <c r="I59" s="380"/>
      <c r="J59" s="381"/>
      <c r="K59" s="204">
        <f>Admin!B58</f>
        <v>43983</v>
      </c>
      <c r="L59" s="203" t="s">
        <v>76</v>
      </c>
      <c r="M59" s="205">
        <f>Admin!B87</f>
        <v>44012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IF(T$59="Y",'May20'!H51,0)</f>
        <v>0</v>
      </c>
      <c r="I61" s="89">
        <f>IF(T$59="Y",'May20'!I51,0)</f>
        <v>0</v>
      </c>
      <c r="J61" s="89">
        <f>IF(T$59="Y",'May20'!J51,0)</f>
        <v>0</v>
      </c>
      <c r="K61" s="89">
        <f>IF(T$59="Y",'May20'!K51,I61*J61)</f>
        <v>0</v>
      </c>
      <c r="L61" s="110">
        <f>IF(T$59="Y",'May20'!L51,0)</f>
        <v>0</v>
      </c>
      <c r="M61" s="99" t="str">
        <f>IF(E61=" "," ",IF(T$59="Y",'May20'!M51,IF((H61+K61+L61)&gt;0,H61+K61+L61,"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IF(Employee!H$35=E$59,Employee!D$34+SUM(M61)+'May20'!V51,SUM(M61)+'May20'!V51)</f>
        <v>0</v>
      </c>
      <c r="W61" s="49">
        <f>IF(Employee!H$35=E$59,Employee!D$35+SUM(N61)+'May20'!W51,SUM(N61)+'May20'!W51)</f>
        <v>0</v>
      </c>
      <c r="X61" s="49">
        <f>IF(O61=" ",'May20'!X51,O61+'May20'!X51)</f>
        <v>0</v>
      </c>
      <c r="Y61" s="49">
        <f>IF(P61=" ",'May20'!Y51,P61+'May20'!Y51)</f>
        <v>0</v>
      </c>
      <c r="Z61" s="49">
        <f>IF(Q61=" ",'May20'!Z51,Q61+'May20'!Z51)</f>
        <v>0</v>
      </c>
      <c r="AA61" s="49">
        <f>IF(R61=" ",'May20'!AA51,R61+'May20'!AA51)</f>
        <v>0</v>
      </c>
      <c r="AC61" s="49">
        <f>IF(T61=" ",'May20'!AC51,T61+'May20'!AC51)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IF(T$59="Y",'May20'!H52,0)</f>
        <v>0</v>
      </c>
      <c r="I62" s="92">
        <f>IF(T$59="Y",'May20'!I52,0)</f>
        <v>0</v>
      </c>
      <c r="J62" s="92">
        <f>IF(T$59="Y",'May20'!J52,0)</f>
        <v>0</v>
      </c>
      <c r="K62" s="92">
        <f>IF(T$59="Y",'May20'!K52,I62*J62)</f>
        <v>0</v>
      </c>
      <c r="L62" s="111">
        <f>IF(T$59="Y",'May20'!L52,0)</f>
        <v>0</v>
      </c>
      <c r="M62" s="100" t="str">
        <f>IF(E62=" "," ",IF(T$59="Y",'May20'!M52,IF((H62+K62+L62)&gt;0,H62+K62+L62,"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IF(Employee!H$61=E$59,Employee!D$60+SUM(M62)+'May20'!V52,SUM(M62)+'May20'!V52)</f>
        <v>0</v>
      </c>
      <c r="W62" s="49">
        <f>IF(Employee!H$61=E$59,Employee!D$61+SUM(N62)+'May20'!W52,SUM(N62)+'May20'!W52)</f>
        <v>0</v>
      </c>
      <c r="X62" s="49">
        <f>IF(O62=" ",'May20'!X52,O62+'May20'!X52)</f>
        <v>0</v>
      </c>
      <c r="Y62" s="49">
        <f>IF(P62=" ",'May20'!Y52,P62+'May20'!Y52)</f>
        <v>0</v>
      </c>
      <c r="Z62" s="49">
        <f>IF(Q62=" ",'May20'!Z52,Q62+'May20'!Z52)</f>
        <v>0</v>
      </c>
      <c r="AA62" s="49">
        <f>IF(R62=" ",'May20'!AA52,R62+'May20'!AA52)</f>
        <v>0</v>
      </c>
      <c r="AC62" s="49">
        <f>IF(T62=" ",'May20'!AC52,T62+'May20'!AC52)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IF(T$59="Y",'May20'!H53,0)</f>
        <v>0</v>
      </c>
      <c r="I63" s="92">
        <f>IF(T$59="Y",'May20'!I53,0)</f>
        <v>0</v>
      </c>
      <c r="J63" s="92">
        <f>IF(T$59="Y",'May20'!J53,0)</f>
        <v>0</v>
      </c>
      <c r="K63" s="92">
        <f>IF(T$59="Y",'May20'!K53,I63*J63)</f>
        <v>0</v>
      </c>
      <c r="L63" s="111">
        <f>IF(T$59="Y",'May20'!L53,0)</f>
        <v>0</v>
      </c>
      <c r="M63" s="100" t="str">
        <f>IF(E63=" "," ",IF(T$59="Y",'May20'!M53,IF((H63+K63+L63)&gt;0,H63+K63+L63,"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IF(Employee!H$87=E$59,Employee!D$86+SUM(M63)+'May20'!V53,SUM(M63)+'May20'!V53)</f>
        <v>0</v>
      </c>
      <c r="W63" s="49">
        <f>IF(Employee!H$87=E$59,Employee!D$87+SUM(N63)+'May20'!W53,SUM(N63)+'May20'!W53)</f>
        <v>0</v>
      </c>
      <c r="X63" s="49">
        <f>IF(O63=" ",'May20'!X53,O63+'May20'!X53)</f>
        <v>0</v>
      </c>
      <c r="Y63" s="49">
        <f>IF(P63=" ",'May20'!Y53,P63+'May20'!Y53)</f>
        <v>0</v>
      </c>
      <c r="Z63" s="49">
        <f>IF(Q63=" ",'May20'!Z53,Q63+'May20'!Z53)</f>
        <v>0</v>
      </c>
      <c r="AA63" s="49">
        <f>IF(R63=" ",'May20'!AA53,R63+'May20'!AA53)</f>
        <v>0</v>
      </c>
      <c r="AC63" s="49">
        <f>IF(T63=" ",'May20'!AC53,T63+'May20'!AC53)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IF(T$59="Y",'May20'!H54,0)</f>
        <v>0</v>
      </c>
      <c r="I64" s="92">
        <f>IF(T$59="Y",'May20'!I54,0)</f>
        <v>0</v>
      </c>
      <c r="J64" s="92">
        <f>IF(T$59="Y",'May20'!J54,0)</f>
        <v>0</v>
      </c>
      <c r="K64" s="92">
        <f>IF(T$59="Y",'May20'!K54,I64*J64)</f>
        <v>0</v>
      </c>
      <c r="L64" s="111">
        <f>IF(T$59="Y",'May20'!L54,0)</f>
        <v>0</v>
      </c>
      <c r="M64" s="100" t="str">
        <f>IF(E64=" "," ",IF(T$59="Y",'May20'!M54,IF((H64+K64+L64)&gt;0,H64+K64+L64,"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IF(Employee!H$113=E$59,Employee!D$112+SUM(M64)+'May20'!V54,SUM(M64)+'May20'!V54)</f>
        <v>0</v>
      </c>
      <c r="W64" s="49">
        <f>IF(Employee!H$113=E$59,Employee!D$113+SUM(N64)+'May20'!W54,SUM(N64)+'May20'!W54)</f>
        <v>0</v>
      </c>
      <c r="X64" s="49">
        <f>IF(O64=" ",'May20'!X54,O64+'May20'!X54)</f>
        <v>0</v>
      </c>
      <c r="Y64" s="49">
        <f>IF(P64=" ",'May20'!Y54,P64+'May20'!Y54)</f>
        <v>0</v>
      </c>
      <c r="Z64" s="49">
        <f>IF(Q64=" ",'May20'!Z54,Q64+'May20'!Z54)</f>
        <v>0</v>
      </c>
      <c r="AA64" s="49">
        <f>IF(R64=" ",'May20'!AA54,R64+'May20'!AA54)</f>
        <v>0</v>
      </c>
      <c r="AC64" s="49">
        <f>IF(T64=" ",'May20'!AC54,T64+'May20'!AC54)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IF(T$59="Y",'May20'!H55,0)</f>
        <v>0</v>
      </c>
      <c r="I65" s="245">
        <f>IF(T$59="Y",'May20'!I55,0)</f>
        <v>0</v>
      </c>
      <c r="J65" s="245">
        <f>IF(T$59="Y",'May20'!J55,0)</f>
        <v>0</v>
      </c>
      <c r="K65" s="245">
        <f>IF(T$59="Y",'May20'!K55,I65*J65)</f>
        <v>0</v>
      </c>
      <c r="L65" s="246">
        <f>IF(T$59="Y",'May20'!L55,0)</f>
        <v>0</v>
      </c>
      <c r="M65" s="100" t="str">
        <f>IF(E65=" "," ",IF(T$59="Y",'May20'!M55,IF((H65+K65+L65)&gt;0,H65+K65+L65,"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IF(Employee!H$139=E$59,Employee!D$138+SUM(M65)+'May20'!V55,SUM(M65)+'May20'!V55)</f>
        <v>0</v>
      </c>
      <c r="W65" s="49">
        <f>IF(Employee!H$139=E$59,Employee!D$139+SUM(N65)+'May20'!W55,SUM(N65)+'May20'!W55)</f>
        <v>0</v>
      </c>
      <c r="X65" s="49">
        <f>IF(O65=" ",'May20'!X55,O65+'May20'!X55)</f>
        <v>0</v>
      </c>
      <c r="Y65" s="49">
        <f>IF(P65=" ",'May20'!Y55,P65+'May20'!Y55)</f>
        <v>0</v>
      </c>
      <c r="Z65" s="49">
        <f>IF(Q65=" ",'May20'!Z55,Q65+'May20'!Z55)</f>
        <v>0</v>
      </c>
      <c r="AA65" s="49">
        <f>IF(R65=" ",'May20'!AA55,R65+'May20'!AA55)</f>
        <v>0</v>
      </c>
      <c r="AC65" s="49">
        <f>IF(T65=" ",'May20'!AC55,T65+'May20'!AC55)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AD70+'May20'!AD65</f>
        <v>0</v>
      </c>
      <c r="AE75" s="158">
        <f>AE70+'May20'!AE65</f>
        <v>0</v>
      </c>
      <c r="AF75" s="158">
        <f>AF70+'May20'!AF65</f>
        <v>0</v>
      </c>
      <c r="AG75" s="158">
        <f>AG70+'May20'!AG65</f>
        <v>0</v>
      </c>
    </row>
    <row r="76" spans="1:34" ht="13.5" thickTop="1" x14ac:dyDescent="0.2"/>
    <row r="77" spans="1:34" x14ac:dyDescent="0.2">
      <c r="AD77" s="162"/>
      <c r="AE77" s="158">
        <f>AE72+'May20'!AE67</f>
        <v>0</v>
      </c>
      <c r="AF77" s="158">
        <f>AF72+'May20'!AF67</f>
        <v>0</v>
      </c>
      <c r="AG77" s="158">
        <f>AG72+'May20'!AG67</f>
        <v>0</v>
      </c>
    </row>
  </sheetData>
  <mergeCells count="87">
    <mergeCell ref="R48:T48"/>
    <mergeCell ref="O48:Q48"/>
    <mergeCell ref="B48:E48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A1:A6"/>
    <mergeCell ref="B3:B6"/>
    <mergeCell ref="C3:C6"/>
    <mergeCell ref="D3:D6"/>
    <mergeCell ref="E3:E6"/>
    <mergeCell ref="B1:F2"/>
    <mergeCell ref="F3:F6"/>
    <mergeCell ref="B9:D9"/>
    <mergeCell ref="H9:J9"/>
    <mergeCell ref="O9:R9"/>
    <mergeCell ref="F16:G16"/>
    <mergeCell ref="R8:T8"/>
    <mergeCell ref="B17:T17"/>
    <mergeCell ref="M69:R69"/>
    <mergeCell ref="O58:Q58"/>
    <mergeCell ref="R58:T58"/>
    <mergeCell ref="B67:T67"/>
    <mergeCell ref="B57:T57"/>
    <mergeCell ref="F66:G66"/>
    <mergeCell ref="B59:D59"/>
    <mergeCell ref="H59:J59"/>
    <mergeCell ref="O59:R59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G1:H1"/>
    <mergeCell ref="L3:L6"/>
    <mergeCell ref="M3:M6"/>
    <mergeCell ref="R3:R6"/>
    <mergeCell ref="H3:H6"/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O49:R49"/>
    <mergeCell ref="H49:J49"/>
    <mergeCell ref="B49:D49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78"/>
  <sheetViews>
    <sheetView workbookViewId="0">
      <pane ySplit="6" topLeftCell="A7" activePane="bottomLeft" state="frozen"/>
      <selection pane="bottomLeft" activeCell="B19" sqref="B19:E19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SUM(AD71:AG71)+SUM(AE73:AG73)</f>
        <v>0</v>
      </c>
      <c r="H1" s="418"/>
      <c r="I1" s="414" t="s">
        <v>4</v>
      </c>
      <c r="J1" s="415"/>
      <c r="K1" s="415"/>
      <c r="L1" s="416"/>
      <c r="M1" s="178">
        <f t="shared" ref="M1:R1" si="0">M27+M37+M47+M57+M67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T27+T37+T47+T57+T67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M76</f>
        <v>0</v>
      </c>
      <c r="N2" s="178">
        <f t="shared" ref="N2:T2" si="1">N76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79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439"/>
      <c r="D9" s="440"/>
      <c r="E9" s="156">
        <v>13</v>
      </c>
      <c r="F9" s="35"/>
      <c r="G9" s="35"/>
      <c r="H9" s="382" t="s">
        <v>28</v>
      </c>
      <c r="I9" s="439"/>
      <c r="J9" s="440"/>
      <c r="K9" s="204">
        <f>Admin!B86</f>
        <v>44011</v>
      </c>
      <c r="L9" s="203" t="s">
        <v>76</v>
      </c>
      <c r="M9" s="205">
        <f>K9+6</f>
        <v>44017</v>
      </c>
      <c r="N9" s="20"/>
      <c r="O9" s="392" t="s">
        <v>63</v>
      </c>
      <c r="P9" s="441"/>
      <c r="Q9" s="441"/>
      <c r="R9" s="442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",IF(Employee!F$24&gt;E$50," ",IF(Employee!F$26&lt;E$50," ",Employee!D$30)))</f>
        <v xml:space="preserve"> </v>
      </c>
      <c r="C11" s="299"/>
      <c r="D11" s="299" t="s">
        <v>107</v>
      </c>
      <c r="E11" s="120" t="str">
        <f>IF(Employee!D$28="m"," ",IF(Employee!F$24&gt;E$50," ",IF(Employee!F$26&lt;E$50," ",Employee!D$29)))</f>
        <v xml:space="preserve"> </v>
      </c>
      <c r="F11" s="117" t="str">
        <f>IF(E11=" "," ",IF(Employee!F$24&gt;E$50," ",IF(Employee!F$26&lt;E$50," ",Employee!D$15)))</f>
        <v xml:space="preserve"> </v>
      </c>
      <c r="G11" s="130"/>
      <c r="H11" s="95">
        <f>IF(T$50="Y",#REF!,0)</f>
        <v>0</v>
      </c>
      <c r="I11" s="89">
        <f>IF(T$50="Y",#REF!,0)</f>
        <v>0</v>
      </c>
      <c r="J11" s="89">
        <f>IF(T$50="Y",#REF!,0)</f>
        <v>0</v>
      </c>
      <c r="K11" s="89">
        <f>IF(T$50="Y",#REF!,I11*J11)</f>
        <v>0</v>
      </c>
      <c r="L11" s="110">
        <f>IF(T$50="Y",#REF!,0)</f>
        <v>0</v>
      </c>
      <c r="M11" s="99" t="str">
        <f>IF(E11=" "," ",IF(T$50="Y",#REF!,IF((H11+K11+L11)&gt;0,H11+K11+L11,"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IF(Employee!H$34=E$50,Employee!D$34+SUM(M11)+#REF!,SUM(M11)+#REF!)</f>
        <v>#REF!</v>
      </c>
      <c r="W11" s="49" t="e">
        <f>IF(Employee!H$34=E$50,Employee!D$35+SUM(N11)+#REF!,SUM(N11)+#REF!)</f>
        <v>#REF!</v>
      </c>
      <c r="X11" s="49" t="e">
        <f>IF(O11=" ",#REF!,O11+#REF!)</f>
        <v>#REF!</v>
      </c>
      <c r="Y11" s="49" t="e">
        <f t="shared" ref="Y11" si="2">IF(P11=0,#REF!,P11+#REF!)</f>
        <v>#REF!</v>
      </c>
      <c r="Z11" s="49" t="e">
        <f t="shared" ref="Y11:Z15" si="3">IF(Q11=0,#REF!,Q11+#REF!)</f>
        <v>#REF!</v>
      </c>
      <c r="AA11" s="49" t="e">
        <f>IF(R11=" ",#REF!,#REF!+R11)</f>
        <v>#REF!</v>
      </c>
      <c r="AC11" s="49" t="e">
        <f>IF(T11=" ",#REF!,T11+#REF!)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",IF(Employee!F$50&gt;E$50," ",IF(Employee!F$52&lt;E$50," ",Employee!D$56)))</f>
        <v xml:space="preserve"> </v>
      </c>
      <c r="C12" s="299"/>
      <c r="D12" s="299" t="s">
        <v>107</v>
      </c>
      <c r="E12" s="112" t="str">
        <f>IF(Employee!D$54="m"," ",IF(Employee!F$50&gt;E$50," ",IF(Employee!F$52&lt;E$50," ",Employee!D$55)))</f>
        <v xml:space="preserve"> </v>
      </c>
      <c r="F12" s="118" t="str">
        <f>IF(E12=" "," ",IF(Employee!F$50&gt;E$50," ",IF(Employee!F$52&lt;E$50," ",Employee!D$41)))</f>
        <v xml:space="preserve"> </v>
      </c>
      <c r="G12" s="130"/>
      <c r="H12" s="96">
        <f>IF(T$50="Y",H1,0)</f>
        <v>0</v>
      </c>
      <c r="I12" s="92">
        <f>IF(T$50="Y",I1,0)</f>
        <v>0</v>
      </c>
      <c r="J12" s="92">
        <f>IF(T$50="Y",J1,0)</f>
        <v>0</v>
      </c>
      <c r="K12" s="92">
        <f>IF(T$50="Y",K1,I12*J12)</f>
        <v>0</v>
      </c>
      <c r="L12" s="111">
        <f>IF(T$50="Y",L1,0)</f>
        <v>0</v>
      </c>
      <c r="M12" s="100" t="str">
        <f>IF(E12=" "," ",IF(T$50="Y",M1,IF((H12+K12+L12)&gt;0,H12+K12+L12,"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IF(Employee!H$60=E$50,Employee!D$60+SUM(M12)+V1,SUM(M12)+V1)</f>
        <v>#VALUE!</v>
      </c>
      <c r="W12" s="49">
        <f>IF(Employee!H$60=E$50,Employee!D$61+SUM(N12)+W1,SUM(N12)+W1)</f>
        <v>0</v>
      </c>
      <c r="X12" s="49">
        <f>IF(O12=" ",X1,O12+X1)</f>
        <v>0</v>
      </c>
      <c r="Y12" s="49" t="e">
        <f t="shared" si="3"/>
        <v>#REF!</v>
      </c>
      <c r="Z12" s="49" t="e">
        <f t="shared" si="3"/>
        <v>#REF!</v>
      </c>
      <c r="AA12" s="49">
        <f>IF(R12=" ",AA1,AA1+R12)</f>
        <v>0</v>
      </c>
      <c r="AC12" s="49">
        <f>IF(T12=" ",AC1,T12+AC1)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",IF(Employee!F$76&gt;E$50," ",IF(Employee!F$78&lt;E$50," ",Employee!D$82)))</f>
        <v xml:space="preserve"> </v>
      </c>
      <c r="C13" s="299"/>
      <c r="D13" s="299" t="s">
        <v>107</v>
      </c>
      <c r="E13" s="112" t="str">
        <f>IF(Employee!D$80="m"," ",IF(Employee!F$76&gt;E$50," ",IF(Employee!F$78&lt;E$50," ",Employee!D$81)))</f>
        <v xml:space="preserve"> </v>
      </c>
      <c r="F13" s="118" t="str">
        <f>IF(E13=" "," ",IF(Employee!F$76&gt;E$50," ",IF(Employee!F$78&lt;E$50," ",Employee!D$67)))</f>
        <v xml:space="preserve"> </v>
      </c>
      <c r="G13" s="130"/>
      <c r="H13" s="96">
        <f>IF(T$50="Y",H2,0)</f>
        <v>0</v>
      </c>
      <c r="I13" s="92">
        <f>IF(T$50="Y",I2,0)</f>
        <v>0</v>
      </c>
      <c r="J13" s="92">
        <f>IF(T$50="Y",J2,0)</f>
        <v>0</v>
      </c>
      <c r="K13" s="92">
        <f>IF(T$50="Y",K2,I13*J13)</f>
        <v>0</v>
      </c>
      <c r="L13" s="111">
        <f>IF(T$50="Y",L2,0)</f>
        <v>0</v>
      </c>
      <c r="M13" s="100" t="str">
        <f>IF(E13=" "," ",IF(T$50="Y",M2,IF((H13+K13+L13)&gt;0,H13+K13+L13,"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IF(Employee!H$86=E$50,Employee!D$86+SUM(M13)+V2,SUM(M13)+V2)</f>
        <v>0</v>
      </c>
      <c r="W13" s="49">
        <f>IF(Employee!H$86=E$50,Employee!D$87+SUM(N13)+W2,SUM(N13)+W2)</f>
        <v>0</v>
      </c>
      <c r="X13" s="49">
        <f>IF(O13=" ",X2,O13+X2)</f>
        <v>0</v>
      </c>
      <c r="Y13" s="49" t="e">
        <f t="shared" si="3"/>
        <v>#REF!</v>
      </c>
      <c r="Z13" s="49" t="e">
        <f t="shared" si="3"/>
        <v>#REF!</v>
      </c>
      <c r="AA13" s="49">
        <f>IF(R13=" ",AA2,AA2+R13)</f>
        <v>0</v>
      </c>
      <c r="AC13" s="49">
        <f>IF(T13=" ",AC2,T13+AC2)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",IF(Employee!F$102&gt;E$50," ",IF(Employee!F$104&lt;E$50," ",Employee!D$108)))</f>
        <v xml:space="preserve"> </v>
      </c>
      <c r="C14" s="299"/>
      <c r="D14" s="299" t="s">
        <v>107</v>
      </c>
      <c r="E14" s="112" t="str">
        <f>IF(Employee!D$106="m"," ",IF(Employee!F$102&gt;E$50," ",IF(Employee!F$104&lt;E$50," ",Employee!D$107)))</f>
        <v xml:space="preserve"> </v>
      </c>
      <c r="F14" s="118" t="str">
        <f>IF(E14=" "," ",IF(Employee!F$102&gt;E$50," ",IF(Employee!F$104&lt;E$50," ",Employee!D$93)))</f>
        <v xml:space="preserve"> </v>
      </c>
      <c r="G14" s="130"/>
      <c r="H14" s="96">
        <f>IF(T$50="Y",H3,0)</f>
        <v>0</v>
      </c>
      <c r="I14" s="92">
        <f>IF(T$50="Y",I3,0)</f>
        <v>0</v>
      </c>
      <c r="J14" s="92">
        <f>IF(T$50="Y",J3,0)</f>
        <v>0</v>
      </c>
      <c r="K14" s="92">
        <f>IF(T$50="Y",K3,I14*J14)</f>
        <v>0</v>
      </c>
      <c r="L14" s="111">
        <f>IF(T$50="Y",L3,0)</f>
        <v>0</v>
      </c>
      <c r="M14" s="100" t="str">
        <f>IF(E14=" "," ",IF(T$50="Y",M3,IF((H14+K14+L14)&gt;0,H14+K14+L14,"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IF(Employee!H$112=E$50,Employee!D$112+SUM(M14)+V3,SUM(M14)+V3)</f>
        <v>#VALUE!</v>
      </c>
      <c r="W14" s="49" t="e">
        <f>IF(Employee!H$112=E$50,Employee!D$113+SUM(N14)+W3,SUM(N14)+W3)</f>
        <v>#VALUE!</v>
      </c>
      <c r="X14" s="49" t="e">
        <f>IF(O14=" ",X3,O14+X3)</f>
        <v>#VALUE!</v>
      </c>
      <c r="Y14" s="49" t="e">
        <f t="shared" si="3"/>
        <v>#REF!</v>
      </c>
      <c r="Z14" s="49" t="e">
        <f t="shared" si="3"/>
        <v>#REF!</v>
      </c>
      <c r="AA14" s="49" t="str">
        <f>IF(R14=" ",AA3,AA3+R14)</f>
        <v>Net Pay</v>
      </c>
      <c r="AC14" s="49" t="e">
        <f>IF(T14=" ",AC3,T14+AC3)</f>
        <v>#VALUE!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",IF(Employee!F$128&gt;E$50," ",IF(Employee!F$130&lt;E$50," ",Employee!D$134)))</f>
        <v xml:space="preserve"> </v>
      </c>
      <c r="C15" s="299"/>
      <c r="D15" s="299" t="s">
        <v>107</v>
      </c>
      <c r="E15" s="112" t="str">
        <f>IF(Employee!D$132="m"," ",IF(Employee!F$128&gt;E$50," ",IF(Employee!F$130&lt;E$50," ",Employee!D$133)))</f>
        <v xml:space="preserve"> </v>
      </c>
      <c r="F15" s="118" t="str">
        <f>IF(E15=" "," ",IF(Employee!F$128&gt;E$50," ",IF(Employee!F$130&lt;E$50," ",Employee!D$119)))</f>
        <v xml:space="preserve"> </v>
      </c>
      <c r="G15" s="130"/>
      <c r="H15" s="244">
        <f>IF(T$50="Y",H4,0)</f>
        <v>0</v>
      </c>
      <c r="I15" s="245">
        <f>IF(T$50="Y",I4,0)</f>
        <v>0</v>
      </c>
      <c r="J15" s="245">
        <f>IF(T$50="Y",J4,0)</f>
        <v>0</v>
      </c>
      <c r="K15" s="245">
        <f>IF(T$50="Y",K4,I15*J15)</f>
        <v>0</v>
      </c>
      <c r="L15" s="246">
        <f>IF(T$50="Y",L4,0)</f>
        <v>0</v>
      </c>
      <c r="M15" s="100" t="str">
        <f>IF(E15=" "," ",IF(T$50="Y",M4,IF((H15+K15+L15)&gt;0,H15+K15+L15,"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IF(Employee!H$138=E$50,Employee!D$138+SUM(M15)+V4,SUM(M15)+V4)</f>
        <v>0</v>
      </c>
      <c r="W15" s="49">
        <f>IF(Employee!H$138=E$50,Employee!D$139+SUM(N15)+W4,SUM(N15)+W4)</f>
        <v>0</v>
      </c>
      <c r="X15" s="49">
        <f>IF(O15=" ",X4,O15+X4)</f>
        <v>0</v>
      </c>
      <c r="Y15" s="49" t="e">
        <f t="shared" si="3"/>
        <v>#REF!</v>
      </c>
      <c r="Z15" s="49" t="e">
        <f t="shared" si="3"/>
        <v>#REF!</v>
      </c>
      <c r="AA15" s="49">
        <f>IF(R15=" ",AA4,AA4+R15)</f>
        <v>0</v>
      </c>
      <c r="AC15" s="49">
        <f>IF(T15=" ",AC4,T15+AC4)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436"/>
      <c r="H16" s="101"/>
      <c r="I16" s="102"/>
      <c r="J16" s="102"/>
      <c r="K16" s="134"/>
      <c r="L16" s="134"/>
      <c r="M16" s="127">
        <f t="shared" ref="M16:R16" si="4">SUM(M11:M15)</f>
        <v>0</v>
      </c>
      <c r="N16" s="127">
        <f t="shared" si="4"/>
        <v>0</v>
      </c>
      <c r="O16" s="127">
        <f t="shared" si="4"/>
        <v>0</v>
      </c>
      <c r="P16" s="127">
        <f t="shared" si="4"/>
        <v>0</v>
      </c>
      <c r="Q16" s="127">
        <f t="shared" si="4"/>
        <v>0</v>
      </c>
      <c r="R16" s="127">
        <f t="shared" si="4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6"/>
      <c r="AE17" s="76"/>
      <c r="AF17" s="76"/>
      <c r="AG17" s="76"/>
      <c r="AH17" s="35"/>
    </row>
    <row r="18" spans="1:34" s="8" customFormat="1" ht="24" customHeight="1" thickBot="1" x14ac:dyDescent="0.25">
      <c r="A18" s="128"/>
      <c r="B18" s="375"/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165"/>
      <c r="V18" s="66"/>
      <c r="W18" s="66"/>
      <c r="X18" s="66"/>
      <c r="Y18" s="166"/>
      <c r="Z18" s="66"/>
      <c r="AA18" s="66"/>
      <c r="AB18" s="67"/>
      <c r="AC18" s="66"/>
      <c r="AD18" s="75"/>
      <c r="AE18" s="75"/>
      <c r="AF18" s="75"/>
      <c r="AG18" s="75"/>
      <c r="AH18" s="128"/>
    </row>
    <row r="19" spans="1:34" ht="18" customHeight="1" thickTop="1" thickBot="1" x14ac:dyDescent="0.25">
      <c r="A19" s="31"/>
      <c r="B19" s="379" t="s">
        <v>23</v>
      </c>
      <c r="C19" s="380"/>
      <c r="D19" s="380"/>
      <c r="E19" s="381"/>
      <c r="F19" s="32"/>
      <c r="G19" s="86"/>
      <c r="H19" s="87"/>
      <c r="I19" s="87"/>
      <c r="J19" s="87"/>
      <c r="K19" s="46"/>
      <c r="L19" s="46"/>
      <c r="M19" s="43"/>
      <c r="N19" s="32"/>
      <c r="O19" s="372" t="s">
        <v>28</v>
      </c>
      <c r="P19" s="373"/>
      <c r="Q19" s="374"/>
      <c r="R19" s="370"/>
      <c r="S19" s="371"/>
      <c r="T19" s="371"/>
      <c r="U19" s="33"/>
      <c r="AH19" s="35"/>
    </row>
    <row r="20" spans="1:34" ht="18" customHeight="1" thickTop="1" thickBot="1" x14ac:dyDescent="0.25">
      <c r="A20" s="34"/>
      <c r="B20" s="382" t="s">
        <v>9</v>
      </c>
      <c r="C20" s="380"/>
      <c r="D20" s="381"/>
      <c r="E20" s="156">
        <v>14</v>
      </c>
      <c r="F20" s="35"/>
      <c r="G20" s="35"/>
      <c r="H20" s="382" t="s">
        <v>28</v>
      </c>
      <c r="I20" s="380"/>
      <c r="J20" s="381"/>
      <c r="K20" s="204">
        <f>Admin!B93</f>
        <v>44018</v>
      </c>
      <c r="L20" s="203" t="s">
        <v>76</v>
      </c>
      <c r="M20" s="205">
        <f>K20+6</f>
        <v>44024</v>
      </c>
      <c r="N20" s="20"/>
      <c r="O20" s="392" t="s">
        <v>63</v>
      </c>
      <c r="P20" s="393"/>
      <c r="Q20" s="393"/>
      <c r="R20" s="394"/>
      <c r="S20" s="35"/>
      <c r="T20" s="164"/>
      <c r="U20" s="37"/>
      <c r="AH20" s="35"/>
    </row>
    <row r="21" spans="1:34" ht="18" customHeight="1" thickTop="1" x14ac:dyDescent="0.2">
      <c r="A21" s="34"/>
      <c r="B21" s="167"/>
      <c r="C21" s="168"/>
      <c r="D21" s="169"/>
      <c r="E21" s="168"/>
      <c r="F21" s="168"/>
      <c r="G21" s="168"/>
      <c r="H21" s="44"/>
      <c r="I21" s="44"/>
      <c r="J21" s="44"/>
      <c r="K21" s="47"/>
      <c r="L21" s="47"/>
      <c r="M21" s="44"/>
      <c r="N21" s="35"/>
      <c r="O21" s="44"/>
      <c r="P21" s="44"/>
      <c r="Q21" s="44"/>
      <c r="R21" s="44"/>
      <c r="S21" s="35"/>
      <c r="T21" s="44"/>
      <c r="U21" s="37"/>
      <c r="AH21" s="35"/>
    </row>
    <row r="22" spans="1:34" ht="18" customHeight="1" x14ac:dyDescent="0.2">
      <c r="A22" s="34"/>
      <c r="B22" s="113" t="str">
        <f>IF(E22=" "," ",IF(Employee!F$24&gt;E$20," ",IF(Employee!F$26&lt;E$20," ",Employee!D$30)))</f>
        <v xml:space="preserve"> </v>
      </c>
      <c r="C22" s="299"/>
      <c r="D22" s="299" t="s">
        <v>107</v>
      </c>
      <c r="E22" s="114" t="str">
        <f>IF(Employee!D$28="m"," ",IF(Employee!F$24&gt;E$20," ",IF(Employee!F$26&lt;E$20," ",Employee!D$29)))</f>
        <v xml:space="preserve"> </v>
      </c>
      <c r="F22" s="117" t="str">
        <f>IF(E22=" "," ",IF(Employee!F$24&gt;E$20," ",IF(Employee!F$26&lt;E$20," ",Employee!D$15)))</f>
        <v xml:space="preserve"> </v>
      </c>
      <c r="G22" s="130"/>
      <c r="H22" s="95">
        <f>IF(T$20="Y",'Jun20'!H51,0)</f>
        <v>0</v>
      </c>
      <c r="I22" s="89">
        <f>IF(T$20="Y",'Jun20'!I51,0)</f>
        <v>0</v>
      </c>
      <c r="J22" s="89">
        <f>IF(T$20="Y",'Jun20'!J51,0)</f>
        <v>0</v>
      </c>
      <c r="K22" s="89">
        <f>IF(T$20="Y",'Jun20'!K51,I22*J22)</f>
        <v>0</v>
      </c>
      <c r="L22" s="110">
        <f>IF(T$20="Y",'Jun20'!L51,0)</f>
        <v>0</v>
      </c>
      <c r="M22" s="110" t="str">
        <f>IF(E22=" "," ",IF(T$20="Y",'Jun20'!M51,IF((H22+K22+L22)&gt;0,H22+K22+L22," ")))</f>
        <v xml:space="preserve"> </v>
      </c>
      <c r="N22" s="95">
        <v>0</v>
      </c>
      <c r="O22" s="89">
        <v>0</v>
      </c>
      <c r="P22" s="89">
        <v>0</v>
      </c>
      <c r="Q22" s="110">
        <v>0</v>
      </c>
      <c r="R22" s="103" t="str">
        <f>IF(M22=" "," ",IF(M22=0," ",M22-SUM(N22:Q22)))</f>
        <v xml:space="preserve"> </v>
      </c>
      <c r="S22" s="94"/>
      <c r="T22" s="99">
        <v>0</v>
      </c>
      <c r="U22" s="39"/>
      <c r="V22" s="49">
        <f>IF(Employee!H$34=E$20,Employee!D$34+SUM(M22)+'Jun20'!V51,SUM(M22)+'Jun20'!V51)</f>
        <v>0</v>
      </c>
      <c r="W22" s="49">
        <f>IF(Employee!H$34=E$20,Employee!D$35+SUM(N22)+'Jun20'!W51,SUM(N22)+'Jun20'!W51)</f>
        <v>0</v>
      </c>
      <c r="X22" s="49">
        <f>IF(O22=" ",'Jun20'!X51,O22+'Jun20'!X51)</f>
        <v>0</v>
      </c>
      <c r="Y22" s="49">
        <f>IF(P22=" ",'Jun20'!Y51,P22+'Jun20'!Y51)</f>
        <v>0</v>
      </c>
      <c r="Z22" s="49">
        <f>IF(Q22=" ",'Jun20'!Z51,Q22+'Jun20'!Z51)</f>
        <v>0</v>
      </c>
      <c r="AA22" s="49">
        <f>IF(R22=" ",'Jun20'!AA51,R22+'Jun20'!AA51)</f>
        <v>0</v>
      </c>
      <c r="AC22" s="49">
        <f>IF(T22=" ",'Jun20'!AC51,T22+'Jun20'!AC51)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",IF(Employee!F$50&gt;E$20," ",IF(Employee!F$52&lt;E$20," ",Employee!D$56)))</f>
        <v xml:space="preserve"> </v>
      </c>
      <c r="C23" s="299"/>
      <c r="D23" s="299" t="s">
        <v>107</v>
      </c>
      <c r="E23" s="116" t="str">
        <f>IF(Employee!D$54="m"," ",IF(Employee!F$50&gt;E$20," ",IF(Employee!F$52&lt;E$20," ",Employee!D$55)))</f>
        <v xml:space="preserve"> </v>
      </c>
      <c r="F23" s="118" t="str">
        <f>IF(E23=" "," ",IF(Employee!F$50&gt;E$20," ",IF(Employee!F$52&lt;E$20," ",Employee!D$41)))</f>
        <v xml:space="preserve"> </v>
      </c>
      <c r="G23" s="130"/>
      <c r="H23" s="96">
        <f>IF(T$20="Y",'Jun20'!H52,0)</f>
        <v>0</v>
      </c>
      <c r="I23" s="92">
        <f>IF(T$20="Y",'Jun20'!I52,0)</f>
        <v>0</v>
      </c>
      <c r="J23" s="92">
        <f>IF(T$20="Y",'Jun20'!J52,0)</f>
        <v>0</v>
      </c>
      <c r="K23" s="92">
        <f>IF(T$20="Y",'Jun20'!K52,I23*J23)</f>
        <v>0</v>
      </c>
      <c r="L23" s="111">
        <f>IF(T$20="Y",'Jun20'!L52,0)</f>
        <v>0</v>
      </c>
      <c r="M23" s="111" t="str">
        <f>IF(E23=" "," ",IF(T$20="Y",'Jun20'!M52,IF((H23+K23+L23)&gt;0,H23+K23+L23,"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IF(Employee!H$60=E$20,Employee!D$60+SUM(M23)+'Jun20'!V52,SUM(M23)+'Jun20'!V52)</f>
        <v>0</v>
      </c>
      <c r="W23" s="49">
        <f>IF(Employee!H$60=E$20,Employee!D$61+SUM(N23)+'Jun20'!W52,SUM(N23)+'Jun20'!W52)</f>
        <v>0</v>
      </c>
      <c r="X23" s="49">
        <f>IF(O23=" ",'Jun20'!X52,O23+'Jun20'!X52)</f>
        <v>0</v>
      </c>
      <c r="Y23" s="49">
        <f>IF(P23=" ",'Jun20'!Y52,P23+'Jun20'!Y52)</f>
        <v>0</v>
      </c>
      <c r="Z23" s="49">
        <f>IF(Q23=" ",'Jun20'!Z52,Q23+'Jun20'!Z52)</f>
        <v>0</v>
      </c>
      <c r="AA23" s="49">
        <f>IF(R23=" ",'Jun20'!AA52,R23+'Jun20'!AA52)</f>
        <v>0</v>
      </c>
      <c r="AC23" s="49">
        <f>IF(T23=" ",'Jun20'!AC52,T23+'Jun20'!AC52)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",IF(Employee!F$76&gt;E$20," ",IF(Employee!F$78&lt;E$20," ",Employee!D$82)))</f>
        <v xml:space="preserve"> </v>
      </c>
      <c r="C24" s="299"/>
      <c r="D24" s="299" t="s">
        <v>107</v>
      </c>
      <c r="E24" s="116" t="str">
        <f>IF(Employee!D$80="m"," ",IF(Employee!F$76&gt;E$20," ",IF(Employee!F$78&lt;E$20," ",Employee!D$81)))</f>
        <v xml:space="preserve"> </v>
      </c>
      <c r="F24" s="118" t="str">
        <f>IF(E24=" "," ",IF(Employee!F$76&gt;E$20," ",IF(Employee!F$78&lt;E$20," ",Employee!D$67)))</f>
        <v xml:space="preserve"> </v>
      </c>
      <c r="G24" s="130"/>
      <c r="H24" s="96">
        <f>IF(T$20="Y",'Jun20'!H53,0)</f>
        <v>0</v>
      </c>
      <c r="I24" s="92">
        <f>IF(T$20="Y",'Jun20'!I53,0)</f>
        <v>0</v>
      </c>
      <c r="J24" s="92">
        <f>IF(T$20="Y",'Jun20'!J53,0)</f>
        <v>0</v>
      </c>
      <c r="K24" s="92">
        <f>IF(T$20="Y",'Jun20'!K53,I24*J24)</f>
        <v>0</v>
      </c>
      <c r="L24" s="111">
        <f>IF(T$20="Y",'Jun20'!L53,0)</f>
        <v>0</v>
      </c>
      <c r="M24" s="111" t="str">
        <f>IF(E24=" "," ",IF(T$20="Y",'Jun20'!M53,IF((H24+K24+L24)&gt;0,H24+K24+L24,"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IF(Employee!H$86=E$20,Employee!D$86+SUM(M24)+'Jun20'!V53,SUM(M24)+'Jun20'!V53)</f>
        <v>0</v>
      </c>
      <c r="W24" s="49">
        <f>IF(Employee!H$86=E$20,Employee!D$87+SUM(N24)+'Jun20'!W53,SUM(N24)+'Jun20'!W53)</f>
        <v>0</v>
      </c>
      <c r="X24" s="49">
        <f>IF(O24=" ",'Jun20'!X53,O24+'Jun20'!X53)</f>
        <v>0</v>
      </c>
      <c r="Y24" s="49">
        <f>IF(P24=" ",'Jun20'!Y53,P24+'Jun20'!Y53)</f>
        <v>0</v>
      </c>
      <c r="Z24" s="49">
        <f>IF(Q24=" ",'Jun20'!Z53,Q24+'Jun20'!Z53)</f>
        <v>0</v>
      </c>
      <c r="AA24" s="49">
        <f>IF(R24=" ",'Jun20'!AA53,R24+'Jun20'!AA53)</f>
        <v>0</v>
      </c>
      <c r="AC24" s="49">
        <f>IF(T24=" ",'Jun20'!AC53,T24+'Jun20'!AC53)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x14ac:dyDescent="0.2">
      <c r="A25" s="34"/>
      <c r="B25" s="115" t="str">
        <f>IF(E25=" "," ",IF(Employee!F$102&gt;E$20," ",IF(Employee!F$104&lt;E$20," ",Employee!D$108)))</f>
        <v xml:space="preserve"> </v>
      </c>
      <c r="C25" s="299"/>
      <c r="D25" s="299" t="s">
        <v>107</v>
      </c>
      <c r="E25" s="116" t="str">
        <f>IF(Employee!D$106="m"," ",IF(Employee!F$102&gt;E$20," ",IF(Employee!F$104&lt;E$20," ",Employee!D$107)))</f>
        <v xml:space="preserve"> </v>
      </c>
      <c r="F25" s="118" t="str">
        <f>IF(E25=" "," ",IF(Employee!F$102&gt;E$20," ",IF(Employee!F$104&lt;E$20," ",Employee!D$93)))</f>
        <v xml:space="preserve"> </v>
      </c>
      <c r="G25" s="130"/>
      <c r="H25" s="96">
        <f>IF(T$20="Y",'Jun20'!H54,0)</f>
        <v>0</v>
      </c>
      <c r="I25" s="92">
        <f>IF(T$20="Y",'Jun20'!I54,0)</f>
        <v>0</v>
      </c>
      <c r="J25" s="92">
        <f>IF(T$20="Y",'Jun20'!J54,0)</f>
        <v>0</v>
      </c>
      <c r="K25" s="92">
        <f>IF(T$20="Y",'Jun20'!K54,I25*J25)</f>
        <v>0</v>
      </c>
      <c r="L25" s="111">
        <f>IF(T$20="Y",'Jun20'!L54,0)</f>
        <v>0</v>
      </c>
      <c r="M25" s="111" t="str">
        <f>IF(E25=" "," ",IF(T$20="Y",'Jun20'!M54,IF((H25+K25+L25)&gt;0,H25+K25+L25," ")))</f>
        <v xml:space="preserve"> </v>
      </c>
      <c r="N25" s="96">
        <v>0</v>
      </c>
      <c r="O25" s="92">
        <v>0</v>
      </c>
      <c r="P25" s="92">
        <v>0</v>
      </c>
      <c r="Q25" s="111">
        <v>0</v>
      </c>
      <c r="R25" s="104" t="str">
        <f>IF(M25=" "," ",IF(M25=0," ",M25-SUM(N25:Q25)))</f>
        <v xml:space="preserve"> </v>
      </c>
      <c r="S25" s="94"/>
      <c r="T25" s="100">
        <v>0</v>
      </c>
      <c r="U25" s="39"/>
      <c r="V25" s="49">
        <f>IF(Employee!H$112=E$20,Employee!D$112+SUM(M25)+'Jun20'!V54,SUM(M25)+'Jun20'!V54)</f>
        <v>0</v>
      </c>
      <c r="W25" s="49">
        <f>IF(Employee!H$112=E$20,Employee!D$113+SUM(N25)+'Jun20'!W54,SUM(N25)+'Jun20'!W54)</f>
        <v>0</v>
      </c>
      <c r="X25" s="49">
        <f>IF(O25=" ",'Jun20'!X54,O25+'Jun20'!X54)</f>
        <v>0</v>
      </c>
      <c r="Y25" s="49">
        <f>IF(P25=" ",'Jun20'!Y54,P25+'Jun20'!Y54)</f>
        <v>0</v>
      </c>
      <c r="Z25" s="49">
        <f>IF(Q25=" ",'Jun20'!Z54,Q25+'Jun20'!Z54)</f>
        <v>0</v>
      </c>
      <c r="AA25" s="49">
        <f>IF(R25=" ",'Jun20'!AA54,R25+'Jun20'!AA54)</f>
        <v>0</v>
      </c>
      <c r="AC25" s="49">
        <f>IF(T25=" ",'Jun20'!AC54,T25+'Jun20'!AC54)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Bot="1" x14ac:dyDescent="0.25">
      <c r="A26" s="34"/>
      <c r="B26" s="115" t="str">
        <f>IF(E26=" "," ",IF(Employee!F$128&gt;E$20," ",IF(Employee!F$130&lt;E$20," ",Employee!D$134)))</f>
        <v xml:space="preserve"> </v>
      </c>
      <c r="C26" s="299"/>
      <c r="D26" s="299" t="s">
        <v>107</v>
      </c>
      <c r="E26" s="116" t="str">
        <f>IF(Employee!D$132="m"," ",IF(Employee!F$128&gt;E$20," ",IF(Employee!F$130&lt;E$20," ",Employee!D$133)))</f>
        <v xml:space="preserve"> </v>
      </c>
      <c r="F26" s="118" t="str">
        <f>IF(E26=" "," ",IF(Employee!F$128&gt;E$20," ",IF(Employee!F$130&lt;E$20," ",Employee!D$119)))</f>
        <v xml:space="preserve"> </v>
      </c>
      <c r="G26" s="130"/>
      <c r="H26" s="244">
        <f>IF(T$20="Y",'Jun20'!H55,0)</f>
        <v>0</v>
      </c>
      <c r="I26" s="245">
        <f>IF(T$20="Y",'Jun20'!I55,0)</f>
        <v>0</v>
      </c>
      <c r="J26" s="245">
        <f>IF(T$20="Y",'Jun20'!J55,0)</f>
        <v>0</v>
      </c>
      <c r="K26" s="245">
        <f>IF(T$20="Y",'Jun20'!K55,I26*J26)</f>
        <v>0</v>
      </c>
      <c r="L26" s="246">
        <f>IF(T$20="Y",'Jun20'!L55,0)</f>
        <v>0</v>
      </c>
      <c r="M26" s="111" t="str">
        <f>IF(E26=" "," ",IF(T$20="Y",'Jun20'!M55,IF((H26+K26+L26)&gt;0,H26+K26+L26," ")))</f>
        <v xml:space="preserve"> </v>
      </c>
      <c r="N26" s="244">
        <v>0</v>
      </c>
      <c r="O26" s="245">
        <v>0</v>
      </c>
      <c r="P26" s="245">
        <v>0</v>
      </c>
      <c r="Q26" s="246">
        <v>0</v>
      </c>
      <c r="R26" s="104" t="str">
        <f>IF(M26=" "," ",IF(M26=0," ",M26-SUM(N26:Q26)))</f>
        <v xml:space="preserve"> </v>
      </c>
      <c r="S26" s="94"/>
      <c r="T26" s="247">
        <v>0</v>
      </c>
      <c r="U26" s="39"/>
      <c r="V26" s="49">
        <f>IF(Employee!H$138=E$20,Employee!D$138+SUM(M26)+'Jun20'!V55,SUM(M26)+'Jun20'!V55)</f>
        <v>0</v>
      </c>
      <c r="W26" s="49">
        <f>IF(Employee!H$138=E$20,Employee!D$139+SUM(N26)+'Jun20'!W55,SUM(N26)+'Jun20'!W55)</f>
        <v>0</v>
      </c>
      <c r="X26" s="49">
        <f>IF(O26=" ",'Jun20'!X55,O26+'Jun20'!X55)</f>
        <v>0</v>
      </c>
      <c r="Y26" s="49">
        <f>IF(P26=" ",'Jun20'!Y55,P26+'Jun20'!Y55)</f>
        <v>0</v>
      </c>
      <c r="Z26" s="49">
        <f>IF(Q26=" ",'Jun20'!Z55,Q26+'Jun20'!Z55)</f>
        <v>0</v>
      </c>
      <c r="AA26" s="49">
        <f>IF(R26=" ",'Jun20'!AA55,R26+'Jun20'!AA55)</f>
        <v>0</v>
      </c>
      <c r="AC26" s="49">
        <f>IF(T26=" ",'Jun20'!AC55,T26+'Jun20'!AC55)</f>
        <v>0</v>
      </c>
      <c r="AD26" s="76">
        <f>IF(G26="SSP",H26,0)</f>
        <v>0</v>
      </c>
      <c r="AE26" s="76">
        <f>IF(G26="SMP",H26,0)</f>
        <v>0</v>
      </c>
      <c r="AF26" s="76">
        <f>IF(G26="SPP",H26,0)</f>
        <v>0</v>
      </c>
      <c r="AG26" s="76">
        <f>IF(G26="SAP",H26,0)</f>
        <v>0</v>
      </c>
      <c r="AH26" s="35"/>
    </row>
    <row r="27" spans="1:34" ht="18" customHeight="1" thickTop="1" thickBot="1" x14ac:dyDescent="0.25">
      <c r="A27" s="38"/>
      <c r="B27" s="123"/>
      <c r="C27" s="121"/>
      <c r="D27" s="121"/>
      <c r="E27" s="122"/>
      <c r="F27" s="383" t="s">
        <v>7</v>
      </c>
      <c r="G27" s="380"/>
      <c r="H27" s="101"/>
      <c r="I27" s="102"/>
      <c r="J27" s="102"/>
      <c r="K27" s="134"/>
      <c r="L27" s="134"/>
      <c r="M27" s="127">
        <f t="shared" ref="M27:R27" si="5">SUM(M22:M26)</f>
        <v>0</v>
      </c>
      <c r="N27" s="127">
        <f t="shared" si="5"/>
        <v>0</v>
      </c>
      <c r="O27" s="127">
        <f t="shared" si="5"/>
        <v>0</v>
      </c>
      <c r="P27" s="127">
        <f t="shared" si="5"/>
        <v>0</v>
      </c>
      <c r="Q27" s="127">
        <f t="shared" si="5"/>
        <v>0</v>
      </c>
      <c r="R27" s="127">
        <f t="shared" si="5"/>
        <v>0</v>
      </c>
      <c r="S27" s="94"/>
      <c r="T27" s="127">
        <f>SUM(T22:T26)</f>
        <v>0</v>
      </c>
      <c r="U27" s="40"/>
      <c r="V27" s="49"/>
      <c r="AH27" s="35"/>
    </row>
    <row r="28" spans="1:34" s="8" customFormat="1" ht="24" customHeight="1" thickBot="1" x14ac:dyDescent="0.25">
      <c r="A28" s="108"/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165"/>
      <c r="V28" s="66"/>
      <c r="W28" s="66"/>
      <c r="X28" s="66"/>
      <c r="Y28" s="166"/>
      <c r="Z28" s="66"/>
      <c r="AA28" s="66"/>
      <c r="AB28" s="67"/>
      <c r="AC28" s="66"/>
      <c r="AD28" s="75"/>
      <c r="AE28" s="75"/>
      <c r="AF28" s="75"/>
      <c r="AG28" s="75"/>
      <c r="AH28" s="128"/>
    </row>
    <row r="29" spans="1:34" ht="18" customHeight="1" thickTop="1" thickBot="1" x14ac:dyDescent="0.25">
      <c r="A29" s="31"/>
      <c r="B29" s="379" t="s">
        <v>23</v>
      </c>
      <c r="C29" s="380"/>
      <c r="D29" s="380"/>
      <c r="E29" s="381"/>
      <c r="F29" s="32"/>
      <c r="G29" s="32"/>
      <c r="H29" s="43"/>
      <c r="I29" s="43"/>
      <c r="J29" s="43"/>
      <c r="K29" s="46"/>
      <c r="L29" s="46"/>
      <c r="M29" s="43"/>
      <c r="N29" s="32"/>
      <c r="O29" s="372" t="s">
        <v>28</v>
      </c>
      <c r="P29" s="373"/>
      <c r="Q29" s="374"/>
      <c r="R29" s="370"/>
      <c r="S29" s="371"/>
      <c r="T29" s="371"/>
      <c r="U29" s="33"/>
      <c r="AH29" s="35"/>
    </row>
    <row r="30" spans="1:34" ht="18" customHeight="1" thickTop="1" thickBot="1" x14ac:dyDescent="0.25">
      <c r="A30" s="34"/>
      <c r="B30" s="382" t="s">
        <v>9</v>
      </c>
      <c r="C30" s="380"/>
      <c r="D30" s="381"/>
      <c r="E30" s="156">
        <v>15</v>
      </c>
      <c r="F30" s="35"/>
      <c r="G30" s="35"/>
      <c r="H30" s="382" t="s">
        <v>28</v>
      </c>
      <c r="I30" s="380"/>
      <c r="J30" s="381"/>
      <c r="K30" s="204">
        <f>M20+1</f>
        <v>44025</v>
      </c>
      <c r="L30" s="203" t="s">
        <v>76</v>
      </c>
      <c r="M30" s="205">
        <f>K30+6</f>
        <v>44031</v>
      </c>
      <c r="N30" s="20"/>
      <c r="O30" s="392" t="s">
        <v>63</v>
      </c>
      <c r="P30" s="393"/>
      <c r="Q30" s="393"/>
      <c r="R30" s="394"/>
      <c r="S30" s="35"/>
      <c r="T30" s="164"/>
      <c r="U30" s="37"/>
      <c r="AH30" s="35"/>
    </row>
    <row r="31" spans="1:34" ht="18" customHeight="1" thickTop="1" x14ac:dyDescent="0.2">
      <c r="A31" s="34"/>
      <c r="B31" s="74"/>
      <c r="C31" s="170"/>
      <c r="D31" s="119"/>
      <c r="E31" s="170"/>
      <c r="F31" s="171"/>
      <c r="G31" s="170"/>
      <c r="H31" s="44"/>
      <c r="I31" s="44"/>
      <c r="J31" s="44"/>
      <c r="K31" s="47"/>
      <c r="L31" s="47"/>
      <c r="M31" s="44"/>
      <c r="N31" s="35"/>
      <c r="O31" s="44"/>
      <c r="P31" s="44"/>
      <c r="Q31" s="44"/>
      <c r="R31" s="44"/>
      <c r="S31" s="35"/>
      <c r="T31" s="44"/>
      <c r="U31" s="37"/>
      <c r="AH31" s="35"/>
    </row>
    <row r="32" spans="1:34" ht="18" customHeight="1" x14ac:dyDescent="0.2">
      <c r="A32" s="34"/>
      <c r="B32" s="113" t="str">
        <f>IF(E32=" "," ",IF(Employee!F$24&gt;E$30," ",IF(Employee!F$26&lt;E$30," ",Employee!D$30)))</f>
        <v xml:space="preserve"> </v>
      </c>
      <c r="C32" s="299"/>
      <c r="D32" s="299" t="s">
        <v>107</v>
      </c>
      <c r="E32" s="114" t="str">
        <f>IF(Employee!D$28="m"," ",IF(Employee!F$24&gt;E$30," ",IF(Employee!F$26&lt;E$30," ",Employee!D$29)))</f>
        <v xml:space="preserve"> </v>
      </c>
      <c r="F32" s="98" t="str">
        <f>IF(E32=" "," ",IF(Employee!F$24&gt;E$30," ",IF(Employee!F$26&lt;E$30," ",Employee!D$15)))</f>
        <v xml:space="preserve"> </v>
      </c>
      <c r="G32" s="129"/>
      <c r="H32" s="95">
        <f>IF(T$30="Y",H22,0)</f>
        <v>0</v>
      </c>
      <c r="I32" s="89">
        <f>IF(T$30="Y",I22,0)</f>
        <v>0</v>
      </c>
      <c r="J32" s="89">
        <f>IF(T$30="Y",J22,0)</f>
        <v>0</v>
      </c>
      <c r="K32" s="89">
        <f>IF(T$30="Y",K22,I32*J32)</f>
        <v>0</v>
      </c>
      <c r="L32" s="89">
        <f>IF(T$30="Y",L22,0)</f>
        <v>0</v>
      </c>
      <c r="M32" s="99" t="str">
        <f>IF(E32=" "," ",IF(T$30="Y",M22,IF((H32+K32+L32)&gt;0,H32+K32+L32," ")))</f>
        <v xml:space="preserve"> </v>
      </c>
      <c r="N32" s="95">
        <v>0</v>
      </c>
      <c r="O32" s="89">
        <v>0</v>
      </c>
      <c r="P32" s="89">
        <v>0</v>
      </c>
      <c r="Q32" s="110">
        <v>0</v>
      </c>
      <c r="R32" s="103" t="str">
        <f>IF(M32=" "," ",IF(M32=0," ",M32-SUM(N32:Q32)))</f>
        <v xml:space="preserve"> </v>
      </c>
      <c r="S32" s="94"/>
      <c r="T32" s="99">
        <v>0</v>
      </c>
      <c r="U32" s="39"/>
      <c r="V32" s="49">
        <f>IF(Employee!H$34=E$30,Employee!D$34+SUM(M32)+V22,SUM(M32)+V22)</f>
        <v>0</v>
      </c>
      <c r="W32" s="49">
        <f>IF(Employee!H$34=E$30,Employee!D$35+SUM(N32)+W22,SUM(N32)+W22)</f>
        <v>0</v>
      </c>
      <c r="X32" s="49">
        <f>IF(O32=" ",X22,O32+X22)</f>
        <v>0</v>
      </c>
      <c r="Y32" s="49">
        <f t="shared" ref="Y32:Z36" si="6">IF(P32=0,Y22,P32+Y22)</f>
        <v>0</v>
      </c>
      <c r="Z32" s="49">
        <f t="shared" si="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",IF(Employee!F$50&gt;E$30," ",IF(Employee!F$52&lt;E$30," ",Employee!D$56)))</f>
        <v xml:space="preserve"> </v>
      </c>
      <c r="C33" s="299"/>
      <c r="D33" s="299" t="s">
        <v>107</v>
      </c>
      <c r="E33" s="116" t="str">
        <f>IF(Employee!D$54="m"," ",IF(Employee!F$50&gt;E$30," ",IF(Employee!F$52&lt;E$30," ",Employee!D$55)))</f>
        <v xml:space="preserve"> </v>
      </c>
      <c r="F33" s="30" t="str">
        <f>IF(E33=" "," ",IF(Employee!F$50&gt;E$30," ",IF(Employee!F$52&lt;E$30," ",Employee!D$41)))</f>
        <v xml:space="preserve"> </v>
      </c>
      <c r="G33" s="129"/>
      <c r="H33" s="96">
        <f>IF(T$30="Y",H23,0)</f>
        <v>0</v>
      </c>
      <c r="I33" s="92">
        <f>IF(T$30="Y",I23,0)</f>
        <v>0</v>
      </c>
      <c r="J33" s="92">
        <f>IF(T$30="Y",J23,0)</f>
        <v>0</v>
      </c>
      <c r="K33" s="92">
        <f>IF(T$30="Y",K23,I33*J33)</f>
        <v>0</v>
      </c>
      <c r="L33" s="92">
        <f>IF(T$30="Y",L23,0)</f>
        <v>0</v>
      </c>
      <c r="M33" s="100" t="str">
        <f>IF(E33=" "," ",IF(T$30="Y",M23,IF((H33+K33+L33)&gt;0,H33+K33+L33,"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IF(Employee!H$60=E$30,Employee!D$60+SUM(M33)+V23,SUM(M33)+V23)</f>
        <v>0</v>
      </c>
      <c r="W33" s="49">
        <f>IF(Employee!H$60=E$30,Employee!D$61+SUM(N33)+W23,SUM(N33)+W23)</f>
        <v>0</v>
      </c>
      <c r="X33" s="49">
        <f>IF(O33=" ",X23,O33+X23)</f>
        <v>0</v>
      </c>
      <c r="Y33" s="49">
        <f t="shared" si="6"/>
        <v>0</v>
      </c>
      <c r="Z33" s="49">
        <f t="shared" si="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",IF(Employee!F$76&gt;E$30," ",IF(Employee!F$78&lt;E$30," ",Employee!D$82)))</f>
        <v xml:space="preserve"> </v>
      </c>
      <c r="C34" s="299"/>
      <c r="D34" s="299" t="s">
        <v>107</v>
      </c>
      <c r="E34" s="116" t="str">
        <f>IF(Employee!D$80="m"," ",IF(Employee!F$76&gt;E$30," ",IF(Employee!F$78&lt;E$30," ",Employee!D$81)))</f>
        <v xml:space="preserve"> </v>
      </c>
      <c r="F34" s="30" t="str">
        <f>IF(E34=" "," ",IF(Employee!F$76&gt;E$30," ",IF(Employee!F$78&lt;E$30," ",Employee!D$67)))</f>
        <v xml:space="preserve"> </v>
      </c>
      <c r="G34" s="129"/>
      <c r="H34" s="96">
        <f>IF(T$30="Y",H24,0)</f>
        <v>0</v>
      </c>
      <c r="I34" s="92">
        <f>IF(T$30="Y",I24,0)</f>
        <v>0</v>
      </c>
      <c r="J34" s="92">
        <f>IF(T$30="Y",J24,0)</f>
        <v>0</v>
      </c>
      <c r="K34" s="92">
        <f>IF(T$30="Y",K24,I34*J34)</f>
        <v>0</v>
      </c>
      <c r="L34" s="92">
        <f>IF(T$30="Y",L24,0)</f>
        <v>0</v>
      </c>
      <c r="M34" s="100" t="str">
        <f>IF(E34=" "," ",IF(T$30="Y",M24,IF((H34+K34+L34)&gt;0,H34+K34+L34,"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IF(Employee!H$86=E$30,Employee!D$86+SUM(M34)+V24,SUM(M34)+V24)</f>
        <v>0</v>
      </c>
      <c r="W34" s="49">
        <f>IF(Employee!H$86=E$30,Employee!D$87+SUM(N34)+W24,SUM(N34)+W24)</f>
        <v>0</v>
      </c>
      <c r="X34" s="49">
        <f>IF(O34=" ",X24,O34+X24)</f>
        <v>0</v>
      </c>
      <c r="Y34" s="49">
        <f t="shared" si="6"/>
        <v>0</v>
      </c>
      <c r="Z34" s="49">
        <f t="shared" si="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x14ac:dyDescent="0.2">
      <c r="A35" s="34"/>
      <c r="B35" s="115" t="str">
        <f>IF(E35=" "," ",IF(Employee!F$102&gt;E$30," ",IF(Employee!F$104&lt;E$30," ",Employee!D$108)))</f>
        <v xml:space="preserve"> </v>
      </c>
      <c r="C35" s="299"/>
      <c r="D35" s="299" t="s">
        <v>107</v>
      </c>
      <c r="E35" s="116" t="str">
        <f>IF(Employee!D$106="m"," ",IF(Employee!F$102&gt;E$30," ",IF(Employee!F$104&lt;E$30," ",Employee!D$107)))</f>
        <v xml:space="preserve"> </v>
      </c>
      <c r="F35" s="30" t="str">
        <f>IF(E35=" "," ",IF(Employee!F$102&gt;E$30," ",IF(Employee!F$104&lt;E$30," ",Employee!D$93)))</f>
        <v xml:space="preserve"> </v>
      </c>
      <c r="G35" s="129"/>
      <c r="H35" s="96">
        <f>IF(T$30="Y",H25,0)</f>
        <v>0</v>
      </c>
      <c r="I35" s="92">
        <f>IF(T$30="Y",I25,0)</f>
        <v>0</v>
      </c>
      <c r="J35" s="92">
        <f>IF(T$30="Y",J25,0)</f>
        <v>0</v>
      </c>
      <c r="K35" s="92">
        <f>IF(T$30="Y",K25,I35*J35)</f>
        <v>0</v>
      </c>
      <c r="L35" s="92">
        <f>IF(T$30="Y",L25,0)</f>
        <v>0</v>
      </c>
      <c r="M35" s="100" t="str">
        <f>IF(E35=" "," ",IF(T$30="Y",M25,IF((H35+K35+L35)&gt;0,H35+K35+L35," ")))</f>
        <v xml:space="preserve"> </v>
      </c>
      <c r="N35" s="96">
        <v>0</v>
      </c>
      <c r="O35" s="92">
        <v>0</v>
      </c>
      <c r="P35" s="92">
        <v>0</v>
      </c>
      <c r="Q35" s="111">
        <v>0</v>
      </c>
      <c r="R35" s="104" t="str">
        <f>IF(M35=" "," ",IF(M35=0," ",M35-SUM(N35:Q35)))</f>
        <v xml:space="preserve"> </v>
      </c>
      <c r="S35" s="94"/>
      <c r="T35" s="100">
        <v>0</v>
      </c>
      <c r="U35" s="39"/>
      <c r="V35" s="49">
        <f>IF(Employee!H$112=E$30,Employee!D$112+SUM(M35)+V25,SUM(M35)+V25)</f>
        <v>0</v>
      </c>
      <c r="W35" s="49">
        <f>IF(Employee!H$112=E$30,Employee!D$113+SUM(N35)+W25,SUM(N35)+W25)</f>
        <v>0</v>
      </c>
      <c r="X35" s="49">
        <f>IF(O35=" ",X25,O35+X25)</f>
        <v>0</v>
      </c>
      <c r="Y35" s="49">
        <f t="shared" si="6"/>
        <v>0</v>
      </c>
      <c r="Z35" s="49">
        <f t="shared" si="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Bot="1" x14ac:dyDescent="0.25">
      <c r="A36" s="34"/>
      <c r="B36" s="115" t="str">
        <f>IF(E36=" "," ",IF(Employee!F$128&gt;E$30," ",IF(Employee!F$130&lt;E$30," ",Employee!D$134)))</f>
        <v xml:space="preserve"> </v>
      </c>
      <c r="C36" s="299"/>
      <c r="D36" s="299" t="s">
        <v>107</v>
      </c>
      <c r="E36" s="116" t="str">
        <f>IF(Employee!D$132="m"," ",IF(Employee!F$128&gt;E$30," ",IF(Employee!F$130&lt;E$30," ",Employee!D$133)))</f>
        <v xml:space="preserve"> </v>
      </c>
      <c r="F36" s="30" t="str">
        <f>IF(E36=" "," ",IF(Employee!F$128&gt;E$30," ",IF(Employee!F$130&lt;E$30," ",Employee!D$119)))</f>
        <v xml:space="preserve"> </v>
      </c>
      <c r="G36" s="129"/>
      <c r="H36" s="96">
        <f>IF(T$30="Y",H26,0)</f>
        <v>0</v>
      </c>
      <c r="I36" s="92">
        <f>IF(T$30="Y",I26,0)</f>
        <v>0</v>
      </c>
      <c r="J36" s="92">
        <f>IF(T$30="Y",J26,0)</f>
        <v>0</v>
      </c>
      <c r="K36" s="92">
        <f>IF(T$30="Y",K26,I36*J36)</f>
        <v>0</v>
      </c>
      <c r="L36" s="92">
        <f>IF(T$30="Y",L26,0)</f>
        <v>0</v>
      </c>
      <c r="M36" s="100" t="str">
        <f>IF(E36=" "," ",IF(T$30="Y",M26,IF((H36+K36+L36)&gt;0,H36+K36+L36," ")))</f>
        <v xml:space="preserve"> </v>
      </c>
      <c r="N36" s="244">
        <v>0</v>
      </c>
      <c r="O36" s="245">
        <v>0</v>
      </c>
      <c r="P36" s="245">
        <v>0</v>
      </c>
      <c r="Q36" s="246">
        <v>0</v>
      </c>
      <c r="R36" s="104" t="str">
        <f>IF(M36=" "," ",IF(M36=0," ",M36-SUM(N36:Q36)))</f>
        <v xml:space="preserve"> </v>
      </c>
      <c r="S36" s="94"/>
      <c r="T36" s="247">
        <v>0</v>
      </c>
      <c r="U36" s="39"/>
      <c r="V36" s="49">
        <f>IF(Employee!H$138=E$30,Employee!D$138+SUM(M36)+V26,SUM(M36)+V26)</f>
        <v>0</v>
      </c>
      <c r="W36" s="49">
        <f>IF(Employee!H$138=E$30,Employee!D$139+SUM(N36)+W26,SUM(N36)+W26)</f>
        <v>0</v>
      </c>
      <c r="X36" s="49">
        <f>IF(O36=" ",X26,O36+X26)</f>
        <v>0</v>
      </c>
      <c r="Y36" s="49">
        <f t="shared" si="6"/>
        <v>0</v>
      </c>
      <c r="Z36" s="49">
        <f t="shared" si="6"/>
        <v>0</v>
      </c>
      <c r="AA36" s="49">
        <f>IF(R36=" ",AA26,AA26+R36)</f>
        <v>0</v>
      </c>
      <c r="AC36" s="49">
        <f>IF(T36=" ",AC26,T36+AC26)</f>
        <v>0</v>
      </c>
      <c r="AD36" s="76">
        <f>IF(G36="SSP",H36,0)</f>
        <v>0</v>
      </c>
      <c r="AE36" s="76">
        <f>IF(G36="SMP",H36,0)</f>
        <v>0</v>
      </c>
      <c r="AF36" s="76">
        <f>IF(G36="SPP",H36,0)</f>
        <v>0</v>
      </c>
      <c r="AG36" s="76">
        <f>IF(G36="SAP",H36,0)</f>
        <v>0</v>
      </c>
      <c r="AH36" s="35"/>
    </row>
    <row r="37" spans="1:34" ht="18" customHeight="1" thickTop="1" thickBot="1" x14ac:dyDescent="0.25">
      <c r="A37" s="38"/>
      <c r="B37" s="123"/>
      <c r="C37" s="121"/>
      <c r="D37" s="121"/>
      <c r="E37" s="122"/>
      <c r="F37" s="383" t="s">
        <v>7</v>
      </c>
      <c r="G37" s="381"/>
      <c r="H37" s="124"/>
      <c r="I37" s="125"/>
      <c r="J37" s="125"/>
      <c r="K37" s="126"/>
      <c r="L37" s="126"/>
      <c r="M37" s="127">
        <f t="shared" ref="M37:R37" si="7">SUM(M32:M36)</f>
        <v>0</v>
      </c>
      <c r="N37" s="127">
        <f t="shared" si="7"/>
        <v>0</v>
      </c>
      <c r="O37" s="127">
        <f t="shared" si="7"/>
        <v>0</v>
      </c>
      <c r="P37" s="127">
        <f t="shared" si="7"/>
        <v>0</v>
      </c>
      <c r="Q37" s="127">
        <f t="shared" si="7"/>
        <v>0</v>
      </c>
      <c r="R37" s="127">
        <f t="shared" si="7"/>
        <v>0</v>
      </c>
      <c r="S37" s="94"/>
      <c r="T37" s="127">
        <f>SUM(T32:T36)</f>
        <v>0</v>
      </c>
      <c r="U37" s="40"/>
      <c r="V37" s="49"/>
      <c r="AH37" s="35"/>
    </row>
    <row r="38" spans="1:34" s="8" customFormat="1" ht="24" customHeight="1" thickBot="1" x14ac:dyDescent="0.25">
      <c r="A38" s="108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165"/>
      <c r="V38" s="66"/>
      <c r="W38" s="66"/>
      <c r="X38" s="66"/>
      <c r="Y38" s="166"/>
      <c r="Z38" s="66"/>
      <c r="AA38" s="66"/>
      <c r="AB38" s="67"/>
      <c r="AC38" s="66"/>
      <c r="AD38" s="75"/>
      <c r="AE38" s="75"/>
      <c r="AF38" s="75"/>
      <c r="AG38" s="75"/>
      <c r="AH38" s="128"/>
    </row>
    <row r="39" spans="1:34" ht="18" customHeight="1" thickTop="1" thickBot="1" x14ac:dyDescent="0.25">
      <c r="A39" s="31"/>
      <c r="B39" s="379" t="s">
        <v>23</v>
      </c>
      <c r="C39" s="380"/>
      <c r="D39" s="380"/>
      <c r="E39" s="381"/>
      <c r="F39" s="32"/>
      <c r="G39" s="32"/>
      <c r="H39" s="43"/>
      <c r="I39" s="43"/>
      <c r="J39" s="43"/>
      <c r="K39" s="46"/>
      <c r="L39" s="46"/>
      <c r="M39" s="43"/>
      <c r="N39" s="32"/>
      <c r="O39" s="372" t="s">
        <v>28</v>
      </c>
      <c r="P39" s="373"/>
      <c r="Q39" s="374"/>
      <c r="R39" s="370"/>
      <c r="S39" s="371"/>
      <c r="T39" s="371"/>
      <c r="U39" s="33"/>
      <c r="AH39" s="35"/>
    </row>
    <row r="40" spans="1:34" ht="18" customHeight="1" thickTop="1" thickBot="1" x14ac:dyDescent="0.25">
      <c r="A40" s="34"/>
      <c r="B40" s="382" t="s">
        <v>9</v>
      </c>
      <c r="C40" s="380"/>
      <c r="D40" s="381"/>
      <c r="E40" s="156">
        <v>16</v>
      </c>
      <c r="F40" s="35"/>
      <c r="G40" s="35"/>
      <c r="H40" s="382" t="s">
        <v>28</v>
      </c>
      <c r="I40" s="380"/>
      <c r="J40" s="381"/>
      <c r="K40" s="204">
        <f>M30+1</f>
        <v>44032</v>
      </c>
      <c r="L40" s="203" t="s">
        <v>76</v>
      </c>
      <c r="M40" s="205">
        <f>K40+6</f>
        <v>44038</v>
      </c>
      <c r="N40" s="20"/>
      <c r="O40" s="392" t="s">
        <v>63</v>
      </c>
      <c r="P40" s="393"/>
      <c r="Q40" s="393"/>
      <c r="R40" s="394"/>
      <c r="S40" s="35"/>
      <c r="T40" s="164"/>
      <c r="U40" s="37"/>
      <c r="AH40" s="35"/>
    </row>
    <row r="41" spans="1:34" ht="18" customHeight="1" thickTop="1" x14ac:dyDescent="0.2">
      <c r="A41" s="34"/>
      <c r="B41" s="72"/>
      <c r="C41" s="24"/>
      <c r="D41" s="24"/>
      <c r="E41" s="36"/>
      <c r="F41" s="35"/>
      <c r="G41" s="35"/>
      <c r="H41" s="44"/>
      <c r="I41" s="44"/>
      <c r="J41" s="44"/>
      <c r="K41" s="47"/>
      <c r="L41" s="47"/>
      <c r="M41" s="44"/>
      <c r="N41" s="35"/>
      <c r="O41" s="44"/>
      <c r="P41" s="44"/>
      <c r="Q41" s="44"/>
      <c r="R41" s="44"/>
      <c r="S41" s="35"/>
      <c r="T41" s="44"/>
      <c r="U41" s="37"/>
      <c r="AH41" s="35"/>
    </row>
    <row r="42" spans="1:34" ht="18" customHeight="1" x14ac:dyDescent="0.2">
      <c r="A42" s="34"/>
      <c r="B42" s="113" t="str">
        <f>IF(E42=" "," ",IF(Employee!F$24&gt;E$40," ",IF(Employee!F$26&lt;E$40," ",Employee!D$30)))</f>
        <v xml:space="preserve"> </v>
      </c>
      <c r="C42" s="299"/>
      <c r="D42" s="299" t="s">
        <v>107</v>
      </c>
      <c r="E42" s="114" t="str">
        <f>IF(Employee!D$28="m"," ",IF(Employee!F$24&gt;E$40," ",IF(Employee!F$26&lt;E$40," ",Employee!D$29)))</f>
        <v xml:space="preserve"> </v>
      </c>
      <c r="F42" s="98" t="str">
        <f>IF(E42=" "," ",IF(Employee!F$24&gt;E$40," ",IF(Employee!F$26&lt;E$40," ",Employee!D$15)))</f>
        <v xml:space="preserve"> </v>
      </c>
      <c r="G42" s="130"/>
      <c r="H42" s="95">
        <f>IF(T$40="Y",H32,0)</f>
        <v>0</v>
      </c>
      <c r="I42" s="89">
        <f>IF(T$40="Y",I32,0)</f>
        <v>0</v>
      </c>
      <c r="J42" s="89">
        <f>IF(T$40="Y",J32,0)</f>
        <v>0</v>
      </c>
      <c r="K42" s="89">
        <f>IF(T$40="Y",K32,I42*J42)</f>
        <v>0</v>
      </c>
      <c r="L42" s="110">
        <f>IF(T$40="Y",L32,0)</f>
        <v>0</v>
      </c>
      <c r="M42" s="110" t="str">
        <f>IF(E42=" "," ",IF(T$40="Y",M32,IF((H42+K42+L42)&gt;0,H42+K42+L42," ")))</f>
        <v xml:space="preserve"> </v>
      </c>
      <c r="N42" s="95">
        <v>0</v>
      </c>
      <c r="O42" s="89">
        <v>0</v>
      </c>
      <c r="P42" s="89">
        <v>0</v>
      </c>
      <c r="Q42" s="110">
        <v>0</v>
      </c>
      <c r="R42" s="103" t="str">
        <f>IF(M42=" "," ",IF(M42=0," ",M42-SUM(N42:Q42)))</f>
        <v xml:space="preserve"> </v>
      </c>
      <c r="S42" s="94"/>
      <c r="T42" s="91" t="str">
        <f>IF(M42=" "," ",IF(M42=0," ",#REF!))</f>
        <v xml:space="preserve"> </v>
      </c>
      <c r="U42" s="39"/>
      <c r="V42" s="49">
        <f>IF(Employee!H$34=E$40,Employee!D$34+SUM(M42)+V32,SUM(M42)+V32)</f>
        <v>0</v>
      </c>
      <c r="W42" s="49">
        <f>IF(Employee!H$34=E$40,Employee!D$35+SUM(N42)+W32,SUM(N42)+W32)</f>
        <v>0</v>
      </c>
      <c r="X42" s="49">
        <f>IF(O42=" ",X32,O42+X32)</f>
        <v>0</v>
      </c>
      <c r="Y42" s="49">
        <f t="shared" ref="Y42:Z46" si="8">IF(P42=0,Y32,P42+Y32)</f>
        <v>0</v>
      </c>
      <c r="Z42" s="49">
        <f t="shared" si="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",IF(Employee!F$50&gt;E$40," ",IF(Employee!F$52&lt;E$40," ",Employee!D$56)))</f>
        <v xml:space="preserve"> </v>
      </c>
      <c r="C43" s="299"/>
      <c r="D43" s="299" t="s">
        <v>107</v>
      </c>
      <c r="E43" s="116" t="str">
        <f>IF(Employee!D$54="m"," ",IF(Employee!F$50&gt;E$40," ",IF(Employee!F$52&lt;E$40," ",Employee!D$55)))</f>
        <v xml:space="preserve"> </v>
      </c>
      <c r="F43" s="30" t="str">
        <f>IF(E43=" "," ",IF(Employee!F$50&gt;E$40," ",IF(Employee!F$52&lt;E$40," ",Employee!D$41)))</f>
        <v xml:space="preserve"> </v>
      </c>
      <c r="G43" s="130"/>
      <c r="H43" s="96">
        <f>IF(T$40="Y",H33,0)</f>
        <v>0</v>
      </c>
      <c r="I43" s="92">
        <f>IF(T$40="Y",I33,0)</f>
        <v>0</v>
      </c>
      <c r="J43" s="92">
        <f>IF(T$40="Y",J33,0)</f>
        <v>0</v>
      </c>
      <c r="K43" s="92">
        <f>IF(T$40="Y",K33,I43*J43)</f>
        <v>0</v>
      </c>
      <c r="L43" s="111">
        <f>IF(T$40="Y",L33,0)</f>
        <v>0</v>
      </c>
      <c r="M43" s="111" t="str">
        <f>IF(E43=" "," ",IF(T$40="Y",M33,IF((H43+K43+L43)&gt;0,H43+K43+L43,"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99">
        <v>0</v>
      </c>
      <c r="U43" s="39"/>
      <c r="V43" s="49">
        <f>IF(Employee!H$60=E$40,Employee!D$60+SUM(M43)+V33,SUM(M43)+V33)</f>
        <v>0</v>
      </c>
      <c r="W43" s="49">
        <f>IF(Employee!H$60=E$40,Employee!D$61+SUM(N43)+W33,SUM(N43)+W33)</f>
        <v>0</v>
      </c>
      <c r="X43" s="49">
        <f>IF(O43=" ",X33,O43+X33)</f>
        <v>0</v>
      </c>
      <c r="Y43" s="49">
        <f t="shared" si="8"/>
        <v>0</v>
      </c>
      <c r="Z43" s="49">
        <f t="shared" si="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",IF(Employee!F$76&gt;E$40," ",IF(Employee!F$78&lt;E$40," ",Employee!D$82)))</f>
        <v xml:space="preserve"> </v>
      </c>
      <c r="C44" s="299"/>
      <c r="D44" s="299" t="s">
        <v>107</v>
      </c>
      <c r="E44" s="116" t="str">
        <f>IF(Employee!D$80="m"," ",IF(Employee!F$76&gt;E$40," ",IF(Employee!F$78&lt;E$40," ",Employee!D$81)))</f>
        <v xml:space="preserve"> </v>
      </c>
      <c r="F44" s="30" t="str">
        <f>IF(E44=" "," ",IF(Employee!F$76&gt;E$40," ",IF(Employee!F$78&lt;E$40," ",Employee!D$67)))</f>
        <v xml:space="preserve"> </v>
      </c>
      <c r="G44" s="130"/>
      <c r="H44" s="96">
        <f>IF(T$40="Y",H34,0)</f>
        <v>0</v>
      </c>
      <c r="I44" s="92">
        <f>IF(T$40="Y",I34,0)</f>
        <v>0</v>
      </c>
      <c r="J44" s="92">
        <f>IF(T$40="Y",J34,0)</f>
        <v>0</v>
      </c>
      <c r="K44" s="92">
        <f>IF(T$40="Y",K34,I44*J44)</f>
        <v>0</v>
      </c>
      <c r="L44" s="111">
        <f>IF(T$40="Y",L34,0)</f>
        <v>0</v>
      </c>
      <c r="M44" s="111" t="str">
        <f>IF(E44=" "," ",IF(T$40="Y",M34,IF((H44+K44+L44)&gt;0,H44+K44+L44,"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IF(Employee!H$86=E$40,Employee!D$86+SUM(M44)+V34,SUM(M44)+V34)</f>
        <v>0</v>
      </c>
      <c r="W44" s="49">
        <f>IF(Employee!H$86=E$40,Employee!D$87+SUM(N44)+W34,SUM(N44)+W34)</f>
        <v>0</v>
      </c>
      <c r="X44" s="49">
        <f>IF(O44=" ",X34,O44+X34)</f>
        <v>0</v>
      </c>
      <c r="Y44" s="49">
        <f t="shared" si="8"/>
        <v>0</v>
      </c>
      <c r="Z44" s="49">
        <f t="shared" si="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x14ac:dyDescent="0.2">
      <c r="A45" s="34"/>
      <c r="B45" s="115" t="str">
        <f>IF(E45=" "," ",IF(Employee!F$102&gt;E$40," ",IF(Employee!F$104&lt;E$40," ",Employee!D$108)))</f>
        <v xml:space="preserve"> </v>
      </c>
      <c r="C45" s="299"/>
      <c r="D45" s="299" t="s">
        <v>107</v>
      </c>
      <c r="E45" s="116" t="str">
        <f>IF(Employee!D$106="m"," ",IF(Employee!F$102&gt;E$40," ",IF(Employee!F$104&lt;E$40," ",Employee!D$107)))</f>
        <v xml:space="preserve"> </v>
      </c>
      <c r="F45" s="30" t="str">
        <f>IF(E45=" "," ",IF(Employee!F$102&gt;E$40," ",IF(Employee!F$104&lt;E$40," ",Employee!D$93)))</f>
        <v xml:space="preserve"> </v>
      </c>
      <c r="G45" s="130"/>
      <c r="H45" s="96">
        <f>IF(T$40="Y",H35,0)</f>
        <v>0</v>
      </c>
      <c r="I45" s="92">
        <f>IF(T$40="Y",I35,0)</f>
        <v>0</v>
      </c>
      <c r="J45" s="92">
        <f>IF(T$40="Y",J35,0)</f>
        <v>0</v>
      </c>
      <c r="K45" s="92">
        <f>IF(T$40="Y",K35,I45*J45)</f>
        <v>0</v>
      </c>
      <c r="L45" s="111">
        <f>IF(T$40="Y",L35,0)</f>
        <v>0</v>
      </c>
      <c r="M45" s="111" t="str">
        <f>IF(E45=" "," ",IF(T$40="Y",M35,IF((H45+K45+L45)&gt;0,H45+K45+L45," ")))</f>
        <v xml:space="preserve"> </v>
      </c>
      <c r="N45" s="96">
        <v>0</v>
      </c>
      <c r="O45" s="92">
        <v>0</v>
      </c>
      <c r="P45" s="92">
        <v>0</v>
      </c>
      <c r="Q45" s="111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IF(Employee!H$112=E$40,Employee!D$112+SUM(M45)+V35,SUM(M45)+V35)</f>
        <v>0</v>
      </c>
      <c r="W45" s="49">
        <f>IF(Employee!H$112=E$40,Employee!D$113+SUM(N45)+W35,SUM(N45)+W35)</f>
        <v>0</v>
      </c>
      <c r="X45" s="49">
        <f>IF(O45=" ",X35,O45+X35)</f>
        <v>0</v>
      </c>
      <c r="Y45" s="49">
        <f t="shared" si="8"/>
        <v>0</v>
      </c>
      <c r="Z45" s="49">
        <f t="shared" si="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Bot="1" x14ac:dyDescent="0.25">
      <c r="A46" s="34"/>
      <c r="B46" s="115" t="str">
        <f>IF(E46=" "," ",IF(Employee!F$128&gt;E$40," ",IF(Employee!F$130&lt;E$40," ",Employee!D$134)))</f>
        <v xml:space="preserve"> </v>
      </c>
      <c r="C46" s="299"/>
      <c r="D46" s="299" t="s">
        <v>107</v>
      </c>
      <c r="E46" s="116" t="str">
        <f>IF(Employee!D$132="m"," ",IF(Employee!F$128&gt;E$40," ",IF(Employee!F$130&lt;E$40," ",Employee!D$133)))</f>
        <v xml:space="preserve"> </v>
      </c>
      <c r="F46" s="30" t="str">
        <f>IF(E46=" "," ",IF(Employee!F$128&gt;E$40," ",IF(Employee!F$130&lt;E$40," ",Employee!D$119)))</f>
        <v xml:space="preserve"> </v>
      </c>
      <c r="G46" s="130"/>
      <c r="H46" s="96">
        <f>IF(T$40="Y",H36,0)</f>
        <v>0</v>
      </c>
      <c r="I46" s="92">
        <f>IF(T$40="Y",I36,0)</f>
        <v>0</v>
      </c>
      <c r="J46" s="92">
        <f>IF(T$40="Y",J36,0)</f>
        <v>0</v>
      </c>
      <c r="K46" s="92">
        <f>IF(T$40="Y",K36,I46*J46)</f>
        <v>0</v>
      </c>
      <c r="L46" s="111">
        <f>IF(T$40="Y",L36,0)</f>
        <v>0</v>
      </c>
      <c r="M46" s="111" t="str">
        <f>IF(E46=" "," ",IF(T$40="Y",M36,IF((H46+K46+L46)&gt;0,H46+K46+L46," ")))</f>
        <v xml:space="preserve"> </v>
      </c>
      <c r="N46" s="244">
        <v>0</v>
      </c>
      <c r="O46" s="245">
        <v>0</v>
      </c>
      <c r="P46" s="245">
        <v>0</v>
      </c>
      <c r="Q46" s="246">
        <v>0</v>
      </c>
      <c r="R46" s="104" t="str">
        <f>IF(M46=" "," ",IF(M46=0," ",M46-SUM(N46:Q46)))</f>
        <v xml:space="preserve"> </v>
      </c>
      <c r="S46" s="94"/>
      <c r="T46" s="100">
        <v>0</v>
      </c>
      <c r="U46" s="39"/>
      <c r="V46" s="49">
        <f>IF(Employee!H$138=E$40,Employee!D$138+SUM(M46)+V36,SUM(M46)+V36)</f>
        <v>0</v>
      </c>
      <c r="W46" s="49">
        <f>IF(Employee!H$138=E$40,Employee!D$139+SUM(N46)+W36,SUM(N46)+W36)</f>
        <v>0</v>
      </c>
      <c r="X46" s="49">
        <f>IF(O46=" ",X36,O46+X36)</f>
        <v>0</v>
      </c>
      <c r="Y46" s="49">
        <f t="shared" si="8"/>
        <v>0</v>
      </c>
      <c r="Z46" s="49">
        <f t="shared" si="8"/>
        <v>0</v>
      </c>
      <c r="AA46" s="49">
        <f>IF(R46=" ",AA36,AA36+R46)</f>
        <v>0</v>
      </c>
      <c r="AC46" s="49">
        <f>IF(T46=" ",AC36,T46+AC36)</f>
        <v>0</v>
      </c>
      <c r="AD46" s="76">
        <f>IF(G46="SSP",H46,0)</f>
        <v>0</v>
      </c>
      <c r="AE46" s="76">
        <f>IF(G46="SMP",H46,0)</f>
        <v>0</v>
      </c>
      <c r="AF46" s="76">
        <f>IF(G46="SPP",H46,0)</f>
        <v>0</v>
      </c>
      <c r="AG46" s="76">
        <f>IF(G46="SAP",H46,0)</f>
        <v>0</v>
      </c>
      <c r="AH46" s="35"/>
    </row>
    <row r="47" spans="1:34" ht="18" customHeight="1" thickTop="1" thickBot="1" x14ac:dyDescent="0.25">
      <c r="A47" s="38"/>
      <c r="B47" s="123"/>
      <c r="C47" s="121"/>
      <c r="D47" s="121"/>
      <c r="E47" s="122"/>
      <c r="F47" s="383" t="s">
        <v>7</v>
      </c>
      <c r="G47" s="381"/>
      <c r="H47" s="124"/>
      <c r="I47" s="125"/>
      <c r="J47" s="125"/>
      <c r="K47" s="126"/>
      <c r="L47" s="126"/>
      <c r="M47" s="127">
        <f t="shared" ref="M47:R47" si="9">SUM(M42:M46)</f>
        <v>0</v>
      </c>
      <c r="N47" s="127">
        <f t="shared" si="9"/>
        <v>0</v>
      </c>
      <c r="O47" s="127">
        <f t="shared" si="9"/>
        <v>0</v>
      </c>
      <c r="P47" s="127">
        <f t="shared" si="9"/>
        <v>0</v>
      </c>
      <c r="Q47" s="127">
        <f t="shared" si="9"/>
        <v>0</v>
      </c>
      <c r="R47" s="127">
        <f t="shared" si="9"/>
        <v>0</v>
      </c>
      <c r="S47" s="94"/>
      <c r="T47" s="247">
        <v>0</v>
      </c>
      <c r="U47" s="40"/>
      <c r="V47" s="49"/>
      <c r="AH47" s="35"/>
    </row>
    <row r="48" spans="1:34" s="8" customFormat="1" ht="24" customHeight="1" thickBot="1" x14ac:dyDescent="0.25">
      <c r="A48" s="108"/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165"/>
      <c r="V48" s="66"/>
      <c r="W48" s="66"/>
      <c r="X48" s="66"/>
      <c r="Y48" s="166"/>
      <c r="Z48" s="66"/>
      <c r="AA48" s="66"/>
      <c r="AB48" s="67"/>
      <c r="AC48" s="66"/>
      <c r="AD48" s="75"/>
      <c r="AE48" s="75"/>
      <c r="AF48" s="75"/>
      <c r="AG48" s="75"/>
      <c r="AH48" s="128"/>
    </row>
    <row r="49" spans="1:34" ht="18" customHeight="1" thickTop="1" thickBot="1" x14ac:dyDescent="0.25">
      <c r="A49" s="31"/>
      <c r="B49" s="379" t="s">
        <v>23</v>
      </c>
      <c r="C49" s="437"/>
      <c r="D49" s="437"/>
      <c r="E49" s="438"/>
      <c r="F49" s="32"/>
      <c r="G49" s="32"/>
      <c r="H49" s="32"/>
      <c r="I49" s="32"/>
      <c r="J49" s="32"/>
      <c r="K49" s="46"/>
      <c r="L49" s="46"/>
      <c r="M49" s="43"/>
      <c r="N49" s="32"/>
      <c r="O49" s="372" t="s">
        <v>28</v>
      </c>
      <c r="P49" s="373"/>
      <c r="Q49" s="374"/>
      <c r="R49" s="370"/>
      <c r="S49" s="371"/>
      <c r="T49" s="371"/>
      <c r="U49" s="33"/>
      <c r="AH49" s="35"/>
    </row>
    <row r="50" spans="1:34" ht="18" customHeight="1" thickTop="1" thickBot="1" x14ac:dyDescent="0.25">
      <c r="A50" s="34"/>
      <c r="B50" s="382" t="s">
        <v>9</v>
      </c>
      <c r="C50" s="439"/>
      <c r="D50" s="440"/>
      <c r="E50" s="156">
        <v>17</v>
      </c>
      <c r="F50" s="35"/>
      <c r="G50" s="35"/>
      <c r="H50" s="382" t="s">
        <v>28</v>
      </c>
      <c r="I50" s="439"/>
      <c r="J50" s="440"/>
      <c r="K50" s="204">
        <f>M40+1</f>
        <v>44039</v>
      </c>
      <c r="L50" s="203" t="s">
        <v>76</v>
      </c>
      <c r="M50" s="205">
        <f>K50+6</f>
        <v>44045</v>
      </c>
      <c r="N50" s="20"/>
      <c r="O50" s="392" t="s">
        <v>63</v>
      </c>
      <c r="P50" s="441"/>
      <c r="Q50" s="441"/>
      <c r="R50" s="442"/>
      <c r="S50" s="35"/>
      <c r="T50" s="164"/>
      <c r="U50" s="37"/>
      <c r="AH50" s="35"/>
    </row>
    <row r="51" spans="1:34" ht="18" customHeight="1" thickTop="1" x14ac:dyDescent="0.2">
      <c r="A51" s="34"/>
      <c r="B51" s="72"/>
      <c r="C51" s="24"/>
      <c r="D51" s="24"/>
      <c r="E51" s="36"/>
      <c r="F51" s="35"/>
      <c r="G51" s="35"/>
      <c r="H51" s="44"/>
      <c r="I51" s="44"/>
      <c r="J51" s="44"/>
      <c r="K51" s="47"/>
      <c r="L51" s="47"/>
      <c r="M51" s="44"/>
      <c r="N51" s="35"/>
      <c r="O51" s="44"/>
      <c r="P51" s="44"/>
      <c r="Q51" s="44"/>
      <c r="R51" s="44"/>
      <c r="S51" s="35"/>
      <c r="T51" s="44"/>
      <c r="U51" s="37"/>
      <c r="AH51" s="35"/>
    </row>
    <row r="52" spans="1:34" ht="18" customHeight="1" x14ac:dyDescent="0.2">
      <c r="A52" s="34"/>
      <c r="B52" s="113" t="str">
        <f>IF(E52=" "," ",IF(Employee!F$24&gt;E$50," ",IF(Employee!F$26&lt;E$50," ",Employee!D$30)))</f>
        <v xml:space="preserve"> </v>
      </c>
      <c r="C52" s="299"/>
      <c r="D52" s="299" t="s">
        <v>107</v>
      </c>
      <c r="E52" s="120" t="str">
        <f>IF(Employee!D$28="m"," ",IF(Employee!F$24&gt;E$50," ",IF(Employee!F$26&lt;E$50," ",Employee!D$29)))</f>
        <v xml:space="preserve"> </v>
      </c>
      <c r="F52" s="117" t="str">
        <f>IF(E52=" "," ",IF(Employee!F$24&gt;E$50," ",IF(Employee!F$26&lt;E$50," ",Employee!D$15)))</f>
        <v xml:space="preserve"> </v>
      </c>
      <c r="G52" s="130"/>
      <c r="H52" s="95">
        <f>IF(T$50="Y",H42,0)</f>
        <v>0</v>
      </c>
      <c r="I52" s="89">
        <f>IF(T$50="Y",I42,0)</f>
        <v>0</v>
      </c>
      <c r="J52" s="89">
        <f>IF(T$50="Y",J42,0)</f>
        <v>0</v>
      </c>
      <c r="K52" s="89">
        <f>IF(T$50="Y",K42,I52*J52)</f>
        <v>0</v>
      </c>
      <c r="L52" s="89">
        <f>IF(T$50="Y",L42,0)</f>
        <v>0</v>
      </c>
      <c r="M52" s="99" t="str">
        <f>IF(E52=" "," ",IF(T$50="Y",M42,IF((H52+K52+L52)&gt;0,H52+K52+L52," ")))</f>
        <v xml:space="preserve"> </v>
      </c>
      <c r="N52" s="95">
        <v>0</v>
      </c>
      <c r="O52" s="89">
        <v>0</v>
      </c>
      <c r="P52" s="89">
        <v>0</v>
      </c>
      <c r="Q52" s="110">
        <v>0</v>
      </c>
      <c r="R52" s="103" t="str">
        <f>IF(M52=" "," ",IF(M52=0," ",M52-SUM(N52:Q52)))</f>
        <v xml:space="preserve"> </v>
      </c>
      <c r="S52" s="94"/>
      <c r="T52" s="99">
        <v>0</v>
      </c>
      <c r="U52" s="39"/>
      <c r="V52" s="49">
        <f>IF(Employee!H$34=E$50,Employee!D$34+SUM(M52)+V42,SUM(M52)+V42)</f>
        <v>0</v>
      </c>
      <c r="W52" s="49">
        <f>IF(Employee!H$34=E$50,Employee!D$35+SUM(N52)+W42,SUM(N52)+W42)</f>
        <v>0</v>
      </c>
      <c r="X52" s="49">
        <f>IF(O52=" ",X42,O52+X42)</f>
        <v>0</v>
      </c>
      <c r="Y52" s="49">
        <f t="shared" ref="Y52:Z56" si="10">IF(P52=0,Y42,P52+Y42)</f>
        <v>0</v>
      </c>
      <c r="Z52" s="49">
        <f t="shared" si="10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",IF(Employee!F$50&gt;E$50," ",IF(Employee!F$52&lt;E$50," ",Employee!D$56)))</f>
        <v xml:space="preserve"> </v>
      </c>
      <c r="C53" s="299"/>
      <c r="D53" s="299" t="s">
        <v>107</v>
      </c>
      <c r="E53" s="112" t="str">
        <f>IF(Employee!D$54="m"," ",IF(Employee!F$50&gt;E$50," ",IF(Employee!F$52&lt;E$50," ",Employee!D$55)))</f>
        <v xml:space="preserve"> </v>
      </c>
      <c r="F53" s="118" t="str">
        <f>IF(E53=" "," ",IF(Employee!F$50&gt;E$50," ",IF(Employee!F$52&lt;E$50," ",Employee!D$41)))</f>
        <v xml:space="preserve"> </v>
      </c>
      <c r="G53" s="130"/>
      <c r="H53" s="96">
        <f>IF(T$50="Y",H43,0)</f>
        <v>0</v>
      </c>
      <c r="I53" s="92">
        <f>IF(T$50="Y",I43,0)</f>
        <v>0</v>
      </c>
      <c r="J53" s="92">
        <f>IF(T$50="Y",J43,0)</f>
        <v>0</v>
      </c>
      <c r="K53" s="92">
        <f>IF(T$50="Y",K43,I53*J53)</f>
        <v>0</v>
      </c>
      <c r="L53" s="92">
        <f>IF(T$50="Y",L43,0)</f>
        <v>0</v>
      </c>
      <c r="M53" s="100" t="str">
        <f>IF(E53=" "," ",IF(T$50="Y",M43,IF((H53+K53+L53)&gt;0,H53+K53+L53,"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IF(Employee!H$60=E$50,Employee!D$60+SUM(M53)+V43,SUM(M53)+V43)</f>
        <v>0</v>
      </c>
      <c r="W53" s="49">
        <f>IF(Employee!H$60=E$50,Employee!D$61+SUM(N53)+W43,SUM(N53)+W43)</f>
        <v>0</v>
      </c>
      <c r="X53" s="49">
        <f>IF(O53=" ",X43,O53+X43)</f>
        <v>0</v>
      </c>
      <c r="Y53" s="49">
        <f t="shared" si="10"/>
        <v>0</v>
      </c>
      <c r="Z53" s="49">
        <f t="shared" si="10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",IF(Employee!F$76&gt;E$50," ",IF(Employee!F$78&lt;E$50," ",Employee!D$82)))</f>
        <v xml:space="preserve"> </v>
      </c>
      <c r="C54" s="299"/>
      <c r="D54" s="299" t="s">
        <v>107</v>
      </c>
      <c r="E54" s="112" t="str">
        <f>IF(Employee!D$80="m"," ",IF(Employee!F$76&gt;E$50," ",IF(Employee!F$78&lt;E$50," ",Employee!D$81)))</f>
        <v xml:space="preserve"> </v>
      </c>
      <c r="F54" s="118" t="str">
        <f>IF(E54=" "," ",IF(Employee!F$76&gt;E$50," ",IF(Employee!F$78&lt;E$50," ",Employee!D$67)))</f>
        <v xml:space="preserve"> </v>
      </c>
      <c r="G54" s="130"/>
      <c r="H54" s="96">
        <f>IF(T$50="Y",H44,0)</f>
        <v>0</v>
      </c>
      <c r="I54" s="92">
        <f>IF(T$50="Y",I44,0)</f>
        <v>0</v>
      </c>
      <c r="J54" s="92">
        <f>IF(T$50="Y",J44,0)</f>
        <v>0</v>
      </c>
      <c r="K54" s="92">
        <f>IF(T$50="Y",K44,I54*J54)</f>
        <v>0</v>
      </c>
      <c r="L54" s="92">
        <f>IF(T$50="Y",L44,0)</f>
        <v>0</v>
      </c>
      <c r="M54" s="100" t="str">
        <f>IF(E54=" "," ",IF(T$50="Y",M44,IF((H54+K54+L54)&gt;0,H54+K54+L54,"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IF(Employee!H$86=E$50,Employee!D$86+SUM(M54)+V44,SUM(M54)+V44)</f>
        <v>0</v>
      </c>
      <c r="W54" s="49">
        <f>IF(Employee!H$86=E$50,Employee!D$87+SUM(N54)+W44,SUM(N54)+W44)</f>
        <v>0</v>
      </c>
      <c r="X54" s="49">
        <f>IF(O54=" ",X44,O54+X44)</f>
        <v>0</v>
      </c>
      <c r="Y54" s="49">
        <f t="shared" si="10"/>
        <v>0</v>
      </c>
      <c r="Z54" s="49">
        <f t="shared" si="10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x14ac:dyDescent="0.2">
      <c r="A55" s="34"/>
      <c r="B55" s="115" t="str">
        <f>IF(E55=" "," ",IF(Employee!F$102&gt;E$50," ",IF(Employee!F$104&lt;E$50," ",Employee!D$108)))</f>
        <v xml:space="preserve"> </v>
      </c>
      <c r="C55" s="299"/>
      <c r="D55" s="299" t="s">
        <v>107</v>
      </c>
      <c r="E55" s="112" t="str">
        <f>IF(Employee!D$106="m"," ",IF(Employee!F$102&gt;E$50," ",IF(Employee!F$104&lt;E$50," ",Employee!D$107)))</f>
        <v xml:space="preserve"> </v>
      </c>
      <c r="F55" s="118" t="str">
        <f>IF(E55=" "," ",IF(Employee!F$102&gt;E$50," ",IF(Employee!F$104&lt;E$50," ",Employee!D$93)))</f>
        <v xml:space="preserve"> </v>
      </c>
      <c r="G55" s="130"/>
      <c r="H55" s="96">
        <f>IF(T$50="Y",H45,0)</f>
        <v>0</v>
      </c>
      <c r="I55" s="92">
        <f>IF(T$50="Y",I45,0)</f>
        <v>0</v>
      </c>
      <c r="J55" s="92">
        <f>IF(T$50="Y",J45,0)</f>
        <v>0</v>
      </c>
      <c r="K55" s="92">
        <f>IF(T$50="Y",K45,I55*J55)</f>
        <v>0</v>
      </c>
      <c r="L55" s="92">
        <f>IF(T$50="Y",L45,0)</f>
        <v>0</v>
      </c>
      <c r="M55" s="100" t="str">
        <f>IF(E55=" "," ",IF(T$50="Y",M45,IF((H55+K55+L55)&gt;0,H55+K55+L55," ")))</f>
        <v xml:space="preserve"> </v>
      </c>
      <c r="N55" s="96">
        <v>0</v>
      </c>
      <c r="O55" s="92">
        <v>0</v>
      </c>
      <c r="P55" s="92">
        <v>0</v>
      </c>
      <c r="Q55" s="111">
        <v>0</v>
      </c>
      <c r="R55" s="104" t="str">
        <f>IF(M55=" "," ",IF(M55=0," ",M55-SUM(N55:Q55)))</f>
        <v xml:space="preserve"> </v>
      </c>
      <c r="S55" s="94"/>
      <c r="T55" s="100">
        <v>0</v>
      </c>
      <c r="U55" s="39"/>
      <c r="V55" s="49">
        <f>IF(Employee!H$112=E$50,Employee!D$112+SUM(M55)+V45,SUM(M55)+V45)</f>
        <v>0</v>
      </c>
      <c r="W55" s="49">
        <f>IF(Employee!H$112=E$50,Employee!D$113+SUM(N55)+W45,SUM(N55)+W45)</f>
        <v>0</v>
      </c>
      <c r="X55" s="49">
        <f>IF(O55=" ",X45,O55+X45)</f>
        <v>0</v>
      </c>
      <c r="Y55" s="49">
        <f t="shared" si="10"/>
        <v>0</v>
      </c>
      <c r="Z55" s="49">
        <f t="shared" si="10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Bot="1" x14ac:dyDescent="0.25">
      <c r="A56" s="34"/>
      <c r="B56" s="115" t="str">
        <f>IF(E56=" "," ",IF(Employee!F$128&gt;E$50," ",IF(Employee!F$130&lt;E$50," ",Employee!D$134)))</f>
        <v xml:space="preserve"> </v>
      </c>
      <c r="C56" s="299"/>
      <c r="D56" s="299" t="s">
        <v>107</v>
      </c>
      <c r="E56" s="112" t="str">
        <f>IF(Employee!D$132="m"," ",IF(Employee!F$128&gt;E$50," ",IF(Employee!F$130&lt;E$50," ",Employee!D$133)))</f>
        <v xml:space="preserve"> </v>
      </c>
      <c r="F56" s="118" t="str">
        <f>IF(E56=" "," ",IF(Employee!F$128&gt;E$50," ",IF(Employee!F$130&lt;E$50," ",Employee!D$119)))</f>
        <v xml:space="preserve"> </v>
      </c>
      <c r="G56" s="130"/>
      <c r="H56" s="96">
        <f>IF(T$50="Y",H46,0)</f>
        <v>0</v>
      </c>
      <c r="I56" s="92">
        <f>IF(T$50="Y",I46,0)</f>
        <v>0</v>
      </c>
      <c r="J56" s="92">
        <f>IF(T$50="Y",J46,0)</f>
        <v>0</v>
      </c>
      <c r="K56" s="92">
        <f>IF(T$50="Y",K46,I56*J56)</f>
        <v>0</v>
      </c>
      <c r="L56" s="92">
        <f>IF(T$50="Y",L46,0)</f>
        <v>0</v>
      </c>
      <c r="M56" s="100" t="str">
        <f>IF(E56=" "," ",IF(T$50="Y",M46,IF((H56+K56+L56)&gt;0,H56+K56+L56," ")))</f>
        <v xml:space="preserve"> </v>
      </c>
      <c r="N56" s="244">
        <v>0</v>
      </c>
      <c r="O56" s="245">
        <v>0</v>
      </c>
      <c r="P56" s="245">
        <v>0</v>
      </c>
      <c r="Q56" s="246">
        <v>0</v>
      </c>
      <c r="R56" s="104" t="str">
        <f>IF(M56=" "," ",IF(M56=0," ",M56-SUM(N56:Q56)))</f>
        <v xml:space="preserve"> </v>
      </c>
      <c r="S56" s="94"/>
      <c r="T56" s="247">
        <v>0</v>
      </c>
      <c r="U56" s="39"/>
      <c r="V56" s="49">
        <f>IF(Employee!H$138=E$50,Employee!D$138+SUM(M56)+V46,SUM(M56)+V46)</f>
        <v>0</v>
      </c>
      <c r="W56" s="49">
        <f>IF(Employee!H$138=E$50,Employee!D$139+SUM(N56)+W46,SUM(N56)+W46)</f>
        <v>0</v>
      </c>
      <c r="X56" s="49">
        <f>IF(O56=" ",X46,O56+X46)</f>
        <v>0</v>
      </c>
      <c r="Y56" s="49">
        <f t="shared" si="10"/>
        <v>0</v>
      </c>
      <c r="Z56" s="49">
        <f t="shared" si="10"/>
        <v>0</v>
      </c>
      <c r="AA56" s="49">
        <f>IF(R56=" ",AA46,AA46+R56)</f>
        <v>0</v>
      </c>
      <c r="AC56" s="49">
        <f>IF(T56=" ",AC46,T56+AC46)</f>
        <v>0</v>
      </c>
      <c r="AD56" s="76">
        <f>IF(G56="SSP",H56,0)</f>
        <v>0</v>
      </c>
      <c r="AE56" s="76">
        <f>IF(G56="SMP",H56,0)</f>
        <v>0</v>
      </c>
      <c r="AF56" s="76">
        <f>IF(G56="SPP",H56,0)</f>
        <v>0</v>
      </c>
      <c r="AG56" s="76">
        <f>IF(G56="SAP",H56,0)</f>
        <v>0</v>
      </c>
      <c r="AH56" s="35"/>
    </row>
    <row r="57" spans="1:34" ht="18" customHeight="1" thickTop="1" thickBot="1" x14ac:dyDescent="0.25">
      <c r="A57" s="38"/>
      <c r="B57" s="123"/>
      <c r="C57" s="121"/>
      <c r="D57" s="121"/>
      <c r="E57" s="122"/>
      <c r="F57" s="383" t="s">
        <v>7</v>
      </c>
      <c r="G57" s="436"/>
      <c r="H57" s="124"/>
      <c r="I57" s="125"/>
      <c r="J57" s="125"/>
      <c r="K57" s="126"/>
      <c r="L57" s="126"/>
      <c r="M57" s="127">
        <f t="shared" ref="M57:R57" si="11">SUM(M52:M56)</f>
        <v>0</v>
      </c>
      <c r="N57" s="127">
        <f t="shared" si="11"/>
        <v>0</v>
      </c>
      <c r="O57" s="127">
        <f t="shared" si="11"/>
        <v>0</v>
      </c>
      <c r="P57" s="127">
        <f t="shared" si="11"/>
        <v>0</v>
      </c>
      <c r="Q57" s="127">
        <f t="shared" si="11"/>
        <v>0</v>
      </c>
      <c r="R57" s="127">
        <f t="shared" si="11"/>
        <v>0</v>
      </c>
      <c r="S57" s="94"/>
      <c r="T57" s="127">
        <f>SUM(T52:T56)</f>
        <v>0</v>
      </c>
      <c r="U57" s="40"/>
      <c r="V57" s="49"/>
      <c r="AH57" s="35"/>
    </row>
    <row r="58" spans="1:34" s="8" customFormat="1" ht="24" customHeight="1" thickBot="1" x14ac:dyDescent="0.25">
      <c r="A58" s="108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165"/>
      <c r="V58" s="66"/>
      <c r="W58" s="66"/>
      <c r="X58" s="66"/>
      <c r="Y58" s="166"/>
      <c r="Z58" s="66"/>
      <c r="AA58" s="66"/>
      <c r="AB58" s="67"/>
      <c r="AC58" s="66"/>
      <c r="AD58" s="75"/>
      <c r="AE58" s="75"/>
      <c r="AF58" s="75"/>
      <c r="AG58" s="75"/>
      <c r="AH58" s="128"/>
    </row>
    <row r="59" spans="1:34" ht="18" customHeight="1" thickTop="1" thickBot="1" x14ac:dyDescent="0.25">
      <c r="A59" s="31"/>
      <c r="B59" s="379" t="s">
        <v>24</v>
      </c>
      <c r="C59" s="380"/>
      <c r="D59" s="380"/>
      <c r="E59" s="381"/>
      <c r="F59" s="32"/>
      <c r="G59" s="32"/>
      <c r="H59" s="43"/>
      <c r="I59" s="43"/>
      <c r="J59" s="43"/>
      <c r="K59" s="46"/>
      <c r="L59" s="46"/>
      <c r="M59" s="43"/>
      <c r="N59" s="32"/>
      <c r="O59" s="372" t="s">
        <v>28</v>
      </c>
      <c r="P59" s="373"/>
      <c r="Q59" s="374"/>
      <c r="R59" s="370"/>
      <c r="S59" s="371"/>
      <c r="T59" s="371"/>
      <c r="U59" s="33"/>
      <c r="AH59" s="35"/>
    </row>
    <row r="60" spans="1:34" ht="18" customHeight="1" thickTop="1" thickBot="1" x14ac:dyDescent="0.25">
      <c r="A60" s="34"/>
      <c r="B60" s="382" t="s">
        <v>10</v>
      </c>
      <c r="C60" s="380"/>
      <c r="D60" s="381"/>
      <c r="E60" s="156">
        <v>4</v>
      </c>
      <c r="F60" s="35"/>
      <c r="G60" s="35"/>
      <c r="H60" s="382" t="s">
        <v>28</v>
      </c>
      <c r="I60" s="380"/>
      <c r="J60" s="381"/>
      <c r="K60" s="204">
        <f>Admin!B88</f>
        <v>44013</v>
      </c>
      <c r="L60" s="203" t="s">
        <v>76</v>
      </c>
      <c r="M60" s="205">
        <f>Admin!B118</f>
        <v>44043</v>
      </c>
      <c r="N60" s="20"/>
      <c r="O60" s="392" t="s">
        <v>64</v>
      </c>
      <c r="P60" s="393"/>
      <c r="Q60" s="393"/>
      <c r="R60" s="394"/>
      <c r="S60" s="35"/>
      <c r="T60" s="132"/>
      <c r="U60" s="37"/>
      <c r="AH60" s="35"/>
    </row>
    <row r="61" spans="1:34" ht="18" customHeight="1" thickTop="1" x14ac:dyDescent="0.2">
      <c r="A61" s="34"/>
      <c r="B61" s="72"/>
      <c r="C61" s="24"/>
      <c r="D61" s="24"/>
      <c r="E61" s="36"/>
      <c r="F61" s="35"/>
      <c r="G61" s="35"/>
      <c r="H61" s="44"/>
      <c r="I61" s="44"/>
      <c r="J61" s="44"/>
      <c r="K61" s="47"/>
      <c r="L61" s="47"/>
      <c r="M61" s="44"/>
      <c r="N61" s="35"/>
      <c r="O61" s="44"/>
      <c r="P61" s="44"/>
      <c r="Q61" s="44"/>
      <c r="R61" s="44"/>
      <c r="S61" s="35"/>
      <c r="T61" s="44"/>
      <c r="U61" s="37"/>
      <c r="AH61" s="35"/>
    </row>
    <row r="62" spans="1:34" ht="18" customHeight="1" x14ac:dyDescent="0.2">
      <c r="A62" s="34"/>
      <c r="B62" s="113" t="str">
        <f>IF(E62=" "," ",IF(Employee!F$24&gt;E$60," ",IF(Employee!F$26&lt;E$60," ",Employee!D$30)))</f>
        <v xml:space="preserve"> </v>
      </c>
      <c r="C62" s="299"/>
      <c r="D62" s="299" t="s">
        <v>107</v>
      </c>
      <c r="E62" s="120" t="str">
        <f>IF(Employee!D$28="w"," ",IF(Employee!F$24&gt;E$60," ",IF(Employee!F$26&lt;E$60," ",Employee!D$29)))</f>
        <v xml:space="preserve"> </v>
      </c>
      <c r="F62" s="117" t="str">
        <f>IF(E62=" "," ",IF(Employee!F$24&gt;E$60," ",IF(Employee!F$26&lt;E$60," ",Employee!D$15)))</f>
        <v xml:space="preserve"> </v>
      </c>
      <c r="G62" s="130"/>
      <c r="H62" s="95">
        <f>IF(T$60="Y",'Jun20'!H61,0)</f>
        <v>0</v>
      </c>
      <c r="I62" s="89">
        <f>IF(T$60="Y",'Jun20'!I61,0)</f>
        <v>0</v>
      </c>
      <c r="J62" s="89">
        <f>IF(T$60="Y",'Jun20'!J61,0)</f>
        <v>0</v>
      </c>
      <c r="K62" s="89">
        <f>IF(T$60="Y",'Jun20'!K61,I62*J62)</f>
        <v>0</v>
      </c>
      <c r="L62" s="110">
        <f>IF(T$60="Y",'Jun20'!L61,0)</f>
        <v>0</v>
      </c>
      <c r="M62" s="99" t="str">
        <f>IF(E62=" "," ",IF(T$60="Y",'Jun20'!M61,IF((H62+K62+L62)&gt;0,H62+K62+L62," ")))</f>
        <v xml:space="preserve"> </v>
      </c>
      <c r="N62" s="95">
        <v>0</v>
      </c>
      <c r="O62" s="89">
        <v>0</v>
      </c>
      <c r="P62" s="89">
        <v>0</v>
      </c>
      <c r="Q62" s="110">
        <v>0</v>
      </c>
      <c r="R62" s="172" t="str">
        <f>IF(M62=" "," ",IF(M62=0," ",M62-SUM(N62:Q62)))</f>
        <v xml:space="preserve"> </v>
      </c>
      <c r="S62" s="94"/>
      <c r="T62" s="99">
        <v>0</v>
      </c>
      <c r="U62" s="39"/>
      <c r="V62" s="49">
        <f>IF(Employee!H$35=E$60,Employee!D$34+SUM(M62)+'Jun20'!V61,SUM(M62)+'Jun20'!V61)</f>
        <v>0</v>
      </c>
      <c r="W62" s="49">
        <f>IF(Employee!H$35=E$60,Employee!D$35+SUM(N62)+'Jun20'!W61,SUM(N62)+'Jun20'!W61)</f>
        <v>0</v>
      </c>
      <c r="X62" s="49">
        <f>IF(O62=" ",'Jun20'!X61,O62+'Jun20'!X61)</f>
        <v>0</v>
      </c>
      <c r="Y62" s="49">
        <f>IF(P62=" ",'Jun20'!Y61,P62+'Jun20'!Y61)</f>
        <v>0</v>
      </c>
      <c r="Z62" s="49">
        <f>IF(Q62=" ",'Jun20'!Z61,Q62+'Jun20'!Z61)</f>
        <v>0</v>
      </c>
      <c r="AA62" s="49">
        <f>IF(R62=" ",'Jun20'!AA61,R62+'Jun20'!AA61)</f>
        <v>0</v>
      </c>
      <c r="AC62" s="49">
        <f>IF(T62=" ",'Jun20'!AC61,T62+'Jun20'!AC61)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",IF(Employee!F$50&gt;E$60," ",IF(Employee!F$52&lt;E$60," ",Employee!D$56)))</f>
        <v xml:space="preserve"> </v>
      </c>
      <c r="C63" s="299"/>
      <c r="D63" s="299" t="s">
        <v>107</v>
      </c>
      <c r="E63" s="112" t="str">
        <f>IF(Employee!D$54="w"," ",IF(Employee!F$50&gt;E$60," ",IF(Employee!F$52&lt;E$60," ",Employee!D$55)))</f>
        <v xml:space="preserve"> </v>
      </c>
      <c r="F63" s="118" t="str">
        <f>IF(E63=" "," ",IF(Employee!F$50&gt;E$60," ",IF(Employee!F$52&lt;E$60," ",Employee!D$41)))</f>
        <v xml:space="preserve"> </v>
      </c>
      <c r="G63" s="130"/>
      <c r="H63" s="96">
        <f>IF(T$60="Y",'Jun20'!H62,0)</f>
        <v>0</v>
      </c>
      <c r="I63" s="92">
        <f>IF(T$60="Y",'Jun20'!I62,0)</f>
        <v>0</v>
      </c>
      <c r="J63" s="92">
        <f>IF(T$60="Y",'Jun20'!J62,0)</f>
        <v>0</v>
      </c>
      <c r="K63" s="92">
        <f>IF(T$60="Y",'Jun20'!K62,I63*J63)</f>
        <v>0</v>
      </c>
      <c r="L63" s="111">
        <f>IF(T$60="Y",'Jun20'!L62,0)</f>
        <v>0</v>
      </c>
      <c r="M63" s="100" t="str">
        <f>IF(E63=" "," ",IF(T$60="Y",'Jun20'!M62,IF((H63+K63+L63)&gt;0,H63+K63+L63,"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IF(Employee!H$61=E$60,Employee!D$60+SUM(M63)+'Jun20'!V62,SUM(M63)+'Jun20'!V62)</f>
        <v>0</v>
      </c>
      <c r="W63" s="49">
        <f>IF(Employee!H$61=E$60,Employee!D$61+SUM(N63)+'Jun20'!W62,SUM(N63)+'Jun20'!W62)</f>
        <v>0</v>
      </c>
      <c r="X63" s="49">
        <f>IF(O63=" ",'Jun20'!X62,O63+'Jun20'!X62)</f>
        <v>0</v>
      </c>
      <c r="Y63" s="49">
        <f>IF(P63=" ",'Jun20'!Y62,P63+'Jun20'!Y62)</f>
        <v>0</v>
      </c>
      <c r="Z63" s="49">
        <f>IF(Q63=" ",'Jun20'!Z62,Q63+'Jun20'!Z62)</f>
        <v>0</v>
      </c>
      <c r="AA63" s="49">
        <f>IF(R63=" ",'Jun20'!AA62,R63+'Jun20'!AA62)</f>
        <v>0</v>
      </c>
      <c r="AC63" s="49">
        <f>IF(T63=" ",'Jun20'!AC62,T63+'Jun20'!AC62)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",IF(Employee!F$76&gt;E$60," ",IF(Employee!F$78&lt;E$60," ",Employee!D$82)))</f>
        <v xml:space="preserve"> </v>
      </c>
      <c r="C64" s="299"/>
      <c r="D64" s="299" t="s">
        <v>107</v>
      </c>
      <c r="E64" s="112" t="str">
        <f>IF(Employee!D$80="w"," ",IF(Employee!F$76&gt;E$60," ",IF(Employee!F$78&lt;E$60," ",Employee!D$81)))</f>
        <v xml:space="preserve"> </v>
      </c>
      <c r="F64" s="118" t="str">
        <f>IF(E64=" "," ",IF(Employee!F$76&gt;E$60," ",IF(Employee!F$78&lt;E$60," ",Employee!D$67)))</f>
        <v xml:space="preserve"> </v>
      </c>
      <c r="G64" s="130"/>
      <c r="H64" s="96">
        <f>IF(T$60="Y",'Jun20'!H63,0)</f>
        <v>0</v>
      </c>
      <c r="I64" s="92">
        <f>IF(T$60="Y",'Jun20'!I63,0)</f>
        <v>0</v>
      </c>
      <c r="J64" s="92">
        <f>IF(T$60="Y",'Jun20'!J63,0)</f>
        <v>0</v>
      </c>
      <c r="K64" s="92">
        <f>IF(T$60="Y",'Jun20'!K63,I64*J64)</f>
        <v>0</v>
      </c>
      <c r="L64" s="111">
        <f>IF(T$60="Y",'Jun20'!L63,0)</f>
        <v>0</v>
      </c>
      <c r="M64" s="100" t="str">
        <f>IF(E64=" "," ",IF(T$60="Y",'Jun20'!M63,IF((H64+K64+L64)&gt;0,H64+K64+L64,"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IF(Employee!H$87=E$60,Employee!D$86+SUM(M64)+'Jun20'!V63,SUM(M64)+'Jun20'!V63)</f>
        <v>0</v>
      </c>
      <c r="W64" s="49">
        <f>IF(Employee!H$87=E$60,Employee!D$87+SUM(N64)+'Jun20'!W63,SUM(N64)+'Jun20'!W63)</f>
        <v>0</v>
      </c>
      <c r="X64" s="49">
        <f>IF(O64=" ",'Jun20'!X63,O64+'Jun20'!X63)</f>
        <v>0</v>
      </c>
      <c r="Y64" s="49">
        <f>IF(P64=" ",'Jun20'!Y63,P64+'Jun20'!Y63)</f>
        <v>0</v>
      </c>
      <c r="Z64" s="49">
        <f>IF(Q64=" ",'Jun20'!Z63,Q64+'Jun20'!Z63)</f>
        <v>0</v>
      </c>
      <c r="AA64" s="49">
        <f>IF(R64=" ",'Jun20'!AA63,R64+'Jun20'!AA63)</f>
        <v>0</v>
      </c>
      <c r="AC64" s="49">
        <f>IF(T64=" ",'Jun20'!AC63,T64+'Jun20'!AC63)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x14ac:dyDescent="0.2">
      <c r="A65" s="34"/>
      <c r="B65" s="115" t="str">
        <f>IF(E65=" "," ",IF(Employee!F$102&gt;E$60," ",IF(Employee!F$104&lt;E$60," ",Employee!D$108)))</f>
        <v xml:space="preserve"> </v>
      </c>
      <c r="C65" s="299"/>
      <c r="D65" s="299" t="s">
        <v>107</v>
      </c>
      <c r="E65" s="112" t="str">
        <f>IF(Employee!D$106="w"," ",IF(Employee!F$102&gt;E$60," ",IF(Employee!F$104&lt;E$60," ",Employee!D$107)))</f>
        <v xml:space="preserve"> </v>
      </c>
      <c r="F65" s="118" t="str">
        <f>IF(E65=" "," ",IF(Employee!F$102&gt;E$60," ",IF(Employee!F$104&lt;E$60," ",Employee!D$93)))</f>
        <v xml:space="preserve"> </v>
      </c>
      <c r="G65" s="130"/>
      <c r="H65" s="96">
        <f>IF(T$60="Y",'Jun20'!H64,0)</f>
        <v>0</v>
      </c>
      <c r="I65" s="92">
        <f>IF(T$60="Y",'Jun20'!I64,0)</f>
        <v>0</v>
      </c>
      <c r="J65" s="92">
        <f>IF(T$60="Y",'Jun20'!J64,0)</f>
        <v>0</v>
      </c>
      <c r="K65" s="92">
        <f>IF(T$60="Y",'Jun20'!K64,I65*J65)</f>
        <v>0</v>
      </c>
      <c r="L65" s="111">
        <f>IF(T$60="Y",'Jun20'!L64,0)</f>
        <v>0</v>
      </c>
      <c r="M65" s="100" t="str">
        <f>IF(E65=" "," ",IF(T$60="Y",'Jun20'!M64,IF((H65+K65+L65)&gt;0,H65+K65+L65," ")))</f>
        <v xml:space="preserve"> </v>
      </c>
      <c r="N65" s="96">
        <v>0</v>
      </c>
      <c r="O65" s="92">
        <v>0</v>
      </c>
      <c r="P65" s="92">
        <v>0</v>
      </c>
      <c r="Q65" s="111">
        <v>0</v>
      </c>
      <c r="R65" s="173" t="str">
        <f>IF(M65=" "," ",IF(M65=0," ",M65-SUM(N65:Q65)))</f>
        <v xml:space="preserve"> </v>
      </c>
      <c r="S65" s="94"/>
      <c r="T65" s="100">
        <v>0</v>
      </c>
      <c r="U65" s="39"/>
      <c r="V65" s="49">
        <f>IF(Employee!H$113=E$60,Employee!D$112+SUM(M65)+'Jun20'!V64,SUM(M65)+'Jun20'!V64)</f>
        <v>0</v>
      </c>
      <c r="W65" s="49">
        <f>IF(Employee!H$113=E$60,Employee!D$113+SUM(N65)+'Jun20'!W64,SUM(N65)+'Jun20'!W64)</f>
        <v>0</v>
      </c>
      <c r="X65" s="49">
        <f>IF(O65=" ",'Jun20'!X64,O65+'Jun20'!X64)</f>
        <v>0</v>
      </c>
      <c r="Y65" s="49">
        <f>IF(P65=" ",'Jun20'!Y64,P65+'Jun20'!Y64)</f>
        <v>0</v>
      </c>
      <c r="Z65" s="49">
        <f>IF(Q65=" ",'Jun20'!Z64,Q65+'Jun20'!Z64)</f>
        <v>0</v>
      </c>
      <c r="AA65" s="49">
        <f>IF(R65=" ",'Jun20'!AA64,R65+'Jun20'!AA64)</f>
        <v>0</v>
      </c>
      <c r="AC65" s="49">
        <f>IF(T65=" ",'Jun20'!AC64,T65+'Jun20'!AC64)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Bot="1" x14ac:dyDescent="0.25">
      <c r="A66" s="34"/>
      <c r="B66" s="115" t="str">
        <f>IF(E66=" "," ",IF(Employee!F$128&gt;E$60," ",IF(Employee!F$130&lt;E$60," ",Employee!D$134)))</f>
        <v xml:space="preserve"> </v>
      </c>
      <c r="C66" s="299"/>
      <c r="D66" s="299" t="s">
        <v>107</v>
      </c>
      <c r="E66" s="112" t="str">
        <f>IF(Employee!D$132="w"," ",IF(Employee!F$128&gt;E$60," ",IF(Employee!F$130&lt;E$60," ",Employee!D$133)))</f>
        <v xml:space="preserve"> </v>
      </c>
      <c r="F66" s="118" t="str">
        <f>IF(E66=" "," ",IF(Employee!F$128&gt;E$60," ",IF(Employee!F$130&lt;E$60," ",Employee!D$119)))</f>
        <v xml:space="preserve"> </v>
      </c>
      <c r="G66" s="130"/>
      <c r="H66" s="244">
        <f>IF(T$60="Y",'Jun20'!H65,0)</f>
        <v>0</v>
      </c>
      <c r="I66" s="245">
        <f>IF(T$60="Y",'Jun20'!I65,0)</f>
        <v>0</v>
      </c>
      <c r="J66" s="245">
        <f>IF(T$60="Y",'Jun20'!J65,0)</f>
        <v>0</v>
      </c>
      <c r="K66" s="245">
        <f>IF(T$60="Y",'Jun20'!K65,I66*J66)</f>
        <v>0</v>
      </c>
      <c r="L66" s="246">
        <f>IF(T$60="Y",'Jun20'!L65,0)</f>
        <v>0</v>
      </c>
      <c r="M66" s="100" t="str">
        <f>IF(E66=" "," ",IF(T$60="Y",'Jun20'!M65,IF((H66+K66+L66)&gt;0,H66+K66+L66," ")))</f>
        <v xml:space="preserve"> </v>
      </c>
      <c r="N66" s="244">
        <v>0</v>
      </c>
      <c r="O66" s="245">
        <v>0</v>
      </c>
      <c r="P66" s="245">
        <v>0</v>
      </c>
      <c r="Q66" s="246">
        <v>0</v>
      </c>
      <c r="R66" s="173" t="str">
        <f>IF(M66=" "," ",IF(M66=0," ",M66-SUM(N66:Q66)))</f>
        <v xml:space="preserve"> </v>
      </c>
      <c r="S66" s="94"/>
      <c r="T66" s="247">
        <v>0</v>
      </c>
      <c r="U66" s="39"/>
      <c r="V66" s="49">
        <f>IF(Employee!H$139=E$60,Employee!D$138+SUM(M66)+'Jun20'!V65,SUM(M66)+'Jun20'!V65)</f>
        <v>0</v>
      </c>
      <c r="W66" s="49">
        <f>IF(Employee!H$139=E$60,Employee!D$139+SUM(N66)+'Jun20'!W65,SUM(N66)+'Jun20'!W65)</f>
        <v>0</v>
      </c>
      <c r="X66" s="49">
        <f>IF(O66=" ",'Jun20'!X65,O66+'Jun20'!X65)</f>
        <v>0</v>
      </c>
      <c r="Y66" s="49">
        <f>IF(P66=" ",'Jun20'!Y65,P66+'Jun20'!Y65)</f>
        <v>0</v>
      </c>
      <c r="Z66" s="49">
        <f>IF(Q66=" ",'Jun20'!Z65,Q66+'Jun20'!Z65)</f>
        <v>0</v>
      </c>
      <c r="AA66" s="49">
        <f>IF(R66=" ",'Jun20'!AA65,R66+'Jun20'!AA65)</f>
        <v>0</v>
      </c>
      <c r="AC66" s="49">
        <f>IF(T66=" ",'Jun20'!AC65,T66+'Jun20'!AC65)</f>
        <v>0</v>
      </c>
      <c r="AD66" s="76">
        <f>IF(G66="SSP",H66,0)</f>
        <v>0</v>
      </c>
      <c r="AE66" s="76">
        <f>IF(G66="SMP",H66,0)</f>
        <v>0</v>
      </c>
      <c r="AF66" s="76">
        <f>IF(G66="SPP",H66,0)</f>
        <v>0</v>
      </c>
      <c r="AG66" s="76">
        <f>IF(G66="SAP",H66,0)</f>
        <v>0</v>
      </c>
      <c r="AH66" s="35"/>
    </row>
    <row r="67" spans="1:34" ht="18" customHeight="1" thickTop="1" thickBot="1" x14ac:dyDescent="0.25">
      <c r="A67" s="38"/>
      <c r="B67" s="123"/>
      <c r="C67" s="121"/>
      <c r="D67" s="121"/>
      <c r="E67" s="122"/>
      <c r="F67" s="383" t="s">
        <v>7</v>
      </c>
      <c r="G67" s="381"/>
      <c r="H67" s="101"/>
      <c r="I67" s="102"/>
      <c r="J67" s="102"/>
      <c r="K67" s="134"/>
      <c r="L67" s="134"/>
      <c r="M67" s="127">
        <f t="shared" ref="M67:R67" si="12">SUM(M62:M66)</f>
        <v>0</v>
      </c>
      <c r="N67" s="127">
        <f t="shared" si="12"/>
        <v>0</v>
      </c>
      <c r="O67" s="127">
        <f t="shared" si="12"/>
        <v>0</v>
      </c>
      <c r="P67" s="127">
        <f t="shared" si="12"/>
        <v>0</v>
      </c>
      <c r="Q67" s="127">
        <f t="shared" si="12"/>
        <v>0</v>
      </c>
      <c r="R67" s="127">
        <f t="shared" si="12"/>
        <v>0</v>
      </c>
      <c r="S67" s="94"/>
      <c r="T67" s="127">
        <f>SUM(T62:T66)</f>
        <v>0</v>
      </c>
      <c r="U67" s="40"/>
      <c r="V67" s="49"/>
      <c r="AH67" s="35"/>
    </row>
    <row r="68" spans="1:34" ht="24" customHeight="1" x14ac:dyDescent="0.2">
      <c r="B68" s="375"/>
      <c r="C68" s="375"/>
      <c r="D68" s="37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5"/>
    </row>
    <row r="69" spans="1:34" ht="12.75" customHeight="1" x14ac:dyDescent="0.2">
      <c r="AD69" s="157">
        <f>SUM(AD22:AD67)</f>
        <v>0</v>
      </c>
      <c r="AE69" s="157">
        <f>SUM(AE22:AE67)</f>
        <v>0</v>
      </c>
      <c r="AF69" s="157">
        <f>SUM(AF22:AF67)</f>
        <v>0</v>
      </c>
      <c r="AG69" s="157">
        <f>SUM(AG22:AG67)</f>
        <v>0</v>
      </c>
    </row>
    <row r="70" spans="1:34" ht="13.5" customHeight="1" thickBot="1" x14ac:dyDescent="0.25">
      <c r="F70" s="181" t="s">
        <v>71</v>
      </c>
      <c r="G70" s="180"/>
      <c r="H70" s="180"/>
      <c r="M70" s="362" t="s">
        <v>74</v>
      </c>
      <c r="N70" s="363"/>
      <c r="O70" s="363"/>
      <c r="P70" s="363"/>
      <c r="Q70" s="363"/>
      <c r="R70" s="363"/>
      <c r="T70" s="183"/>
    </row>
    <row r="71" spans="1:34" ht="12.75" customHeight="1" x14ac:dyDescent="0.2">
      <c r="F71" s="198" t="str">
        <f>IF(B62="D",Employee!D15," ")</f>
        <v xml:space="preserve"> </v>
      </c>
      <c r="M71" s="185" t="str">
        <f>IF(B62="D",M62," ")</f>
        <v xml:space="preserve"> </v>
      </c>
      <c r="N71" s="186" t="str">
        <f>IF(B62="D",N62," ")</f>
        <v xml:space="preserve"> </v>
      </c>
      <c r="O71" s="186" t="str">
        <f>IF(B62="D",O62," ")</f>
        <v xml:space="preserve"> </v>
      </c>
      <c r="P71" s="186" t="str">
        <f>IF(B62="D",P62," ")</f>
        <v xml:space="preserve"> </v>
      </c>
      <c r="Q71" s="186" t="str">
        <f>IF(B62="D",Q62," ")</f>
        <v xml:space="preserve"> </v>
      </c>
      <c r="R71" s="187" t="str">
        <f>IF(B62="D",R62," ")</f>
        <v xml:space="preserve"> </v>
      </c>
      <c r="S71" s="188"/>
      <c r="T71" s="189" t="str">
        <f>IF(B62="D",T62," ")</f>
        <v xml:space="preserve"> </v>
      </c>
      <c r="AD71" s="159">
        <f>IF((AD69-(O1+T1)*0.13)&gt;0,AD69-(Q1+T1)*0.13,0)</f>
        <v>0</v>
      </c>
      <c r="AE71" s="159">
        <f>AE69</f>
        <v>0</v>
      </c>
      <c r="AF71" s="159">
        <f>AF69</f>
        <v>0</v>
      </c>
      <c r="AG71" s="159">
        <f>AG69</f>
        <v>0</v>
      </c>
    </row>
    <row r="72" spans="1:34" x14ac:dyDescent="0.2">
      <c r="F72" s="198" t="str">
        <f>IF(B63="D",Employee!D41,"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</row>
    <row r="73" spans="1:34" ht="12.75" customHeight="1" x14ac:dyDescent="0.2">
      <c r="F73" s="198" t="str">
        <f>IF(B64="D",Employee!D67,"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  <c r="AD73" s="162"/>
      <c r="AE73" s="159">
        <f>AE71*0.045</f>
        <v>0</v>
      </c>
      <c r="AF73" s="159">
        <f>AF71*0.045</f>
        <v>0</v>
      </c>
      <c r="AG73" s="159">
        <f>AG71*0.045</f>
        <v>0</v>
      </c>
    </row>
    <row r="74" spans="1:34" x14ac:dyDescent="0.2">
      <c r="F74" s="198" t="str">
        <f>IF(B65="D",Employee!D93," ")</f>
        <v xml:space="preserve"> </v>
      </c>
      <c r="M74" s="190" t="str">
        <f>IF(B65="D",M65," ")</f>
        <v xml:space="preserve"> </v>
      </c>
      <c r="N74" s="191" t="str">
        <f>IF(B65="D",N65," ")</f>
        <v xml:space="preserve"> </v>
      </c>
      <c r="O74" s="191" t="str">
        <f>IF(B65="D",O65," ")</f>
        <v xml:space="preserve"> </v>
      </c>
      <c r="P74" s="191" t="str">
        <f>IF(B65="D",P65," ")</f>
        <v xml:space="preserve"> </v>
      </c>
      <c r="Q74" s="191" t="str">
        <f>IF(B65="D",Q65," ")</f>
        <v xml:space="preserve"> </v>
      </c>
      <c r="R74" s="192" t="str">
        <f>IF(B65="D",R65," ")</f>
        <v xml:space="preserve"> </v>
      </c>
      <c r="S74" s="188"/>
      <c r="T74" s="193" t="str">
        <f>IF(B65="D",T65," ")</f>
        <v xml:space="preserve"> </v>
      </c>
    </row>
    <row r="75" spans="1:34" ht="13.5" thickBot="1" x14ac:dyDescent="0.25">
      <c r="F75" s="198" t="str">
        <f>IF(B66="D",Employee!D119," ")</f>
        <v xml:space="preserve"> </v>
      </c>
      <c r="M75" s="194" t="str">
        <f>IF(B66="D",M66," ")</f>
        <v xml:space="preserve"> </v>
      </c>
      <c r="N75" s="195" t="str">
        <f>IF(B66="D",N66," ")</f>
        <v xml:space="preserve"> </v>
      </c>
      <c r="O75" s="195" t="str">
        <f>IF(B66="D",O66," ")</f>
        <v xml:space="preserve"> </v>
      </c>
      <c r="P75" s="195" t="str">
        <f>IF(B66="D",P66," ")</f>
        <v xml:space="preserve"> </v>
      </c>
      <c r="Q75" s="195" t="str">
        <f>IF(B66="D",Q66," ")</f>
        <v xml:space="preserve"> </v>
      </c>
      <c r="R75" s="196" t="str">
        <f>IF(B66="D",R66," ")</f>
        <v xml:space="preserve"> </v>
      </c>
      <c r="S75" s="188"/>
      <c r="T75" s="197" t="str">
        <f>IF(B66="D",T66," ")</f>
        <v xml:space="preserve"> </v>
      </c>
    </row>
    <row r="76" spans="1:34" ht="13.5" thickBot="1" x14ac:dyDescent="0.25">
      <c r="F76" s="182" t="s">
        <v>73</v>
      </c>
      <c r="M76" s="184">
        <f t="shared" ref="M76:R76" si="13">SUM(M71:M75)</f>
        <v>0</v>
      </c>
      <c r="N76" s="184">
        <f t="shared" si="13"/>
        <v>0</v>
      </c>
      <c r="O76" s="184">
        <f t="shared" si="13"/>
        <v>0</v>
      </c>
      <c r="P76" s="184">
        <f t="shared" si="13"/>
        <v>0</v>
      </c>
      <c r="Q76" s="184">
        <f t="shared" si="13"/>
        <v>0</v>
      </c>
      <c r="R76" s="184">
        <f t="shared" si="13"/>
        <v>0</v>
      </c>
      <c r="S76" s="188"/>
      <c r="T76" s="184">
        <f>SUM(T71:T75)</f>
        <v>0</v>
      </c>
      <c r="AD76" s="158">
        <f>AD71+'Jun20'!AD75</f>
        <v>0</v>
      </c>
      <c r="AE76" s="158">
        <f>AE71+'Jun20'!AE75</f>
        <v>0</v>
      </c>
      <c r="AF76" s="158">
        <f>AF71+'Jun20'!AF75</f>
        <v>0</v>
      </c>
      <c r="AG76" s="158">
        <f>AG71+'Jun20'!AG75</f>
        <v>0</v>
      </c>
    </row>
    <row r="77" spans="1:34" ht="13.5" thickTop="1" x14ac:dyDescent="0.2"/>
    <row r="78" spans="1:34" x14ac:dyDescent="0.2">
      <c r="AD78" s="162"/>
      <c r="AE78" s="158">
        <f>AE73+'Jun20'!AE77</f>
        <v>0</v>
      </c>
      <c r="AF78" s="158">
        <f>AF73+'Jun20'!AF77</f>
        <v>0</v>
      </c>
      <c r="AG78" s="158">
        <f>AG73+'Jun20'!AG77</f>
        <v>0</v>
      </c>
    </row>
  </sheetData>
  <mergeCells count="87">
    <mergeCell ref="F67:G67"/>
    <mergeCell ref="H30:J30"/>
    <mergeCell ref="B40:D40"/>
    <mergeCell ref="H40:J40"/>
    <mergeCell ref="O40:R40"/>
    <mergeCell ref="F37:G37"/>
    <mergeCell ref="B38:T38"/>
    <mergeCell ref="B39:E39"/>
    <mergeCell ref="O39:Q39"/>
    <mergeCell ref="R39:T39"/>
    <mergeCell ref="O49:Q49"/>
    <mergeCell ref="R49:T49"/>
    <mergeCell ref="B68:T68"/>
    <mergeCell ref="N3:N6"/>
    <mergeCell ref="O3:O6"/>
    <mergeCell ref="P3:P6"/>
    <mergeCell ref="Q3:Q6"/>
    <mergeCell ref="F27:G27"/>
    <mergeCell ref="B28:T28"/>
    <mergeCell ref="T3:T6"/>
    <mergeCell ref="B29:E29"/>
    <mergeCell ref="B30:D30"/>
    <mergeCell ref="O29:Q29"/>
    <mergeCell ref="R29:T29"/>
    <mergeCell ref="O30:R30"/>
    <mergeCell ref="F47:G47"/>
    <mergeCell ref="B59:E59"/>
    <mergeCell ref="F57:G57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20:D20"/>
    <mergeCell ref="H20:J20"/>
    <mergeCell ref="O20:R20"/>
    <mergeCell ref="F3:F6"/>
    <mergeCell ref="H3:H6"/>
    <mergeCell ref="L3:L6"/>
    <mergeCell ref="M3:M6"/>
    <mergeCell ref="R3:R6"/>
    <mergeCell ref="B8:E8"/>
    <mergeCell ref="O8:Q8"/>
    <mergeCell ref="R8:T8"/>
    <mergeCell ref="B9:D9"/>
    <mergeCell ref="H9:J9"/>
    <mergeCell ref="O9:R9"/>
    <mergeCell ref="F16:G16"/>
    <mergeCell ref="B17:T17"/>
    <mergeCell ref="AC3:AC6"/>
    <mergeCell ref="B18:T18"/>
    <mergeCell ref="B19:E19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70:R70"/>
    <mergeCell ref="V1:AC2"/>
    <mergeCell ref="O59:Q59"/>
    <mergeCell ref="R59:T59"/>
    <mergeCell ref="B58:T58"/>
    <mergeCell ref="B48:T48"/>
    <mergeCell ref="B49:E49"/>
    <mergeCell ref="B50:D50"/>
    <mergeCell ref="B60:D60"/>
    <mergeCell ref="H60:J60"/>
    <mergeCell ref="O60:R60"/>
    <mergeCell ref="H50:J50"/>
    <mergeCell ref="O50:R50"/>
    <mergeCell ref="V3:V6"/>
    <mergeCell ref="O19:Q19"/>
    <mergeCell ref="R19:T19"/>
  </mergeCells>
  <phoneticPr fontId="6" type="noConversion"/>
  <dataValidations count="1">
    <dataValidation type="list" allowBlank="1" showInputMessage="1" showErrorMessage="1" sqref="G62:G66 G42:G46 G22:G26 G32:G36 G52:G56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4" max="16383" man="1"/>
    <brk id="46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3" sqref="B13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18</v>
      </c>
      <c r="F9" s="35"/>
      <c r="G9" s="35"/>
      <c r="H9" s="382" t="s">
        <v>28</v>
      </c>
      <c r="I9" s="380"/>
      <c r="J9" s="381"/>
      <c r="K9" s="204">
        <f>'Jul20'!M50+1</f>
        <v>44046</v>
      </c>
      <c r="L9" s="203" t="s">
        <v>76</v>
      </c>
      <c r="M9" s="205">
        <f>K9+6</f>
        <v>44052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IF(T$9="Y",'Jul20'!H52,0)</f>
        <v>0</v>
      </c>
      <c r="I11" s="92">
        <f>IF(T$9="Y",'Jul20'!I52,0)</f>
        <v>0</v>
      </c>
      <c r="J11" s="92">
        <f>IF(T$9="Y",'Jul20'!J52,0)</f>
        <v>0</v>
      </c>
      <c r="K11" s="89">
        <v>0</v>
      </c>
      <c r="L11" s="110">
        <f>IF(T$9="Y",'Jul20'!L52,0)</f>
        <v>0</v>
      </c>
      <c r="M11" s="111" t="str">
        <f>IF(E11=" "," ",IF(T$9="Y",'Jul20'!M52,IF((H11+K11+L11)&gt;0,H11+K11+L11,"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IF(Employee!H$34=E$9,Employee!D$34+SUM(M11)+'Jul20'!V52,SUM(M11)+'Jul20'!V52)</f>
        <v>0</v>
      </c>
      <c r="W11" s="49">
        <f>IF(Employee!H$34=E$9,Employee!D$35+SUM(N11)+'Jul20'!W52,SUM(N11)+'Jul20'!W52)</f>
        <v>0</v>
      </c>
      <c r="X11" s="49">
        <f>IF(O11=" ",'Jul20'!X52,O11+'Jul20'!X52)</f>
        <v>0</v>
      </c>
      <c r="Y11" s="49">
        <f>IF(P11=" ",'Jul20'!Y52,P11+'Jul20'!Y52)</f>
        <v>0</v>
      </c>
      <c r="Z11" s="49">
        <f>IF(Q11=" ",'Jul20'!Z52,Q11+'Jul20'!Z52)</f>
        <v>0</v>
      </c>
      <c r="AA11" s="49">
        <f>IF(R11=" ",'Jul20'!AA52,R11+'Jul20'!AA52)</f>
        <v>0</v>
      </c>
      <c r="AC11" s="49">
        <f>IF(T11=" ",'Jul20'!AC52,T11+'Jul20'!AC52)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IF(T$9="Y",'Jul20'!H53,0)</f>
        <v>0</v>
      </c>
      <c r="I12" s="92">
        <f>IF(T$9="Y",'Jul20'!I53,0)</f>
        <v>0</v>
      </c>
      <c r="J12" s="92">
        <f>IF(T$9="Y",'Jul20'!J53,0)</f>
        <v>0</v>
      </c>
      <c r="K12" s="92">
        <f>IF(T$9="Y",'Jul20'!K53,I12*J12)</f>
        <v>0</v>
      </c>
      <c r="L12" s="111">
        <f>IF(T$9="Y",'Jul20'!L53,0)</f>
        <v>0</v>
      </c>
      <c r="M12" s="111" t="str">
        <f>IF(E12=" "," ",IF(T$9="Y",'Jul20'!M53,IF((H12+K12+L12)&gt;0,H12+K12+L12,"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IF(Employee!H$60=E$9,Employee!D$60+SUM(M12)+'Jul20'!V53,SUM(M12)+'Jul20'!V53)</f>
        <v>0</v>
      </c>
      <c r="W12" s="49">
        <f>IF(Employee!H$60=E$9,Employee!D$61+SUM(N12)+'Jul20'!W53,SUM(N12)+'Jul20'!W53)</f>
        <v>0</v>
      </c>
      <c r="X12" s="49">
        <f>IF(O12=" ",'Jul20'!X53,O12+'Jul20'!X53)</f>
        <v>0</v>
      </c>
      <c r="Y12" s="49">
        <f>IF(P12=" ",'Jul20'!Y53,P12+'Jul20'!Y53)</f>
        <v>0</v>
      </c>
      <c r="Z12" s="49">
        <f>IF(Q12=" ",'Jul20'!Z53,Q12+'Jul20'!Z53)</f>
        <v>0</v>
      </c>
      <c r="AA12" s="49">
        <f>IF(R12=" ",'Jul20'!AA53,R12+'Jul20'!AA53)</f>
        <v>0</v>
      </c>
      <c r="AC12" s="49">
        <f>IF(T12=" ",'Jul20'!AC53,T12+'Jul20'!AC53)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IF(T$9="Y",'Jul20'!H54,0)</f>
        <v>0</v>
      </c>
      <c r="I13" s="92">
        <f>IF(T$9="Y",'Jul20'!I54,0)</f>
        <v>0</v>
      </c>
      <c r="J13" s="92">
        <f>IF(T$9="Y",'Jul20'!J54,0)</f>
        <v>0</v>
      </c>
      <c r="K13" s="92">
        <f>IF(T$9="Y",'Jul20'!K54,I13*J13)</f>
        <v>0</v>
      </c>
      <c r="L13" s="111">
        <f>IF(T$9="Y",'Jul20'!L54,0)</f>
        <v>0</v>
      </c>
      <c r="M13" s="111" t="str">
        <f>IF(E13=" "," ",IF(T$9="Y",'Jul20'!M54,IF((H13+K13+L13)&gt;0,H13+K13+L13,"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IF(Employee!H$86=E$9,Employee!D$86+SUM(M13)+'Jul20'!V54,SUM(M13)+'Jul20'!V54)</f>
        <v>0</v>
      </c>
      <c r="W13" s="49">
        <f>IF(Employee!H$86=E$9,Employee!D$87+SUM(N13)+'Jul20'!W54,SUM(N13)+'Jul20'!W54)</f>
        <v>0</v>
      </c>
      <c r="X13" s="49">
        <f>IF(O13=" ",'Jul20'!X54,O13+'Jul20'!X54)</f>
        <v>0</v>
      </c>
      <c r="Y13" s="49">
        <f>IF(P13=" ",'Jul20'!Y54,P13+'Jul20'!Y54)</f>
        <v>0</v>
      </c>
      <c r="Z13" s="49">
        <f>IF(Q13=" ",'Jul20'!Z54,Q13+'Jul20'!Z54)</f>
        <v>0</v>
      </c>
      <c r="AA13" s="49">
        <f>IF(R13=" ",'Jul20'!AA54,R13+'Jul20'!AA54)</f>
        <v>0</v>
      </c>
      <c r="AC13" s="49">
        <f>IF(T13=" ",'Jul20'!AC54,T13+'Jul20'!AC54)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IF(T$9="Y",'Jul20'!H55,0)</f>
        <v>0</v>
      </c>
      <c r="I14" s="92">
        <f>IF(T$9="Y",'Jul20'!I55,0)</f>
        <v>0</v>
      </c>
      <c r="J14" s="92">
        <f>IF(T$9="Y",'Jul20'!J55,0)</f>
        <v>0</v>
      </c>
      <c r="K14" s="92">
        <f>IF(T$9="Y",'Jul20'!K55,I14*J14)</f>
        <v>0</v>
      </c>
      <c r="L14" s="111">
        <f>IF(T$9="Y",'Jul20'!L55,0)</f>
        <v>0</v>
      </c>
      <c r="M14" s="111" t="str">
        <f>IF(E14=" "," ",IF(T$9="Y",'Jul20'!M55,IF((H14+K14+L14)&gt;0,H14+K14+L14,"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IF(Employee!H$112=E$9,Employee!D$112+SUM(M14)+'Jul20'!V55,SUM(M14)+'Jul20'!V55)</f>
        <v>0</v>
      </c>
      <c r="W14" s="49">
        <f>IF(Employee!H$112=E$9,Employee!D$113+SUM(N14)+'Jul20'!W55,SUM(N14)+'Jul20'!W55)</f>
        <v>0</v>
      </c>
      <c r="X14" s="49">
        <f>IF(O14=" ",'Jul20'!X55,O14+'Jul20'!X55)</f>
        <v>0</v>
      </c>
      <c r="Y14" s="49">
        <f>IF(P14=" ",'Jul20'!Y55,P14+'Jul20'!Y55)</f>
        <v>0</v>
      </c>
      <c r="Z14" s="49">
        <f>IF(Q14=" ",'Jul20'!Z55,Q14+'Jul20'!Z55)</f>
        <v>0</v>
      </c>
      <c r="AA14" s="49">
        <f>IF(R14=" ",'Jul20'!AA55,R14+'Jul20'!AA55)</f>
        <v>0</v>
      </c>
      <c r="AC14" s="49">
        <f>IF(T14=" ",'Jul20'!AC55,T14+'Jul20'!AC55)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IF(T$9="Y",'Jul20'!H56,0)</f>
        <v>0</v>
      </c>
      <c r="I15" s="245">
        <f>IF(T$9="Y",'Jul20'!I56,0)</f>
        <v>0</v>
      </c>
      <c r="J15" s="245">
        <f>IF(T$9="Y",'Jul20'!J56,0)</f>
        <v>0</v>
      </c>
      <c r="K15" s="245">
        <f>IF(T$9="Y",'Jul20'!K56,I15*J15)</f>
        <v>0</v>
      </c>
      <c r="L15" s="246">
        <f>IF(T$9="Y",'Jul20'!L56,0)</f>
        <v>0</v>
      </c>
      <c r="M15" s="111" t="str">
        <f>IF(E15=" "," ",IF(T$9="Y",'Jul20'!M56,IF((H15+K15+L15)&gt;0,H15+K15+L15,"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IF(Employee!H$138=E$9,Employee!D$138+SUM(M15)+'Jul20'!V56,SUM(M15)+'Jul20'!V56)</f>
        <v>0</v>
      </c>
      <c r="W15" s="49">
        <f>IF(Employee!H$138=E$9,Employee!D$139+SUM(N15)+'Jul20'!W56,SUM(N15)+'Jul20'!W56)</f>
        <v>0</v>
      </c>
      <c r="X15" s="49">
        <f>IF(O15=" ",'Jul20'!X56,O15+'Jul20'!X56)</f>
        <v>0</v>
      </c>
      <c r="Y15" s="49">
        <f>IF(P15=" ",'Jul20'!Y56,P15+'Jul20'!Y56)</f>
        <v>0</v>
      </c>
      <c r="Z15" s="49">
        <f>IF(Q15=" ",'Jul20'!Z56,Q15+'Jul20'!Z56)</f>
        <v>0</v>
      </c>
      <c r="AA15" s="49">
        <f>IF(R15=" ",'Jul20'!AA56,R15+'Jul20'!AA56)</f>
        <v>0</v>
      </c>
      <c r="AC15" s="49">
        <f>IF(T15=" ",'Jul20'!AC56,T15+'Jul20'!AC56)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19</v>
      </c>
      <c r="F19" s="35"/>
      <c r="G19" s="35"/>
      <c r="H19" s="382" t="s">
        <v>28</v>
      </c>
      <c r="I19" s="380"/>
      <c r="J19" s="381"/>
      <c r="K19" s="204">
        <f>M9+1</f>
        <v>44053</v>
      </c>
      <c r="L19" s="203" t="s">
        <v>76</v>
      </c>
      <c r="M19" s="205">
        <f>K19+6</f>
        <v>44059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20</v>
      </c>
      <c r="F29" s="35"/>
      <c r="G29" s="35"/>
      <c r="H29" s="382" t="s">
        <v>28</v>
      </c>
      <c r="I29" s="380"/>
      <c r="J29" s="381"/>
      <c r="K29" s="204">
        <f>M19+1</f>
        <v>44060</v>
      </c>
      <c r="L29" s="203" t="s">
        <v>76</v>
      </c>
      <c r="M29" s="205">
        <f>K29+6</f>
        <v>44066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21</v>
      </c>
      <c r="F39" s="35"/>
      <c r="G39" s="35"/>
      <c r="H39" s="382" t="s">
        <v>28</v>
      </c>
      <c r="I39" s="439"/>
      <c r="J39" s="440"/>
      <c r="K39" s="204">
        <f>M29+1</f>
        <v>44067</v>
      </c>
      <c r="L39" s="203" t="s">
        <v>76</v>
      </c>
      <c r="M39" s="205">
        <f>K39+6</f>
        <v>44073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5</v>
      </c>
      <c r="F49" s="35"/>
      <c r="G49" s="35"/>
      <c r="H49" s="382" t="s">
        <v>28</v>
      </c>
      <c r="I49" s="380"/>
      <c r="J49" s="381"/>
      <c r="K49" s="204">
        <f>Admin!B119</f>
        <v>44044</v>
      </c>
      <c r="L49" s="203" t="s">
        <v>76</v>
      </c>
      <c r="M49" s="205">
        <f>Admin!B149</f>
        <v>44074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IF(T$49="Y",'Jul20'!H62,0)</f>
        <v>0</v>
      </c>
      <c r="I51" s="89">
        <f>IF(T$49="Y",'Jul20'!I62,0)</f>
        <v>0</v>
      </c>
      <c r="J51" s="89">
        <f>IF(T$49="Y",'Jul20'!J62,0)</f>
        <v>0</v>
      </c>
      <c r="K51" s="89">
        <f>IF(T$49="Y",'Jul20'!K62,I51*J51)</f>
        <v>0</v>
      </c>
      <c r="L51" s="89">
        <f>IF(T$49="Y",'Jul20'!L62,0)</f>
        <v>0</v>
      </c>
      <c r="M51" s="99" t="str">
        <f>IF(E51=" "," ",IF(T$49="Y",'Jul20'!M62,IF((H51+K51+L51)&gt;0,H51+K51+L51,"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IF(Employee!H$35=E$49,Employee!D$34+SUM(M51)+'Jul20'!V62,SUM(M51)+'Jul20'!V62)</f>
        <v>0</v>
      </c>
      <c r="W51" s="49">
        <f>IF(Employee!H$35=E$49,Employee!D$35+SUM(N51)+'Jul20'!W62,SUM(N51)+'Jul20'!W62)</f>
        <v>0</v>
      </c>
      <c r="X51" s="49">
        <f>IF(O51=" ",'Jul20'!X62,O51+'Jul20'!X62)</f>
        <v>0</v>
      </c>
      <c r="Y51" s="49">
        <f>IF(P51=" ",'Jul20'!Y62,P51+'Jul20'!Y62)</f>
        <v>0</v>
      </c>
      <c r="Z51" s="49">
        <f>IF(Q51=" ",'Jul20'!Z62,Q51+'Jul20'!Z62)</f>
        <v>0</v>
      </c>
      <c r="AA51" s="49">
        <f>IF(R51=" ",'Jul20'!AA62,R51+'Jul20'!AA62)</f>
        <v>0</v>
      </c>
      <c r="AC51" s="49">
        <f>IF(T51=" ",'Jul20'!AC62,T51+'Jul20'!AC62)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IF(T$49="Y",'Jul20'!H63,0)</f>
        <v>0</v>
      </c>
      <c r="I52" s="92">
        <f>IF(T$49="Y",'Jul20'!I63,0)</f>
        <v>0</v>
      </c>
      <c r="J52" s="92">
        <f>IF(T$49="Y",'Jul20'!J63,0)</f>
        <v>0</v>
      </c>
      <c r="K52" s="92">
        <f>IF(T$49="Y",'Jul20'!K63,I52*J52)</f>
        <v>0</v>
      </c>
      <c r="L52" s="92">
        <f>IF(T$49="Y",'Jul20'!L63,0)</f>
        <v>0</v>
      </c>
      <c r="M52" s="100" t="str">
        <f>IF(E52=" "," ",IF(T$49="Y",'Jul20'!M63,IF((H52+K52+L52)&gt;0,H52+K52+L52,"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IF(Employee!H$61=E$49,Employee!D$60+SUM(M52)+'Jul20'!V63,SUM(M52)+'Jul20'!V63)</f>
        <v>0</v>
      </c>
      <c r="W52" s="49">
        <f>IF(Employee!H$61=E$49,Employee!D$61+SUM(N52)+'Jul20'!W63,SUM(N52)+'Jul20'!W63)</f>
        <v>0</v>
      </c>
      <c r="X52" s="49">
        <f>IF(O52=" ",'Jul20'!X63,O52+'Jul20'!X63)</f>
        <v>0</v>
      </c>
      <c r="Y52" s="49">
        <f>IF(P52=" ",'Jul20'!Y63,P52+'Jul20'!Y63)</f>
        <v>0</v>
      </c>
      <c r="Z52" s="49">
        <f>IF(Q52=" ",'Jul20'!Z63,Q52+'Jul20'!Z63)</f>
        <v>0</v>
      </c>
      <c r="AA52" s="49">
        <f>IF(R52=" ",'Jul20'!AA63,R52+'Jul20'!AA63)</f>
        <v>0</v>
      </c>
      <c r="AC52" s="49">
        <f>IF(T52=" ",'Jul20'!AC63,T52+'Jul20'!AC63)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IF(T$49="Y",'Jul20'!H64,0)</f>
        <v>0</v>
      </c>
      <c r="I53" s="92">
        <f>IF(T$49="Y",'Jul20'!I64,0)</f>
        <v>0</v>
      </c>
      <c r="J53" s="92">
        <f>IF(T$49="Y",'Jul20'!J64,0)</f>
        <v>0</v>
      </c>
      <c r="K53" s="92">
        <f>IF(T$49="Y",'Jul20'!K64,I53*J53)</f>
        <v>0</v>
      </c>
      <c r="L53" s="92">
        <f>IF(T$49="Y",'Jul20'!L64,0)</f>
        <v>0</v>
      </c>
      <c r="M53" s="100" t="str">
        <f>IF(E53=" "," ",IF(T$49="Y",'Jul20'!M64,IF((H53+K53+L53)&gt;0,H53+K53+L53,"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IF(Employee!H$87=E$49,Employee!D$86+SUM(M53)+'Jul20'!V64,SUM(M53)+'Jul20'!V64)</f>
        <v>0</v>
      </c>
      <c r="W53" s="49">
        <f>IF(Employee!H$87=E$49,Employee!D$87+SUM(N53)+'Jul20'!W64,SUM(N53)+'Jul20'!W64)</f>
        <v>0</v>
      </c>
      <c r="X53" s="49">
        <f>IF(O53=" ",'Jul20'!X64,O53+'Jul20'!X64)</f>
        <v>0</v>
      </c>
      <c r="Y53" s="49">
        <f>IF(P53=" ",'Jul20'!Y64,P53+'Jul20'!Y64)</f>
        <v>0</v>
      </c>
      <c r="Z53" s="49">
        <f>IF(Q53=" ",'Jul20'!Z64,Q53+'Jul20'!Z64)</f>
        <v>0</v>
      </c>
      <c r="AA53" s="49">
        <f>IF(R53=" ",'Jul20'!AA64,R53+'Jul20'!AA64)</f>
        <v>0</v>
      </c>
      <c r="AC53" s="49">
        <f>IF(T53=" ",'Jul20'!AC64,T53+'Jul20'!AC64)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IF(T$49="Y",'Jul20'!H65,0)</f>
        <v>0</v>
      </c>
      <c r="I54" s="92">
        <f>IF(T$49="Y",'Jul20'!I65,0)</f>
        <v>0</v>
      </c>
      <c r="J54" s="92">
        <f>IF(T$49="Y",'Jul20'!J65,0)</f>
        <v>0</v>
      </c>
      <c r="K54" s="92">
        <f>IF(T$49="Y",'Jul20'!K65,I54*J54)</f>
        <v>0</v>
      </c>
      <c r="L54" s="92">
        <f>IF(T$49="Y",'Jul20'!L65,0)</f>
        <v>0</v>
      </c>
      <c r="M54" s="100" t="str">
        <f>IF(E54=" "," ",IF(T$49="Y",'Jul20'!M65,IF((H54+K54+L54)&gt;0,H54+K54+L54,"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IF(Employee!H$113=E$49,Employee!D$112+SUM(M54)+'Jul20'!V65,SUM(M54)+'Jul20'!V65)</f>
        <v>0</v>
      </c>
      <c r="W54" s="49">
        <f>IF(Employee!H$113=E$49,Employee!D$113+SUM(N54)+'Jul20'!W65,SUM(N54)+'Jul20'!W65)</f>
        <v>0</v>
      </c>
      <c r="X54" s="49">
        <f>IF(O54=" ",'Jul20'!X65,O54+'Jul20'!X65)</f>
        <v>0</v>
      </c>
      <c r="Y54" s="49">
        <f>IF(P54=" ",'Jul20'!Y65,P54+'Jul20'!Y65)</f>
        <v>0</v>
      </c>
      <c r="Z54" s="49">
        <f>IF(Q54=" ",'Jul20'!Z65,Q54+'Jul20'!Z65)</f>
        <v>0</v>
      </c>
      <c r="AA54" s="49">
        <f>IF(R54=" ",'Jul20'!AA65,R54+'Jul20'!AA65)</f>
        <v>0</v>
      </c>
      <c r="AC54" s="49">
        <f>IF(T54=" ",'Jul20'!AC65,T54+'Jul20'!AC65)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IF(T$49="Y",'Jul20'!H66,0)</f>
        <v>0</v>
      </c>
      <c r="I55" s="92">
        <f>IF(T$49="Y",'Jul20'!I66,0)</f>
        <v>0</v>
      </c>
      <c r="J55" s="92">
        <f>IF(T$49="Y",'Jul20'!J66,0)</f>
        <v>0</v>
      </c>
      <c r="K55" s="92">
        <f>IF(T$49="Y",'Jul20'!K66,I55*J55)</f>
        <v>0</v>
      </c>
      <c r="L55" s="92">
        <f>IF(T$49="Y",'Jul20'!L66,0)</f>
        <v>0</v>
      </c>
      <c r="M55" s="100" t="str">
        <f>IF(E55=" "," ",IF(T$49="Y",'Jul20'!M66,IF((H55+K55+L55)&gt;0,H55+K55+L55,"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IF(Employee!H$139=E$49,Employee!D$138+SUM(M55)+'Jul20'!V66,SUM(M55)+'Jul20'!V66)</f>
        <v>0</v>
      </c>
      <c r="W55" s="49">
        <f>IF(Employee!H$139=E$49,Employee!D$139+SUM(N55)+'Jul20'!W66,SUM(N55)+'Jul20'!W66)</f>
        <v>0</v>
      </c>
      <c r="X55" s="49">
        <f>IF(O55=" ",'Jul20'!X66,O55+'Jul20'!X66)</f>
        <v>0</v>
      </c>
      <c r="Y55" s="49">
        <f>IF(P55=" ",'Jul20'!Y66,P55+'Jul20'!Y66)</f>
        <v>0</v>
      </c>
      <c r="Z55" s="49">
        <f>IF(Q55=" ",'Jul20'!Z66,Q55+'Jul20'!Z66)</f>
        <v>0</v>
      </c>
      <c r="AA55" s="49">
        <f>IF(R55=" ",'Jul20'!AA66,R55+'Jul20'!AA66)</f>
        <v>0</v>
      </c>
      <c r="AC55" s="49">
        <f>IF(T55=" ",'Jul20'!AC66,T55+'Jul20'!AC66)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AD60+'Jul20'!AD76</f>
        <v>0</v>
      </c>
      <c r="AE65" s="158">
        <f>AE60+'Jul20'!AE76</f>
        <v>0</v>
      </c>
      <c r="AF65" s="158">
        <f>AF60+'Jul20'!AF76</f>
        <v>0</v>
      </c>
      <c r="AG65" s="158">
        <f>AG60+'Jul20'!AG76</f>
        <v>0</v>
      </c>
    </row>
    <row r="66" spans="6:33" ht="13.5" thickTop="1" x14ac:dyDescent="0.2"/>
    <row r="67" spans="6:33" x14ac:dyDescent="0.2">
      <c r="AD67" s="162"/>
      <c r="AE67" s="158">
        <f>AE62+'Jul20'!AE78</f>
        <v>0</v>
      </c>
      <c r="AF67" s="158">
        <f>AF62+'Jul20'!AF78</f>
        <v>0</v>
      </c>
      <c r="AG67" s="158">
        <f>AG62+'Jul20'!AG78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I1" sqref="I1:L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43">
        <f>SUM(AD70:AG70)+SUM(AE72:AG72)</f>
        <v>0</v>
      </c>
      <c r="H1" s="444"/>
      <c r="I1" s="450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4"/>
    </row>
    <row r="2" spans="1:34" s="4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4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22</v>
      </c>
      <c r="F9" s="35"/>
      <c r="G9" s="35"/>
      <c r="H9" s="382" t="s">
        <v>28</v>
      </c>
      <c r="I9" s="380"/>
      <c r="J9" s="381"/>
      <c r="K9" s="204">
        <f>'Aug20'!M39+1</f>
        <v>44074</v>
      </c>
      <c r="L9" s="203" t="s">
        <v>76</v>
      </c>
      <c r="M9" s="205">
        <f>K9+6</f>
        <v>44080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IF(T$9="Y",'Aug20'!H41,0)</f>
        <v>0</v>
      </c>
      <c r="I11" s="89">
        <f>IF(T$9="Y",'Aug20'!I41,0)</f>
        <v>0</v>
      </c>
      <c r="J11" s="89">
        <f>IF(T$9="Y",'Aug20'!J41,0)</f>
        <v>0</v>
      </c>
      <c r="K11" s="89">
        <f>IF(T$9="Y",'Aug20'!K41,I11*J11)</f>
        <v>0</v>
      </c>
      <c r="L11" s="110">
        <f>IF(T$9="Y",'Aug20'!L41,0)</f>
        <v>0</v>
      </c>
      <c r="M11" s="110" t="str">
        <f>IF(E11=" "," ",IF(T$9="Y",'Aug20'!M41,IF((H11+K11+L11)&gt;0,H11+K11+L11,"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IF(Employee!H$34=E$9,Employee!D$34+SUM(M11)+'Aug20'!V41,SUM(M11)+'Aug20'!V41)</f>
        <v>0</v>
      </c>
      <c r="W11" s="49">
        <f>IF(Employee!H$34=E$9,Employee!D$35+SUM(N11)+'Aug20'!W41,SUM(N11)+'Aug20'!W41)</f>
        <v>0</v>
      </c>
      <c r="X11" s="49">
        <f>IF(O11=" ",'Aug20'!X41,O11+'Aug20'!X41)</f>
        <v>0</v>
      </c>
      <c r="Y11" s="49">
        <f>IF(P11=" ",'Aug20'!Y41,P11+'Aug20'!Y41)</f>
        <v>0</v>
      </c>
      <c r="Z11" s="49">
        <f>IF(Q11=" ",'Aug20'!Z41,Q11+'Aug20'!Z41)</f>
        <v>0</v>
      </c>
      <c r="AA11" s="49">
        <f>IF(R11=" ",'Aug20'!AA41,R11+'Aug20'!AA41)</f>
        <v>0</v>
      </c>
      <c r="AC11" s="49">
        <f>IF(T11=" ",'Aug20'!AC41,T11+'Aug20'!AC41)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IF(T$9="Y",'Aug20'!H42,0)</f>
        <v>0</v>
      </c>
      <c r="I12" s="92">
        <f>IF(T$9="Y",'Aug20'!I42,0)</f>
        <v>0</v>
      </c>
      <c r="J12" s="92">
        <f>IF(T$9="Y",'Aug20'!J42,0)</f>
        <v>0</v>
      </c>
      <c r="K12" s="92">
        <f>IF(T$9="Y",'Aug20'!K42,I12*J12)</f>
        <v>0</v>
      </c>
      <c r="L12" s="111">
        <f>IF(T$9="Y",'Aug20'!L42,0)</f>
        <v>0</v>
      </c>
      <c r="M12" s="111" t="str">
        <f>IF(E12=" "," ",IF(T$9="Y",'Aug20'!M42,IF((H12+K12+L12)&gt;0,H12+K12+L12,"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IF(Employee!H$60=E$9,Employee!D$60+SUM(M12)+'Aug20'!V42,SUM(M12)+'Aug20'!V42)</f>
        <v>0</v>
      </c>
      <c r="W12" s="49">
        <f>IF(Employee!H$60=E$9,Employee!D$61+SUM(N12)+'Aug20'!W42,SUM(N12)+'Aug20'!W42)</f>
        <v>0</v>
      </c>
      <c r="X12" s="49">
        <f>IF(O12=" ",'Aug20'!X42,O12+'Aug20'!X42)</f>
        <v>0</v>
      </c>
      <c r="Y12" s="49">
        <f>IF(P12=" ",'Aug20'!Y42,P12+'Aug20'!Y42)</f>
        <v>0</v>
      </c>
      <c r="Z12" s="49">
        <f>IF(Q12=" ",'Aug20'!Z42,Q12+'Aug20'!Z42)</f>
        <v>0</v>
      </c>
      <c r="AA12" s="49">
        <f>IF(R12=" ",'Aug20'!AA42,R12+'Aug20'!AA42)</f>
        <v>0</v>
      </c>
      <c r="AC12" s="49">
        <f>IF(T12=" ",'Aug20'!AC42,T12+'Aug20'!AC42)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IF(T$9="Y",'Aug20'!H43,0)</f>
        <v>0</v>
      </c>
      <c r="I13" s="92">
        <f>IF(T$9="Y",'Aug20'!I43,0)</f>
        <v>0</v>
      </c>
      <c r="J13" s="92">
        <f>IF(T$9="Y",'Aug20'!J43,0)</f>
        <v>0</v>
      </c>
      <c r="K13" s="92">
        <f>IF(T$9="Y",'Aug20'!K43,I13*J13)</f>
        <v>0</v>
      </c>
      <c r="L13" s="111">
        <f>IF(T$9="Y",'Aug20'!L43,0)</f>
        <v>0</v>
      </c>
      <c r="M13" s="111" t="str">
        <f>IF(E13=" "," ",IF(T$9="Y",'Aug20'!M43,IF((H13+K13+L13)&gt;0,H13+K13+L13,"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IF(Employee!H$86=E$9,Employee!D$86+SUM(M13)+'Aug20'!V43,SUM(M13)+'Aug20'!V43)</f>
        <v>0</v>
      </c>
      <c r="W13" s="49">
        <f>IF(Employee!H$86=E$9,Employee!D$87+SUM(N13)+'Aug20'!W43,SUM(N13)+'Aug20'!W43)</f>
        <v>0</v>
      </c>
      <c r="X13" s="49">
        <f>IF(O13=" ",'Aug20'!X43,O13+'Aug20'!X43)</f>
        <v>0</v>
      </c>
      <c r="Y13" s="49">
        <f>IF(P13=" ",'Aug20'!Y43,P13+'Aug20'!Y43)</f>
        <v>0</v>
      </c>
      <c r="Z13" s="49">
        <f>IF(Q13=" ",'Aug20'!Z43,Q13+'Aug20'!Z43)</f>
        <v>0</v>
      </c>
      <c r="AA13" s="49">
        <f>IF(R13=" ",'Aug20'!AA43,R13+'Aug20'!AA43)</f>
        <v>0</v>
      </c>
      <c r="AC13" s="49">
        <f>IF(T13=" ",'Aug20'!AC43,T13+'Aug20'!AC43)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IF(T$9="Y",'Aug20'!H44,0)</f>
        <v>0</v>
      </c>
      <c r="I14" s="92">
        <f>IF(T$9="Y",'Aug20'!I44,0)</f>
        <v>0</v>
      </c>
      <c r="J14" s="92">
        <f>IF(T$9="Y",'Aug20'!J44,0)</f>
        <v>0</v>
      </c>
      <c r="K14" s="92">
        <f>IF(T$9="Y",'Aug20'!K44,I14*J14)</f>
        <v>0</v>
      </c>
      <c r="L14" s="111">
        <f>IF(T$9="Y",'Aug20'!L44,0)</f>
        <v>0</v>
      </c>
      <c r="M14" s="111" t="str">
        <f>IF(E14=" "," ",IF(T$9="Y",'Aug20'!M44,IF((H14+K14+L14)&gt;0,H14+K14+L14,"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IF(Employee!H$112=E$9,Employee!D$112+SUM(M14)+'Aug20'!V44,SUM(M14)+'Aug20'!V44)</f>
        <v>0</v>
      </c>
      <c r="W14" s="49">
        <f>IF(Employee!H$112=E$9,Employee!D$113+SUM(N14)+'Aug20'!W44,SUM(N14)+'Aug20'!W44)</f>
        <v>0</v>
      </c>
      <c r="X14" s="49">
        <f>IF(O14=" ",'Aug20'!X44,O14+'Aug20'!X44)</f>
        <v>0</v>
      </c>
      <c r="Y14" s="49">
        <f>IF(P14=" ",'Aug20'!Y44,P14+'Aug20'!Y44)</f>
        <v>0</v>
      </c>
      <c r="Z14" s="49">
        <f>IF(Q14=" ",'Aug20'!Z44,Q14+'Aug20'!Z44)</f>
        <v>0</v>
      </c>
      <c r="AA14" s="49">
        <f>IF(R14=" ",'Aug20'!AA44,R14+'Aug20'!AA44)</f>
        <v>0</v>
      </c>
      <c r="AC14" s="49">
        <f>IF(T14=" ",'Aug20'!AC44,T14+'Aug20'!AC44)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IF(T$9="Y",'Aug20'!H45,0)</f>
        <v>0</v>
      </c>
      <c r="I15" s="245">
        <f>IF(T$9="Y",'Aug20'!I45,0)</f>
        <v>0</v>
      </c>
      <c r="J15" s="245">
        <f>IF(T$9="Y",'Aug20'!J45,0)</f>
        <v>0</v>
      </c>
      <c r="K15" s="245">
        <f>IF(T$9="Y",'Aug20'!K45,I15*J15)</f>
        <v>0</v>
      </c>
      <c r="L15" s="246">
        <f>IF(T$9="Y",'Aug20'!L45,0)</f>
        <v>0</v>
      </c>
      <c r="M15" s="111" t="str">
        <f>IF(E15=" "," ",IF(T$9="Y",'Aug20'!M45,IF((H15+K15+L15)&gt;0,H15+K15+L15,"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IF(Employee!H$138=E$9,Employee!D$138+SUM(M15)+'Aug20'!V45,SUM(M15)+'Aug20'!V45)</f>
        <v>0</v>
      </c>
      <c r="W15" s="49">
        <f>IF(Employee!H$138=E$9,Employee!D$139+SUM(N15)+'Aug20'!W45,SUM(N15)+'Aug20'!W45)</f>
        <v>0</v>
      </c>
      <c r="X15" s="49">
        <f>IF(O15=" ",'Aug20'!X45,O15+'Aug20'!X45)</f>
        <v>0</v>
      </c>
      <c r="Y15" s="49">
        <f>IF(P15=" ",'Aug20'!Y45,P15+'Aug20'!Y45)</f>
        <v>0</v>
      </c>
      <c r="Z15" s="49">
        <f>IF(Q15=" ",'Aug20'!Z45,Q15+'Aug20'!Z45)</f>
        <v>0</v>
      </c>
      <c r="AA15" s="49">
        <f>IF(R15=" ",'Aug20'!AA45,R15+'Aug20'!AA45)</f>
        <v>0</v>
      </c>
      <c r="AC15" s="49">
        <f>IF(T15=" ",'Aug20'!AC45,T15+'Aug20'!AC45)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23</v>
      </c>
      <c r="F19" s="35"/>
      <c r="G19" s="35"/>
      <c r="H19" s="382" t="s">
        <v>28</v>
      </c>
      <c r="I19" s="380"/>
      <c r="J19" s="381"/>
      <c r="K19" s="204">
        <f>M9+1</f>
        <v>44081</v>
      </c>
      <c r="L19" s="203" t="s">
        <v>76</v>
      </c>
      <c r="M19" s="205">
        <f>K19+6</f>
        <v>44087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24</v>
      </c>
      <c r="F29" s="35"/>
      <c r="G29" s="35"/>
      <c r="H29" s="382" t="s">
        <v>28</v>
      </c>
      <c r="I29" s="380"/>
      <c r="J29" s="381"/>
      <c r="K29" s="204">
        <f>M19+1</f>
        <v>44088</v>
      </c>
      <c r="L29" s="203" t="s">
        <v>76</v>
      </c>
      <c r="M29" s="205">
        <f>K29+6</f>
        <v>44094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25</v>
      </c>
      <c r="F39" s="35"/>
      <c r="G39" s="35"/>
      <c r="H39" s="382" t="s">
        <v>28</v>
      </c>
      <c r="I39" s="439"/>
      <c r="J39" s="440"/>
      <c r="K39" s="204">
        <f>M29+1</f>
        <v>44095</v>
      </c>
      <c r="L39" s="203" t="s">
        <v>76</v>
      </c>
      <c r="M39" s="205">
        <f>K39+6</f>
        <v>44101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0</v>
      </c>
      <c r="F49" s="35"/>
      <c r="G49" s="35"/>
      <c r="H49" s="382" t="s">
        <v>28</v>
      </c>
      <c r="I49" s="439"/>
      <c r="J49" s="440"/>
      <c r="K49" s="204"/>
      <c r="L49" s="203" t="s">
        <v>76</v>
      </c>
      <c r="M49" s="205"/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6</v>
      </c>
      <c r="F59" s="35"/>
      <c r="G59" s="35"/>
      <c r="H59" s="382" t="s">
        <v>28</v>
      </c>
      <c r="I59" s="380"/>
      <c r="J59" s="381"/>
      <c r="K59" s="204">
        <f>Admin!B150</f>
        <v>44075</v>
      </c>
      <c r="L59" s="203" t="s">
        <v>76</v>
      </c>
      <c r="M59" s="205">
        <f>Admin!B179</f>
        <v>44104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IF(T$59="Y",'Aug20'!H51,0)</f>
        <v>0</v>
      </c>
      <c r="I61" s="89">
        <f>IF(T$59="Y",'Aug20'!I51,0)</f>
        <v>0</v>
      </c>
      <c r="J61" s="89">
        <f>IF(T$59="Y",'Aug20'!J51,0)</f>
        <v>0</v>
      </c>
      <c r="K61" s="89">
        <f>IF(T$59="Y",'Aug20'!K51,I61*J61)</f>
        <v>0</v>
      </c>
      <c r="L61" s="110">
        <f>IF(T$59="Y",'Aug20'!L51,0)</f>
        <v>0</v>
      </c>
      <c r="M61" s="99" t="str">
        <f>IF(E61=" "," ",IF(T$59="Y",'Aug20'!M51,IF((H61+K61+L61)&gt;0,H61+K61+L61,"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IF(Employee!H$35=E$59,Employee!D$34+SUM(M61)+'Aug20'!V51,SUM(M61)+'Aug20'!V51)</f>
        <v>0</v>
      </c>
      <c r="W61" s="49">
        <f>IF(Employee!H$35=E$59,Employee!D$35+SUM(N61)+'Aug20'!W51,SUM(N61)+'Aug20'!W51)</f>
        <v>0</v>
      </c>
      <c r="X61" s="49">
        <f>IF(O61=" ",'Aug20'!X51,O61+'Aug20'!X51)</f>
        <v>0</v>
      </c>
      <c r="Y61" s="49">
        <f>IF(P61=" ",'Aug20'!Y51,P61+'Aug20'!Y51)</f>
        <v>0</v>
      </c>
      <c r="Z61" s="49">
        <f>IF(Q61=" ",'Aug20'!Z51,Q61+'Aug20'!Z51)</f>
        <v>0</v>
      </c>
      <c r="AA61" s="49">
        <f>IF(R61=" ",'Aug20'!AA51,R61+'Aug20'!AA51)</f>
        <v>0</v>
      </c>
      <c r="AC61" s="49">
        <f>IF(T61=" ",'Aug20'!AC51,T61+'Aug20'!AC51)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IF(T$59="Y",'Aug20'!H52,0)</f>
        <v>0</v>
      </c>
      <c r="I62" s="92">
        <f>IF(T$59="Y",'Aug20'!I52,0)</f>
        <v>0</v>
      </c>
      <c r="J62" s="92">
        <f>IF(T$59="Y",'Aug20'!J52,0)</f>
        <v>0</v>
      </c>
      <c r="K62" s="92">
        <f>IF(T$59="Y",'Aug20'!K52,I62*J62)</f>
        <v>0</v>
      </c>
      <c r="L62" s="111">
        <f>IF(T$59="Y",'Aug20'!L52,0)</f>
        <v>0</v>
      </c>
      <c r="M62" s="100" t="str">
        <f>IF(E62=" "," ",IF(T$59="Y",'Aug20'!M52,IF((H62+K62+L62)&gt;0,H62+K62+L62,"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IF(Employee!H$61=E$59,Employee!D$60+SUM(M62)+'Aug20'!V52,SUM(M62)+'Aug20'!V52)</f>
        <v>0</v>
      </c>
      <c r="W62" s="49">
        <f>IF(Employee!H$61=E$59,Employee!D$61+SUM(N62)+'Aug20'!W52,SUM(N62)+'Aug20'!W52)</f>
        <v>0</v>
      </c>
      <c r="X62" s="49">
        <f>IF(O62=" ",'Aug20'!X52,O62+'Aug20'!X52)</f>
        <v>0</v>
      </c>
      <c r="Y62" s="49">
        <f>IF(P62=" ",'Aug20'!Y52,P62+'Aug20'!Y52)</f>
        <v>0</v>
      </c>
      <c r="Z62" s="49">
        <f>IF(Q62=" ",'Aug20'!Z52,Q62+'Aug20'!Z52)</f>
        <v>0</v>
      </c>
      <c r="AA62" s="49">
        <f>IF(R62=" ",'Aug20'!AA52,R62+'Aug20'!AA52)</f>
        <v>0</v>
      </c>
      <c r="AC62" s="49">
        <f>IF(T62=" ",'Aug20'!AC52,T62+'Aug20'!AC52)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IF(T$59="Y",'Aug20'!H53,0)</f>
        <v>0</v>
      </c>
      <c r="I63" s="92">
        <f>IF(T$59="Y",'Aug20'!I53,0)</f>
        <v>0</v>
      </c>
      <c r="J63" s="92">
        <f>IF(T$59="Y",'Aug20'!J53,0)</f>
        <v>0</v>
      </c>
      <c r="K63" s="92">
        <f>IF(T$59="Y",'Aug20'!K53,I63*J63)</f>
        <v>0</v>
      </c>
      <c r="L63" s="111">
        <f>IF(T$59="Y",'Aug20'!L53,0)</f>
        <v>0</v>
      </c>
      <c r="M63" s="100" t="str">
        <f>IF(E63=" "," ",IF(T$59="Y",'Aug20'!M53,IF((H63+K63+L63)&gt;0,H63+K63+L63,"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IF(Employee!H$87=E$59,Employee!D$86+SUM(M63)+'Aug20'!V53,SUM(M63)+'Aug20'!V53)</f>
        <v>0</v>
      </c>
      <c r="W63" s="49">
        <f>IF(Employee!H$87=E$59,Employee!D$87+SUM(N63)+'Aug20'!W53,SUM(N63)+'Aug20'!W53)</f>
        <v>0</v>
      </c>
      <c r="X63" s="49">
        <f>IF(O63=" ",'Aug20'!X53,O63+'Aug20'!X53)</f>
        <v>0</v>
      </c>
      <c r="Y63" s="49">
        <f>IF(P63=" ",'Aug20'!Y53,P63+'Aug20'!Y53)</f>
        <v>0</v>
      </c>
      <c r="Z63" s="49">
        <f>IF(Q63=" ",'Aug20'!Z53,Q63+'Aug20'!Z53)</f>
        <v>0</v>
      </c>
      <c r="AA63" s="49">
        <f>IF(R63=" ",'Aug20'!AA53,R63+'Aug20'!AA53)</f>
        <v>0</v>
      </c>
      <c r="AC63" s="49">
        <f>IF(T63=" ",'Aug20'!AC53,T63+'Aug20'!AC53)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IF(T$59="Y",'Aug20'!H54,0)</f>
        <v>0</v>
      </c>
      <c r="I64" s="92">
        <f>IF(T$59="Y",'Aug20'!I54,0)</f>
        <v>0</v>
      </c>
      <c r="J64" s="92">
        <f>IF(T$59="Y",'Aug20'!J54,0)</f>
        <v>0</v>
      </c>
      <c r="K64" s="92">
        <f>IF(T$59="Y",'Aug20'!K54,I64*J64)</f>
        <v>0</v>
      </c>
      <c r="L64" s="111">
        <f>IF(T$59="Y",'Aug20'!L54,0)</f>
        <v>0</v>
      </c>
      <c r="M64" s="100" t="str">
        <f>IF(E64=" "," ",IF(T$59="Y",'Aug20'!M54,IF((H64+K64+L64)&gt;0,H64+K64+L64,"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IF(Employee!H$113=E$59,Employee!D$112+SUM(M64)+'Aug20'!V54,SUM(M64)+'Aug20'!V54)</f>
        <v>0</v>
      </c>
      <c r="W64" s="49">
        <f>IF(Employee!H$113=E$59,Employee!D$113+SUM(N64)+'Aug20'!W54,SUM(N64)+'Aug20'!W54)</f>
        <v>0</v>
      </c>
      <c r="X64" s="49">
        <f>IF(O64=" ",'Aug20'!X54,O64+'Aug20'!X54)</f>
        <v>0</v>
      </c>
      <c r="Y64" s="49">
        <f>IF(P64=" ",'Aug20'!Y54,P64+'Aug20'!Y54)</f>
        <v>0</v>
      </c>
      <c r="Z64" s="49">
        <f>IF(Q64=" ",'Aug20'!Z54,Q64+'Aug20'!Z54)</f>
        <v>0</v>
      </c>
      <c r="AA64" s="49">
        <f>IF(R64=" ",'Aug20'!AA54,R64+'Aug20'!AA54)</f>
        <v>0</v>
      </c>
      <c r="AC64" s="49">
        <f>IF(T64=" ",'Aug20'!AC54,T64+'Aug20'!AC54)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IF(T$59="Y",'Aug20'!H55,0)</f>
        <v>0</v>
      </c>
      <c r="I65" s="245">
        <f>IF(T$59="Y",'Aug20'!I55,0)</f>
        <v>0</v>
      </c>
      <c r="J65" s="245">
        <f>IF(T$59="Y",'Aug20'!J55,0)</f>
        <v>0</v>
      </c>
      <c r="K65" s="245">
        <f>IF(T$59="Y",'Aug20'!K55,I65*J65)</f>
        <v>0</v>
      </c>
      <c r="L65" s="246">
        <f>IF(T$59="Y",'Aug20'!L55,0)</f>
        <v>0</v>
      </c>
      <c r="M65" s="100" t="str">
        <f>IF(E65=" "," ",IF(T$59="Y",'Aug20'!M55,IF((H65+K65+L65)&gt;0,H65+K65+L65,"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IF(Employee!H$139=E$59,Employee!D$138+SUM(M65)+'Aug20'!V55,SUM(M65)+'Aug20'!V55)</f>
        <v>0</v>
      </c>
      <c r="W65" s="49">
        <f>IF(Employee!H$139=E$59,Employee!D$139+SUM(N65)+'Aug20'!W55,SUM(N65)+'Aug20'!W55)</f>
        <v>0</v>
      </c>
      <c r="X65" s="49">
        <f>IF(O65=" ",'Aug20'!X55,O65+'Aug20'!X55)</f>
        <v>0</v>
      </c>
      <c r="Y65" s="49">
        <f>IF(P65=" ",'Aug20'!Y55,P65+'Aug20'!Y55)</f>
        <v>0</v>
      </c>
      <c r="Z65" s="49">
        <f>IF(Q65=" ",'Aug20'!Z55,Q65+'Aug20'!Z55)</f>
        <v>0</v>
      </c>
      <c r="AA65" s="49">
        <f>IF(R65=" ",'Aug20'!AA55,R65+'Aug20'!AA55)</f>
        <v>0</v>
      </c>
      <c r="AC65" s="49">
        <f>IF(T65=" ",'Aug20'!AC55,T65+'Aug20'!AC55)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AD70+'Aug20'!AD65</f>
        <v>0</v>
      </c>
      <c r="AE75" s="158">
        <f>AE70+'Aug20'!AE65</f>
        <v>0</v>
      </c>
      <c r="AF75" s="158">
        <f>AF70+'Aug20'!AF65</f>
        <v>0</v>
      </c>
      <c r="AG75" s="158">
        <f>AG70+'Aug20'!AG65</f>
        <v>0</v>
      </c>
    </row>
    <row r="76" spans="1:34" ht="13.5" thickTop="1" x14ac:dyDescent="0.2"/>
    <row r="77" spans="1:34" x14ac:dyDescent="0.2">
      <c r="AD77" s="162"/>
      <c r="AE77" s="158">
        <f>AE72+'Aug20'!AE67</f>
        <v>0</v>
      </c>
      <c r="AF77" s="158">
        <f>AF72+'Aug20'!AF67</f>
        <v>0</v>
      </c>
      <c r="AG77" s="158">
        <f>AG72+'Aug20'!AG67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disablePrompts="1"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77"/>
  <sheetViews>
    <sheetView workbookViewId="0">
      <pane ySplit="6" topLeftCell="A7" activePane="bottomLeft" state="frozen"/>
      <selection pane="bottomLeft" activeCell="B15" sqref="B15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SUM(AD70:AG70)+SUM(AE72:AG72)</f>
        <v>0</v>
      </c>
      <c r="H1" s="418"/>
      <c r="I1" s="414" t="s">
        <v>4</v>
      </c>
      <c r="J1" s="415"/>
      <c r="K1" s="415"/>
      <c r="L1" s="416"/>
      <c r="M1" s="178">
        <f t="shared" ref="M1:R1" si="0">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T26+T36+T46+T56+T66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0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439"/>
      <c r="D9" s="440"/>
      <c r="E9" s="156">
        <v>26</v>
      </c>
      <c r="F9" s="35"/>
      <c r="G9" s="35"/>
      <c r="H9" s="382" t="s">
        <v>28</v>
      </c>
      <c r="I9" s="439"/>
      <c r="J9" s="440"/>
      <c r="K9" s="204">
        <f>Admin!B177</f>
        <v>44102</v>
      </c>
      <c r="L9" s="203" t="s">
        <v>76</v>
      </c>
      <c r="M9" s="205">
        <f>Admin!B183</f>
        <v>44108</v>
      </c>
      <c r="N9" s="20"/>
      <c r="O9" s="392" t="s">
        <v>63</v>
      </c>
      <c r="P9" s="441"/>
      <c r="Q9" s="441"/>
      <c r="R9" s="442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",IF(Employee!F$24&gt;E$49," ",IF(Employee!F$26&lt;E$49," ",Employee!D$30)))</f>
        <v xml:space="preserve"> </v>
      </c>
      <c r="C11" s="299"/>
      <c r="D11" s="299" t="s">
        <v>107</v>
      </c>
      <c r="E11" s="120" t="str">
        <f>IF(Employee!D$28="m"," ",IF(Employee!F$24&gt;E$49," ",IF(Employee!F$26&lt;E$49," ",Employee!D$29)))</f>
        <v xml:space="preserve"> </v>
      </c>
      <c r="F11" s="117" t="str">
        <f>IF(E11=" "," ",IF(Employee!F$24&gt;E$49," ",IF(Employee!F$26&lt;E$49," ",Employee!D$15)))</f>
        <v xml:space="preserve"> </v>
      </c>
      <c r="G11" s="130"/>
      <c r="H11" s="95">
        <f>IF(T$49="Y",H1,0)</f>
        <v>0</v>
      </c>
      <c r="I11" s="89">
        <f>IF(T$49="Y",I1,0)</f>
        <v>0</v>
      </c>
      <c r="J11" s="89">
        <f>IF(T$49="Y",J1,0)</f>
        <v>0</v>
      </c>
      <c r="K11" s="89">
        <f>IF(T$49="Y",K1,I11*J11)</f>
        <v>0</v>
      </c>
      <c r="L11" s="110">
        <f>IF(T$49="Y",L1,0)</f>
        <v>0</v>
      </c>
      <c r="M11" s="99" t="str">
        <f>IF(E11=" "," ",IF(T$49="Y",M1,IF((H11+K11+L11)&gt;0,H11+K11+L11,"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IF(Employee!H$34=E$49,Employee!D$34+SUM(M11)+V1,SUM(M11)+V1)</f>
        <v>#VALUE!</v>
      </c>
      <c r="W11" s="49">
        <f>IF(Employee!H$34=E$49,Employee!D$35+SUM(N11)+W1,SUM(N11)+W1)</f>
        <v>0</v>
      </c>
      <c r="X11" s="49">
        <f>IF(O11=" ",X1,O11+X1)</f>
        <v>0</v>
      </c>
      <c r="Y11" s="49">
        <f t="shared" ref="Y11:Z15" si="2">IF(P11=0,Y1,P11+Y1)</f>
        <v>0</v>
      </c>
      <c r="Z11" s="49">
        <f t="shared" si="2"/>
        <v>0</v>
      </c>
      <c r="AA11" s="49">
        <f>IF(R11=" ",AA1,AA1+R11)</f>
        <v>0</v>
      </c>
      <c r="AC11" s="49">
        <f>IF(T11=" ",AC1,T11+AC1)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",IF(Employee!F$50&gt;E$49," ",IF(Employee!F$52&lt;E$49," ",Employee!D$56)))</f>
        <v xml:space="preserve"> </v>
      </c>
      <c r="C12" s="299"/>
      <c r="D12" s="299" t="s">
        <v>107</v>
      </c>
      <c r="E12" s="112" t="str">
        <f>IF(Employee!D$54="m"," ",IF(Employee!F$50&gt;E$49," ",IF(Employee!F$52&lt;E$49," ",Employee!D$55)))</f>
        <v xml:space="preserve"> </v>
      </c>
      <c r="F12" s="118" t="str">
        <f>IF(E12=" "," ",IF(Employee!F$50&gt;E$49," ",IF(Employee!F$52&lt;E$49," ",Employee!D$41)))</f>
        <v xml:space="preserve"> </v>
      </c>
      <c r="G12" s="130"/>
      <c r="H12" s="96">
        <f>IF(T$49="Y",H2,0)</f>
        <v>0</v>
      </c>
      <c r="I12" s="92">
        <f>IF(T$49="Y",I2,0)</f>
        <v>0</v>
      </c>
      <c r="J12" s="92">
        <f>IF(T$49="Y",J2,0)</f>
        <v>0</v>
      </c>
      <c r="K12" s="92">
        <f>IF(T$49="Y",K2,I12*J12)</f>
        <v>0</v>
      </c>
      <c r="L12" s="111">
        <f>IF(T$49="Y",L2,0)</f>
        <v>0</v>
      </c>
      <c r="M12" s="100" t="str">
        <f>IF(E12=" "," ",IF(T$49="Y",M2,IF((H12+K12+L12)&gt;0,H12+K12+L12,"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IF(Employee!H$60=E$49,Employee!D$60+SUM(M12)+V2,SUM(M12)+V2)</f>
        <v>0</v>
      </c>
      <c r="W12" s="49">
        <f>IF(Employee!H$60=E$49,Employee!D$61+SUM(N12)+W2,SUM(N12)+W2)</f>
        <v>0</v>
      </c>
      <c r="X12" s="49">
        <f>IF(O12=" ",X2,O12+X2)</f>
        <v>0</v>
      </c>
      <c r="Y12" s="49">
        <f t="shared" si="2"/>
        <v>0</v>
      </c>
      <c r="Z12" s="49">
        <f t="shared" si="2"/>
        <v>0</v>
      </c>
      <c r="AA12" s="49">
        <f>IF(R12=" ",AA2,AA2+R12)</f>
        <v>0</v>
      </c>
      <c r="AC12" s="49">
        <f>IF(T12=" ",AC2,T12+AC2)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",IF(Employee!F$76&gt;E$49," ",IF(Employee!F$78&lt;E$49," ",Employee!D$82)))</f>
        <v xml:space="preserve"> </v>
      </c>
      <c r="C13" s="299"/>
      <c r="D13" s="299" t="s">
        <v>107</v>
      </c>
      <c r="E13" s="112" t="str">
        <f>IF(Employee!D$80="m"," ",IF(Employee!F$76&gt;E$49," ",IF(Employee!F$78&lt;E$49," ",Employee!D$81)))</f>
        <v xml:space="preserve"> </v>
      </c>
      <c r="F13" s="118" t="str">
        <f>IF(E13=" "," ",IF(Employee!F$76&gt;E$49," ",IF(Employee!F$78&lt;E$49," ",Employee!D$67)))</f>
        <v xml:space="preserve"> </v>
      </c>
      <c r="G13" s="130"/>
      <c r="H13" s="96">
        <f>IF(T$49="Y",H3,0)</f>
        <v>0</v>
      </c>
      <c r="I13" s="92">
        <f>IF(T$49="Y",I3,0)</f>
        <v>0</v>
      </c>
      <c r="J13" s="92">
        <f>IF(T$49="Y",J3,0)</f>
        <v>0</v>
      </c>
      <c r="K13" s="92">
        <f>IF(T$49="Y",K3,I13*J13)</f>
        <v>0</v>
      </c>
      <c r="L13" s="111">
        <f>IF(T$49="Y",L3,0)</f>
        <v>0</v>
      </c>
      <c r="M13" s="100" t="str">
        <f>IF(E13=" "," ",IF(T$49="Y",M3,IF((H13+K13+L13)&gt;0,H13+K13+L13,"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IF(Employee!H$86=E$49,Employee!D$86+SUM(M13)+V3,SUM(M13)+V3)</f>
        <v>#VALUE!</v>
      </c>
      <c r="W13" s="49" t="e">
        <f>IF(Employee!H$86=E$49,Employee!D$87+SUM(N13)+W3,SUM(N13)+W3)</f>
        <v>#VALUE!</v>
      </c>
      <c r="X13" s="49" t="e">
        <f>IF(O13=" ",X3,O13+X3)</f>
        <v>#VALUE!</v>
      </c>
      <c r="Y13" s="49" t="str">
        <f t="shared" si="2"/>
        <v>Student Loan deductions</v>
      </c>
      <c r="Z13" s="49" t="str">
        <f t="shared" si="2"/>
        <v>Other Deductions</v>
      </c>
      <c r="AA13" s="49" t="str">
        <f>IF(R13=" ",AA3,AA3+R13)</f>
        <v>Net Pay</v>
      </c>
      <c r="AC13" s="49" t="e">
        <f>IF(T13=" ",AC3,T13+AC3)</f>
        <v>#VALUE!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",IF(Employee!F$102&gt;E$49," ",IF(Employee!F$104&lt;E$49," ",Employee!D$108)))</f>
        <v xml:space="preserve"> </v>
      </c>
      <c r="C14" s="299"/>
      <c r="D14" s="299" t="s">
        <v>107</v>
      </c>
      <c r="E14" s="112" t="str">
        <f>IF(Employee!D$106="m"," ",IF(Employee!F$102&gt;E$49," ",IF(Employee!F$104&lt;E$49," ",Employee!D$107)))</f>
        <v xml:space="preserve"> </v>
      </c>
      <c r="F14" s="118" t="str">
        <f>IF(E14=" "," ",IF(Employee!F$102&gt;E$49," ",IF(Employee!F$104&lt;E$49," ",Employee!D$93)))</f>
        <v xml:space="preserve"> </v>
      </c>
      <c r="G14" s="130"/>
      <c r="H14" s="96">
        <f>IF(T$49="Y",H4,0)</f>
        <v>0</v>
      </c>
      <c r="I14" s="92">
        <f>IF(T$49="Y",I4,0)</f>
        <v>0</v>
      </c>
      <c r="J14" s="92">
        <f>IF(T$49="Y",J4,0)</f>
        <v>0</v>
      </c>
      <c r="K14" s="92">
        <f>IF(T$49="Y",K4,I14*J14)</f>
        <v>0</v>
      </c>
      <c r="L14" s="111">
        <f>IF(T$49="Y",L4,0)</f>
        <v>0</v>
      </c>
      <c r="M14" s="100" t="str">
        <f>IF(E14=" "," ",IF(T$49="Y",M4,IF((H14+K14+L14)&gt;0,H14+K14+L14,"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IF(Employee!H$112=E$49,Employee!D$112+SUM(M14)+V4,SUM(M14)+V4)</f>
        <v>0</v>
      </c>
      <c r="W14" s="49">
        <f>IF(Employee!H$112=E$49,Employee!D$113+SUM(N14)+W4,SUM(N14)+W4)</f>
        <v>0</v>
      </c>
      <c r="X14" s="49">
        <f>IF(O14=" ",X4,O14+X4)</f>
        <v>0</v>
      </c>
      <c r="Y14" s="49">
        <f t="shared" si="2"/>
        <v>0</v>
      </c>
      <c r="Z14" s="49">
        <f t="shared" si="2"/>
        <v>0</v>
      </c>
      <c r="AA14" s="49">
        <f>IF(R14=" ",AA4,AA4+R14)</f>
        <v>0</v>
      </c>
      <c r="AC14" s="49">
        <f>IF(T14=" ",AC4,T14+AC4)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",IF(Employee!F$128&gt;E$49," ",IF(Employee!F$130&lt;E$49," ",Employee!D$134)))</f>
        <v xml:space="preserve"> </v>
      </c>
      <c r="C15" s="299"/>
      <c r="D15" s="299" t="s">
        <v>107</v>
      </c>
      <c r="E15" s="112" t="str">
        <f>IF(Employee!D$132="m"," ",IF(Employee!F$128&gt;E$49," ",IF(Employee!F$130&lt;E$49," ",Employee!D$133)))</f>
        <v xml:space="preserve"> </v>
      </c>
      <c r="F15" s="118" t="str">
        <f>IF(E15=" "," ",IF(Employee!F$128&gt;E$49," ",IF(Employee!F$130&lt;E$49," ",Employee!D$119)))</f>
        <v xml:space="preserve"> </v>
      </c>
      <c r="G15" s="130"/>
      <c r="H15" s="96">
        <f>IF(T$49="Y",H5,0)</f>
        <v>0</v>
      </c>
      <c r="I15" s="92">
        <f>IF(T$49="Y",I5,0)</f>
        <v>0</v>
      </c>
      <c r="J15" s="92">
        <f>IF(T$49="Y",J5,0)</f>
        <v>0</v>
      </c>
      <c r="K15" s="92">
        <f>IF(T$49="Y",K5,I15*J15)</f>
        <v>0</v>
      </c>
      <c r="L15" s="111">
        <f>IF(T$49="Y",L5,0)</f>
        <v>0</v>
      </c>
      <c r="M15" s="100" t="str">
        <f>IF(E15=" "," ",IF(T$49="Y",M5,IF((H15+K15+L15)&gt;0,H15+K15+L15,"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IF(Employee!H$138=E$49,Employee!D$138+SUM(M15)+V5,SUM(M15)+V5)</f>
        <v>0</v>
      </c>
      <c r="W15" s="49">
        <f>IF(Employee!H$138=E$49,Employee!D$139+SUM(N15)+W5,SUM(N15)+W5)</f>
        <v>0</v>
      </c>
      <c r="X15" s="49">
        <f>IF(O15=" ",X5,O15+X5)</f>
        <v>0</v>
      </c>
      <c r="Y15" s="49">
        <f t="shared" si="2"/>
        <v>0</v>
      </c>
      <c r="Z15" s="49">
        <f t="shared" si="2"/>
        <v>0</v>
      </c>
      <c r="AA15" s="49">
        <f>IF(R15=" ",AA5,AA5+R15)</f>
        <v>0</v>
      </c>
      <c r="AC15" s="49">
        <f>IF(T15=" ",AC5,T15+AC5)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436"/>
      <c r="H16" s="101"/>
      <c r="I16" s="102"/>
      <c r="J16" s="102"/>
      <c r="K16" s="134"/>
      <c r="L16" s="134"/>
      <c r="M16" s="127">
        <f t="shared" ref="M16:R16" si="3">SUM(M11:M15)</f>
        <v>0</v>
      </c>
      <c r="N16" s="127">
        <f t="shared" si="3"/>
        <v>0</v>
      </c>
      <c r="O16" s="127">
        <f t="shared" si="3"/>
        <v>0</v>
      </c>
      <c r="P16" s="127">
        <f t="shared" si="3"/>
        <v>0</v>
      </c>
      <c r="Q16" s="127">
        <f t="shared" si="3"/>
        <v>0</v>
      </c>
      <c r="R16" s="127">
        <f t="shared" si="3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86"/>
      <c r="H18" s="87"/>
      <c r="I18" s="87"/>
      <c r="J18" s="87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27</v>
      </c>
      <c r="F19" s="35"/>
      <c r="G19" s="35"/>
      <c r="H19" s="382" t="s">
        <v>28</v>
      </c>
      <c r="I19" s="380"/>
      <c r="J19" s="381"/>
      <c r="K19" s="204">
        <f>Admin!B184</f>
        <v>44109</v>
      </c>
      <c r="L19" s="203" t="s">
        <v>76</v>
      </c>
      <c r="M19" s="205">
        <f>K19+6</f>
        <v>44115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IF(T$19="Y",'Sep20'!H51,0)</f>
        <v>0</v>
      </c>
      <c r="I21" s="89">
        <f>IF(T$19="Y",'Sep20'!I51,0)</f>
        <v>0</v>
      </c>
      <c r="J21" s="89">
        <f>IF(T$19="Y",'Sep20'!J51,0)</f>
        <v>0</v>
      </c>
      <c r="K21" s="89">
        <f>IF(T$19="Y",'Sep20'!K51,I21*J21)</f>
        <v>0</v>
      </c>
      <c r="L21" s="110">
        <f>IF(T$19="Y",'Sep20'!L51,0)</f>
        <v>0</v>
      </c>
      <c r="M21" s="110" t="str">
        <f>IF(E21=" "," ",IF(T$19="Y",'Sep20'!M51,IF((H21+K21+L21)&gt;0,H21+K21+L21,"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IF(Employee!H$34=E$19,Employee!D$34+SUM(M21)+'Sep20'!V51,SUM(M21)+'Sep20'!V51)</f>
        <v>0</v>
      </c>
      <c r="W21" s="49">
        <f>IF(Employee!H$34=E$19,Employee!D$35+SUM(N21)+'Sep20'!W51,SUM(N21)+'Sep20'!W51)</f>
        <v>0</v>
      </c>
      <c r="X21" s="49">
        <f>IF(O21=" ",'Sep20'!X51,O21+'Sep20'!X51)</f>
        <v>0</v>
      </c>
      <c r="Y21" s="49">
        <f>IF(P21=" ",'Sep20'!Y51,P21+'Sep20'!Y51)</f>
        <v>0</v>
      </c>
      <c r="Z21" s="49">
        <f>IF(Q21=" ",'Sep20'!Z51,Q21+'Sep20'!Z51)</f>
        <v>0</v>
      </c>
      <c r="AA21" s="49">
        <f>IF(R21=" ",'Sep20'!AA51,R21+'Sep20'!AA51)</f>
        <v>0</v>
      </c>
      <c r="AC21" s="49">
        <f>IF(T21=" ",'Sep20'!AC51,T21+'Sep20'!AC51)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IF(T$19="Y",'Sep20'!H52,0)</f>
        <v>0</v>
      </c>
      <c r="I22" s="92">
        <f>IF(T$19="Y",'Sep20'!I52,0)</f>
        <v>0</v>
      </c>
      <c r="J22" s="92">
        <f>IF(T$19="Y",'Sep20'!J52,0)</f>
        <v>0</v>
      </c>
      <c r="K22" s="92">
        <f>IF(T$19="Y",'Sep20'!K52,I22*J22)</f>
        <v>0</v>
      </c>
      <c r="L22" s="111">
        <f>IF(T$19="Y",'Sep20'!L52,0)</f>
        <v>0</v>
      </c>
      <c r="M22" s="111" t="str">
        <f>IF(E22=" "," ",IF(T$19="Y",'Sep20'!M52,IF((H22+K22+L22)&gt;0,H22+K22+L22,"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IF(Employee!H$60=E$19,Employee!D$60+SUM(M22)+'Sep20'!V52,SUM(M22)+'Sep20'!V52)</f>
        <v>0</v>
      </c>
      <c r="W22" s="49">
        <f>IF(Employee!H$60=E$19,Employee!D$61+SUM(N22)+'Sep20'!W52,SUM(N22)+'Sep20'!W52)</f>
        <v>0</v>
      </c>
      <c r="X22" s="49">
        <f>IF(O22=" ",'Sep20'!X52,O22+'Sep20'!X52)</f>
        <v>0</v>
      </c>
      <c r="Y22" s="49">
        <f>IF(P22=" ",'Sep20'!Y52,P22+'Sep20'!Y52)</f>
        <v>0</v>
      </c>
      <c r="Z22" s="49">
        <f>IF(Q22=" ",'Sep20'!Z52,Q22+'Sep20'!Z52)</f>
        <v>0</v>
      </c>
      <c r="AA22" s="49">
        <f>IF(R22=" ",'Sep20'!AA52,R22+'Sep20'!AA52)</f>
        <v>0</v>
      </c>
      <c r="AC22" s="49">
        <f>IF(T22=" ",'Sep20'!AC52,T22+'Sep20'!AC52)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>IF(T$19="Y",'Sep20'!H53,0)</f>
        <v>0</v>
      </c>
      <c r="I23" s="92">
        <f>IF(T$19="Y",'Sep20'!I53,0)</f>
        <v>0</v>
      </c>
      <c r="J23" s="92">
        <f>IF(T$19="Y",'Sep20'!J53,0)</f>
        <v>0</v>
      </c>
      <c r="K23" s="92">
        <f>IF(T$19="Y",'Sep20'!K53,I23*J23)</f>
        <v>0</v>
      </c>
      <c r="L23" s="111">
        <f>IF(T$19="Y",'Sep20'!L53,0)</f>
        <v>0</v>
      </c>
      <c r="M23" s="111" t="str">
        <f>IF(E23=" "," ",IF(T$19="Y",'Sep20'!M53,IF((H23+K23+L23)&gt;0,H23+K23+L23,"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IF(Employee!H$86=E$19,Employee!D$86+SUM(M23)+'Sep20'!V53,SUM(M23)+'Sep20'!V53)</f>
        <v>0</v>
      </c>
      <c r="W23" s="49">
        <f>IF(Employee!H$86=E$19,Employee!D$87+SUM(N23)+'Sep20'!W53,SUM(N23)+'Sep20'!W53)</f>
        <v>0</v>
      </c>
      <c r="X23" s="49">
        <f>IF(O23=" ",'Sep20'!X53,O23+'Sep20'!X53)</f>
        <v>0</v>
      </c>
      <c r="Y23" s="49">
        <f>IF(P23=" ",'Sep20'!Y53,P23+'Sep20'!Y53)</f>
        <v>0</v>
      </c>
      <c r="Z23" s="49">
        <f>IF(Q23=" ",'Sep20'!Z53,Q23+'Sep20'!Z53)</f>
        <v>0</v>
      </c>
      <c r="AA23" s="49">
        <f>IF(R23=" ",'Sep20'!AA53,R23+'Sep20'!AA53)</f>
        <v>0</v>
      </c>
      <c r="AC23" s="49">
        <f>IF(T23=" ",'Sep20'!AC53,T23+'Sep20'!AC53)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>IF(T$19="Y",'Sep20'!H54,0)</f>
        <v>0</v>
      </c>
      <c r="I24" s="92">
        <f>IF(T$19="Y",'Sep20'!I54,0)</f>
        <v>0</v>
      </c>
      <c r="J24" s="92">
        <f>IF(T$19="Y",'Sep20'!J54,0)</f>
        <v>0</v>
      </c>
      <c r="K24" s="92">
        <f>IF(T$19="Y",'Sep20'!K54,I24*J24)</f>
        <v>0</v>
      </c>
      <c r="L24" s="111">
        <f>IF(T$19="Y",'Sep20'!L54,0)</f>
        <v>0</v>
      </c>
      <c r="M24" s="111" t="str">
        <f>IF(E24=" "," ",IF(T$19="Y",'Sep20'!M54,IF((H24+K24+L24)&gt;0,H24+K24+L24,"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IF(Employee!H$112=E$19,Employee!D$112+SUM(M24)+'Sep20'!V54,SUM(M24)+'Sep20'!V54)</f>
        <v>0</v>
      </c>
      <c r="W24" s="49">
        <f>IF(Employee!H$112=E$19,Employee!D$113+SUM(N24)+'Sep20'!W54,SUM(N24)+'Sep20'!W54)</f>
        <v>0</v>
      </c>
      <c r="X24" s="49">
        <f>IF(O24=" ",'Sep20'!X54,O24+'Sep20'!X54)</f>
        <v>0</v>
      </c>
      <c r="Y24" s="49">
        <f>IF(P24=" ",'Sep20'!Y54,P24+'Sep20'!Y54)</f>
        <v>0</v>
      </c>
      <c r="Z24" s="49">
        <f>IF(Q24=" ",'Sep20'!Z54,Q24+'Sep20'!Z54)</f>
        <v>0</v>
      </c>
      <c r="AA24" s="49">
        <f>IF(R24=" ",'Sep20'!AA54,R24+'Sep20'!AA54)</f>
        <v>0</v>
      </c>
      <c r="AC24" s="49">
        <f>IF(T24=" ",'Sep20'!AC54,T24+'Sep20'!AC54)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>IF(T$19="Y",'Sep20'!H55,0)</f>
        <v>0</v>
      </c>
      <c r="I25" s="245">
        <f>IF(T$19="Y",'Sep20'!I55,0)</f>
        <v>0</v>
      </c>
      <c r="J25" s="245">
        <f>IF(T$19="Y",'Sep20'!J55,0)</f>
        <v>0</v>
      </c>
      <c r="K25" s="245">
        <f>IF(T$19="Y",'Sep20'!K55,I25*J25)</f>
        <v>0</v>
      </c>
      <c r="L25" s="246">
        <f>IF(T$19="Y",'Sep20'!L55,0)</f>
        <v>0</v>
      </c>
      <c r="M25" s="111" t="str">
        <f>IF(E25=" "," ",IF(T$19="Y",'Sep20'!M55,IF((H25+K25+L25)&gt;0,H25+K25+L25,"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IF(Employee!H$138=E$19,Employee!D$138+SUM(M25)+'Sep20'!V55,SUM(M25)+'Sep20'!V55)</f>
        <v>0</v>
      </c>
      <c r="W25" s="49">
        <f>IF(Employee!H$138=E$19,Employee!D$139+SUM(N25)+'Sep20'!W55,SUM(N25)+'Sep20'!W55)</f>
        <v>0</v>
      </c>
      <c r="X25" s="49">
        <f>IF(O25=" ",'Sep20'!X55,O25+'Sep20'!X55)</f>
        <v>0</v>
      </c>
      <c r="Y25" s="49">
        <f>IF(P25=" ",'Sep20'!Y55,P25+'Sep20'!Y55)</f>
        <v>0</v>
      </c>
      <c r="Z25" s="49">
        <f>IF(Q25=" ",'Sep20'!Z55,Q25+'Sep20'!Z55)</f>
        <v>0</v>
      </c>
      <c r="AA25" s="49">
        <f>IF(R25=" ",'Sep20'!AA55,R25+'Sep20'!AA55)</f>
        <v>0</v>
      </c>
      <c r="AC25" s="49">
        <f>IF(T25=" ",'Sep20'!AC55,T25+'Sep20'!AC55)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0"/>
      <c r="H26" s="101"/>
      <c r="I26" s="102"/>
      <c r="J26" s="102"/>
      <c r="K26" s="134"/>
      <c r="L26" s="134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28</v>
      </c>
      <c r="F29" s="35"/>
      <c r="G29" s="35"/>
      <c r="H29" s="382" t="s">
        <v>28</v>
      </c>
      <c r="I29" s="380"/>
      <c r="J29" s="381"/>
      <c r="K29" s="204">
        <f>M19+1</f>
        <v>44116</v>
      </c>
      <c r="L29" s="203" t="s">
        <v>76</v>
      </c>
      <c r="M29" s="205">
        <f>K29+6</f>
        <v>44122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380"/>
      <c r="D38" s="380"/>
      <c r="E38" s="381"/>
      <c r="F38" s="32"/>
      <c r="G38" s="32"/>
      <c r="H38" s="43"/>
      <c r="I38" s="43"/>
      <c r="J38" s="43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380"/>
      <c r="D39" s="381"/>
      <c r="E39" s="156">
        <v>29</v>
      </c>
      <c r="F39" s="35"/>
      <c r="G39" s="35"/>
      <c r="H39" s="382" t="s">
        <v>28</v>
      </c>
      <c r="I39" s="380"/>
      <c r="J39" s="381"/>
      <c r="K39" s="204">
        <f>M29+1</f>
        <v>44123</v>
      </c>
      <c r="L39" s="203" t="s">
        <v>76</v>
      </c>
      <c r="M39" s="205">
        <f>K39+6</f>
        <v>44129</v>
      </c>
      <c r="N39" s="20"/>
      <c r="O39" s="392" t="s">
        <v>63</v>
      </c>
      <c r="P39" s="393"/>
      <c r="Q39" s="393"/>
      <c r="R39" s="39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38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9</v>
      </c>
      <c r="C49" s="439"/>
      <c r="D49" s="440"/>
      <c r="E49" s="156">
        <v>30</v>
      </c>
      <c r="F49" s="35"/>
      <c r="G49" s="35"/>
      <c r="H49" s="382" t="s">
        <v>28</v>
      </c>
      <c r="I49" s="439"/>
      <c r="J49" s="440"/>
      <c r="K49" s="204">
        <f>M39+1</f>
        <v>44130</v>
      </c>
      <c r="L49" s="203" t="s">
        <v>76</v>
      </c>
      <c r="M49" s="205">
        <f>K49+6</f>
        <v>44136</v>
      </c>
      <c r="N49" s="20"/>
      <c r="O49" s="392" t="s">
        <v>63</v>
      </c>
      <c r="P49" s="441"/>
      <c r="Q49" s="441"/>
      <c r="R49" s="442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92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92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92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436"/>
      <c r="H56" s="124"/>
      <c r="I56" s="125"/>
      <c r="J56" s="125"/>
      <c r="K56" s="126"/>
      <c r="L56" s="126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165"/>
      <c r="V57" s="66"/>
      <c r="W57" s="66"/>
      <c r="X57" s="66"/>
      <c r="Y57" s="166"/>
      <c r="Z57" s="66"/>
      <c r="AA57" s="66"/>
      <c r="AB57" s="67"/>
      <c r="AC57" s="66"/>
      <c r="AD57" s="75"/>
      <c r="AE57" s="75"/>
      <c r="AF57" s="75"/>
      <c r="AG57" s="75"/>
      <c r="AH57" s="128"/>
    </row>
    <row r="58" spans="1:34" ht="18" customHeight="1" thickTop="1" thickBot="1" x14ac:dyDescent="0.25">
      <c r="A58" s="31"/>
      <c r="B58" s="379" t="s">
        <v>24</v>
      </c>
      <c r="C58" s="380"/>
      <c r="D58" s="380"/>
      <c r="E58" s="381"/>
      <c r="F58" s="32"/>
      <c r="G58" s="32"/>
      <c r="H58" s="43"/>
      <c r="I58" s="43"/>
      <c r="J58" s="43"/>
      <c r="K58" s="46"/>
      <c r="L58" s="46"/>
      <c r="M58" s="43"/>
      <c r="N58" s="32"/>
      <c r="O58" s="372" t="s">
        <v>28</v>
      </c>
      <c r="P58" s="373"/>
      <c r="Q58" s="374"/>
      <c r="R58" s="370"/>
      <c r="S58" s="371"/>
      <c r="T58" s="371"/>
      <c r="U58" s="33"/>
      <c r="AH58" s="35"/>
    </row>
    <row r="59" spans="1:34" ht="18" customHeight="1" thickTop="1" thickBot="1" x14ac:dyDescent="0.25">
      <c r="A59" s="34"/>
      <c r="B59" s="382" t="s">
        <v>10</v>
      </c>
      <c r="C59" s="380"/>
      <c r="D59" s="381"/>
      <c r="E59" s="156">
        <v>7</v>
      </c>
      <c r="F59" s="35"/>
      <c r="G59" s="35"/>
      <c r="H59" s="382" t="s">
        <v>28</v>
      </c>
      <c r="I59" s="380"/>
      <c r="J59" s="381"/>
      <c r="K59" s="204">
        <f>Admin!B180</f>
        <v>44105</v>
      </c>
      <c r="L59" s="203" t="s">
        <v>76</v>
      </c>
      <c r="M59" s="205">
        <f>Admin!B210</f>
        <v>44135</v>
      </c>
      <c r="N59" s="20"/>
      <c r="O59" s="392" t="s">
        <v>64</v>
      </c>
      <c r="P59" s="393"/>
      <c r="Q59" s="393"/>
      <c r="R59" s="39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IF(T$59="Y",'Sep20'!H61,0)</f>
        <v>0</v>
      </c>
      <c r="I61" s="89">
        <f>IF(T$59="Y",'Sep20'!I61,0)</f>
        <v>0</v>
      </c>
      <c r="J61" s="89">
        <f>IF(T$59="Y",'Sep20'!J61,0)</f>
        <v>0</v>
      </c>
      <c r="K61" s="89">
        <f>IF(T$59="Y",'Sep20'!K61,I61*J61)</f>
        <v>0</v>
      </c>
      <c r="L61" s="110">
        <f>IF(T$59="Y",'Sep20'!L61,0)</f>
        <v>0</v>
      </c>
      <c r="M61" s="99" t="str">
        <f>IF(E61=" "," ",IF(T$59="Y",'Sep20'!M61,IF((H61+K61+L61)&gt;0,H61+K61+L61,"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IF(Employee!H$35=E$59,Employee!D$34+SUM(M61)+'Sep20'!V61,SUM(M61)+'Sep20'!V61)</f>
        <v>0</v>
      </c>
      <c r="W61" s="49">
        <f>IF(Employee!H$35=E$59,Employee!D$35+SUM(N61)+'Sep20'!W61,SUM(N61)+'Sep20'!W61)</f>
        <v>0</v>
      </c>
      <c r="X61" s="49">
        <f>IF(O61=" ",'Sep20'!X61,O61+'Sep20'!X61)</f>
        <v>0</v>
      </c>
      <c r="Y61" s="49">
        <f>IF(P61=" ",'Sep20'!Y61,P61+'Sep20'!Y61)</f>
        <v>0</v>
      </c>
      <c r="Z61" s="49">
        <f>IF(Q61=" ",'Sep20'!Z61,Q61+'Sep20'!Z61)</f>
        <v>0</v>
      </c>
      <c r="AA61" s="49">
        <f>IF(R61=" ",'Sep20'!AA61,R61+'Sep20'!AA61)</f>
        <v>0</v>
      </c>
      <c r="AC61" s="49">
        <f>IF(T61=" ",'Sep20'!AC61,T61+'Sep20'!AC61)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IF(T$59="Y",'Sep20'!H62,0)</f>
        <v>0</v>
      </c>
      <c r="I62" s="92">
        <f>IF(T$59="Y",'Sep20'!I62,0)</f>
        <v>0</v>
      </c>
      <c r="J62" s="92">
        <f>IF(T$59="Y",'Sep20'!J62,0)</f>
        <v>0</v>
      </c>
      <c r="K62" s="92">
        <f>IF(T$59="Y",'Sep20'!K62,I62*J62)</f>
        <v>0</v>
      </c>
      <c r="L62" s="111">
        <f>IF(T$59="Y",'Sep20'!L62,0)</f>
        <v>0</v>
      </c>
      <c r="M62" s="100" t="str">
        <f>IF(E62=" "," ",IF(T$59="Y",'Sep20'!M62,IF((H62+K62+L62)&gt;0,H62+K62+L62,"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IF(Employee!H$61=E$59,Employee!D$60+SUM(M62)+'Sep20'!V62,SUM(M62)+'Sep20'!V62)</f>
        <v>0</v>
      </c>
      <c r="W62" s="49">
        <f>IF(Employee!H$61=E$59,Employee!D$61+SUM(N62)+'Sep20'!W62,SUM(N62)+'Sep20'!W62)</f>
        <v>0</v>
      </c>
      <c r="X62" s="49">
        <f>IF(O62=" ",'Sep20'!X62,O62+'Sep20'!X62)</f>
        <v>0</v>
      </c>
      <c r="Y62" s="49">
        <f>IF(P62=" ",'Sep20'!Y62,P62+'Sep20'!Y62)</f>
        <v>0</v>
      </c>
      <c r="Z62" s="49">
        <f>IF(Q62=" ",'Sep20'!Z62,Q62+'Sep20'!Z62)</f>
        <v>0</v>
      </c>
      <c r="AA62" s="49">
        <f>IF(R62=" ",'Sep20'!AA62,R62+'Sep20'!AA62)</f>
        <v>0</v>
      </c>
      <c r="AC62" s="49">
        <f>IF(T62=" ",'Sep20'!AC62,T62+'Sep20'!AC62)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IF(T$59="Y",'Sep20'!H63,0)</f>
        <v>0</v>
      </c>
      <c r="I63" s="92">
        <f>IF(T$59="Y",'Sep20'!I63,0)</f>
        <v>0</v>
      </c>
      <c r="J63" s="92">
        <f>IF(T$59="Y",'Sep20'!J63,0)</f>
        <v>0</v>
      </c>
      <c r="K63" s="92">
        <f>IF(T$59="Y",'Sep20'!K63,I63*J63)</f>
        <v>0</v>
      </c>
      <c r="L63" s="111">
        <f>IF(T$59="Y",'Sep20'!L63,0)</f>
        <v>0</v>
      </c>
      <c r="M63" s="100" t="str">
        <f>IF(E63=" "," ",IF(T$59="Y",'Sep20'!M63,IF((H63+K63+L63)&gt;0,H63+K63+L63,"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IF(Employee!H$87=E$59,Employee!D$86+SUM(M63)+'Sep20'!V63,SUM(M63)+'Sep20'!V63)</f>
        <v>0</v>
      </c>
      <c r="W63" s="49">
        <f>IF(Employee!H$87=E$59,Employee!D$87+SUM(N63)+'Sep20'!W63,SUM(N63)+'Sep20'!W63)</f>
        <v>0</v>
      </c>
      <c r="X63" s="49">
        <f>IF(O63=" ",'Sep20'!X63,O63+'Sep20'!X63)</f>
        <v>0</v>
      </c>
      <c r="Y63" s="49">
        <f>IF(P63=" ",'Sep20'!Y63,P63+'Sep20'!Y63)</f>
        <v>0</v>
      </c>
      <c r="Z63" s="49">
        <f>IF(Q63=" ",'Sep20'!Z63,Q63+'Sep20'!Z63)</f>
        <v>0</v>
      </c>
      <c r="AA63" s="49">
        <f>IF(R63=" ",'Sep20'!AA63,R63+'Sep20'!AA63)</f>
        <v>0</v>
      </c>
      <c r="AC63" s="49">
        <f>IF(T63=" ",'Sep20'!AC63,T63+'Sep20'!AC63)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IF(T$59="Y",'Sep20'!H64,0)</f>
        <v>0</v>
      </c>
      <c r="I64" s="92">
        <f>IF(T$59="Y",'Sep20'!I64,0)</f>
        <v>0</v>
      </c>
      <c r="J64" s="92">
        <f>IF(T$59="Y",'Sep20'!J64,0)</f>
        <v>0</v>
      </c>
      <c r="K64" s="92">
        <f>IF(T$59="Y",'Sep20'!K64,I64*J64)</f>
        <v>0</v>
      </c>
      <c r="L64" s="111">
        <f>IF(T$59="Y",'Sep20'!L64,0)</f>
        <v>0</v>
      </c>
      <c r="M64" s="100" t="str">
        <f>IF(E64=" "," ",IF(T$59="Y",'Sep20'!M64,IF((H64+K64+L64)&gt;0,H64+K64+L64,"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IF(Employee!H$113=E$59,Employee!D$112+SUM(M64)+'Sep20'!V64,SUM(M64)+'Sep20'!V64)</f>
        <v>0</v>
      </c>
      <c r="W64" s="49">
        <f>IF(Employee!H$113=E$59,Employee!D$113+SUM(N64)+'Sep20'!W64,SUM(N64)+'Sep20'!W64)</f>
        <v>0</v>
      </c>
      <c r="X64" s="49">
        <f>IF(O64=" ",'Sep20'!X64,O64+'Sep20'!X64)</f>
        <v>0</v>
      </c>
      <c r="Y64" s="49">
        <f>IF(P64=" ",'Sep20'!Y64,P64+'Sep20'!Y64)</f>
        <v>0</v>
      </c>
      <c r="Z64" s="49">
        <f>IF(Q64=" ",'Sep20'!Z64,Q64+'Sep20'!Z64)</f>
        <v>0</v>
      </c>
      <c r="AA64" s="49">
        <f>IF(R64=" ",'Sep20'!AA64,R64+'Sep20'!AA64)</f>
        <v>0</v>
      </c>
      <c r="AC64" s="49">
        <f>IF(T64=" ",'Sep20'!AC64,T64+'Sep20'!AC64)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IF(T$59="Y",'Sep20'!H65,0)</f>
        <v>0</v>
      </c>
      <c r="I65" s="245">
        <f>IF(T$59="Y",'Sep20'!I65,0)</f>
        <v>0</v>
      </c>
      <c r="J65" s="245">
        <f>IF(T$59="Y",'Sep20'!J65,0)</f>
        <v>0</v>
      </c>
      <c r="K65" s="245">
        <f>IF(T$59="Y",'Sep20'!K65,I65*J65)</f>
        <v>0</v>
      </c>
      <c r="L65" s="246">
        <f>IF(T$59="Y",'Sep20'!L65,0)</f>
        <v>0</v>
      </c>
      <c r="M65" s="100" t="str">
        <f>IF(E65=" "," ",IF(T$59="Y",'Sep20'!M65,IF((H65+K65+L65)&gt;0,H65+K65+L65,"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IF(Employee!H$139=E$59,Employee!D$138+SUM(M65)+'Sep20'!V65,SUM(M65)+'Sep20'!V65)</f>
        <v>0</v>
      </c>
      <c r="W65" s="49">
        <f>IF(Employee!H$139=E$59,Employee!D$139+SUM(N65)+'Sep20'!W65,SUM(N65)+'Sep20'!W65)</f>
        <v>0</v>
      </c>
      <c r="X65" s="49">
        <f>IF(O65=" ",'Sep20'!X65,O65+'Sep20'!X65)</f>
        <v>0</v>
      </c>
      <c r="Y65" s="49">
        <f>IF(P65=" ",'Sep20'!Y65,P65+'Sep20'!Y65)</f>
        <v>0</v>
      </c>
      <c r="Z65" s="49">
        <f>IF(Q65=" ",'Sep20'!Z65,Q65+'Sep20'!Z65)</f>
        <v>0</v>
      </c>
      <c r="AA65" s="49">
        <f>IF(R65=" ",'Sep20'!AA65,R65+'Sep20'!AA65)</f>
        <v>0</v>
      </c>
      <c r="AC65" s="49">
        <f>IF(T65=" ",'Sep20'!AC65,T65+'Sep20'!AC65)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3" t="s">
        <v>7</v>
      </c>
      <c r="G66" s="38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5"/>
    </row>
    <row r="68" spans="1:34" ht="12.75" customHeight="1" x14ac:dyDescent="0.2">
      <c r="AD68" s="157">
        <f>SUM(AD21:AD66)</f>
        <v>0</v>
      </c>
      <c r="AE68" s="157">
        <f>SUM(AE21:AE66)</f>
        <v>0</v>
      </c>
      <c r="AF68" s="157">
        <f>SUM(AF21:AF66)</f>
        <v>0</v>
      </c>
      <c r="AG68" s="157">
        <f>SUM(AG21:AG66)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2" t="s">
        <v>74</v>
      </c>
      <c r="N69" s="363"/>
      <c r="O69" s="363"/>
      <c r="P69" s="363"/>
      <c r="Q69" s="363"/>
      <c r="R69" s="363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AD70+'Sep20'!AD75</f>
        <v>0</v>
      </c>
      <c r="AE75" s="158">
        <f>AE70+'Sep20'!AE75</f>
        <v>0</v>
      </c>
      <c r="AF75" s="158">
        <f>AF70+'Sep20'!AF75</f>
        <v>0</v>
      </c>
      <c r="AG75" s="158">
        <f>AG70+'Sep20'!AG75</f>
        <v>0</v>
      </c>
    </row>
    <row r="76" spans="1:34" ht="13.5" thickTop="1" x14ac:dyDescent="0.2"/>
    <row r="77" spans="1:34" x14ac:dyDescent="0.2">
      <c r="AD77" s="162"/>
      <c r="AE77" s="158">
        <f>AE72+'Sep20'!AE77</f>
        <v>0</v>
      </c>
      <c r="AF77" s="158">
        <f>AF72+'Sep20'!AF77</f>
        <v>0</v>
      </c>
      <c r="AG77" s="158">
        <f>AG72+'Sep20'!AG77</f>
        <v>0</v>
      </c>
    </row>
  </sheetData>
  <mergeCells count="87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F66:G66"/>
    <mergeCell ref="B47:T47"/>
    <mergeCell ref="B48:E48"/>
    <mergeCell ref="B49:D49"/>
    <mergeCell ref="H49:J49"/>
    <mergeCell ref="O49:R49"/>
    <mergeCell ref="F56:G56"/>
    <mergeCell ref="B57:T57"/>
    <mergeCell ref="B58:E58"/>
    <mergeCell ref="B59:D59"/>
    <mergeCell ref="H59:J59"/>
    <mergeCell ref="O59:R59"/>
    <mergeCell ref="O58:Q58"/>
    <mergeCell ref="AD1:AG2"/>
    <mergeCell ref="AD3:AD6"/>
    <mergeCell ref="AE3:AE6"/>
    <mergeCell ref="AF3:AF6"/>
    <mergeCell ref="AG3:AG6"/>
    <mergeCell ref="M69:R69"/>
    <mergeCell ref="B1:F2"/>
    <mergeCell ref="V1:AC2"/>
    <mergeCell ref="R58:T58"/>
    <mergeCell ref="B17:T17"/>
    <mergeCell ref="B18:E18"/>
    <mergeCell ref="R48:T48"/>
    <mergeCell ref="B19:D19"/>
    <mergeCell ref="O18:Q18"/>
    <mergeCell ref="R18:T18"/>
    <mergeCell ref="H19:J19"/>
    <mergeCell ref="O19:R19"/>
    <mergeCell ref="O48:Q48"/>
    <mergeCell ref="O38:Q38"/>
    <mergeCell ref="R38:T38"/>
    <mergeCell ref="B67:T67"/>
  </mergeCells>
  <phoneticPr fontId="6" type="noConversion"/>
  <dataValidations count="1">
    <dataValidation type="list" allowBlank="1" showInputMessage="1" showErrorMessage="1" sqref="G61:G65 G41:G45 G21:G25 G31:G35 G51:G5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6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B17" sqref="B17:T17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384" t="s">
        <v>66</v>
      </c>
      <c r="C1" s="385"/>
      <c r="D1" s="385"/>
      <c r="E1" s="385"/>
      <c r="F1" s="386"/>
      <c r="G1" s="417">
        <f>SUM(AD60:AG60)+SUM(AE62:AG62)</f>
        <v>0</v>
      </c>
      <c r="H1" s="418"/>
      <c r="I1" s="414" t="s">
        <v>4</v>
      </c>
      <c r="J1" s="415"/>
      <c r="K1" s="415"/>
      <c r="L1" s="416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3"/>
      <c r="V1" s="364" t="s">
        <v>25</v>
      </c>
      <c r="W1" s="365"/>
      <c r="X1" s="365"/>
      <c r="Y1" s="365"/>
      <c r="Z1" s="365"/>
      <c r="AA1" s="365"/>
      <c r="AB1" s="365"/>
      <c r="AC1" s="366"/>
      <c r="AD1" s="396" t="s">
        <v>62</v>
      </c>
      <c r="AE1" s="396"/>
      <c r="AF1" s="396"/>
      <c r="AG1" s="396"/>
      <c r="AH1" s="28"/>
    </row>
    <row r="2" spans="1:34" s="179" customFormat="1" ht="14.25" customHeight="1" thickBot="1" x14ac:dyDescent="0.25">
      <c r="A2" s="432"/>
      <c r="B2" s="387"/>
      <c r="C2" s="388"/>
      <c r="D2" s="388"/>
      <c r="E2" s="388"/>
      <c r="F2" s="389"/>
      <c r="G2" s="417"/>
      <c r="H2" s="418"/>
      <c r="I2" s="422" t="s">
        <v>70</v>
      </c>
      <c r="J2" s="422"/>
      <c r="K2" s="422"/>
      <c r="L2" s="423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3"/>
      <c r="V2" s="367"/>
      <c r="W2" s="368"/>
      <c r="X2" s="368"/>
      <c r="Y2" s="368"/>
      <c r="Z2" s="368"/>
      <c r="AA2" s="368"/>
      <c r="AB2" s="368"/>
      <c r="AC2" s="369"/>
      <c r="AD2" s="368"/>
      <c r="AE2" s="368"/>
      <c r="AF2" s="368"/>
      <c r="AG2" s="368"/>
      <c r="AH2" s="28"/>
    </row>
    <row r="3" spans="1:34" s="7" customFormat="1" ht="15" customHeight="1" thickTop="1" x14ac:dyDescent="0.2">
      <c r="A3" s="408"/>
      <c r="B3" s="419" t="s">
        <v>72</v>
      </c>
      <c r="C3" s="419" t="s">
        <v>45</v>
      </c>
      <c r="D3" s="419" t="s">
        <v>6</v>
      </c>
      <c r="E3" s="424" t="s">
        <v>38</v>
      </c>
      <c r="F3" s="427" t="s">
        <v>0</v>
      </c>
      <c r="G3" s="105" t="s">
        <v>39</v>
      </c>
      <c r="H3" s="376" t="str">
        <f>'Apr20'!H3:H6</f>
        <v>Statutory Pay</v>
      </c>
      <c r="I3" s="376" t="str">
        <f>'Apr20'!I3:I6</f>
        <v>Basic hours</v>
      </c>
      <c r="J3" s="376" t="str">
        <f>'Apr20'!J3:J6</f>
        <v>Hourly rate</v>
      </c>
      <c r="K3" s="376" t="str">
        <f>'Apr20'!K3:K6</f>
        <v>Basic    wages</v>
      </c>
      <c r="L3" s="376" t="str">
        <f>'Apr20'!L3:L6</f>
        <v>Overtime Bonus Gratuities</v>
      </c>
      <c r="M3" s="433" t="str">
        <f>'Apr20'!M3:M6</f>
        <v>GROSS WAGES</v>
      </c>
      <c r="N3" s="376" t="str">
        <f>'Apr20'!N3:N6</f>
        <v>Income Tax</v>
      </c>
      <c r="O3" s="376" t="str">
        <f>'Apr20'!O3:O6</f>
        <v>Employees National Insurance</v>
      </c>
      <c r="P3" s="376" t="str">
        <f>'Apr20'!P3:P6</f>
        <v>Student Loans</v>
      </c>
      <c r="Q3" s="376" t="str">
        <f>'Apr20'!Q3:Q6</f>
        <v>Other Deductions</v>
      </c>
      <c r="R3" s="433" t="str">
        <f>'Apr20'!R3:R6</f>
        <v>NET      PAY</v>
      </c>
      <c r="S3" s="42"/>
      <c r="T3" s="376" t="str">
        <f>'Apr20'!T3:T6</f>
        <v>Employers National Insurance</v>
      </c>
      <c r="U3" s="404"/>
      <c r="V3" s="390" t="s">
        <v>5</v>
      </c>
      <c r="W3" s="390" t="s">
        <v>1</v>
      </c>
      <c r="X3" s="390" t="s">
        <v>26</v>
      </c>
      <c r="Y3" s="400" t="s">
        <v>22</v>
      </c>
      <c r="Z3" s="390" t="s">
        <v>2</v>
      </c>
      <c r="AA3" s="390" t="s">
        <v>3</v>
      </c>
      <c r="AB3" s="42"/>
      <c r="AC3" s="390" t="s">
        <v>27</v>
      </c>
      <c r="AD3" s="397" t="s">
        <v>58</v>
      </c>
      <c r="AE3" s="397" t="s">
        <v>59</v>
      </c>
      <c r="AF3" s="397" t="s">
        <v>60</v>
      </c>
      <c r="AG3" s="397" t="s">
        <v>61</v>
      </c>
      <c r="AH3" s="160"/>
    </row>
    <row r="4" spans="1:34" s="7" customFormat="1" ht="15" customHeight="1" x14ac:dyDescent="0.2">
      <c r="A4" s="408"/>
      <c r="B4" s="420"/>
      <c r="C4" s="420"/>
      <c r="D4" s="420"/>
      <c r="E4" s="425"/>
      <c r="F4" s="391"/>
      <c r="G4" s="106" t="s">
        <v>40</v>
      </c>
      <c r="H4" s="377"/>
      <c r="I4" s="377"/>
      <c r="J4" s="377"/>
      <c r="K4" s="377"/>
      <c r="L4" s="377"/>
      <c r="M4" s="434"/>
      <c r="N4" s="377"/>
      <c r="O4" s="377"/>
      <c r="P4" s="377"/>
      <c r="Q4" s="377"/>
      <c r="R4" s="434"/>
      <c r="S4" s="42"/>
      <c r="T4" s="377"/>
      <c r="U4" s="404"/>
      <c r="V4" s="391"/>
      <c r="W4" s="391"/>
      <c r="X4" s="391"/>
      <c r="Y4" s="401"/>
      <c r="Z4" s="391"/>
      <c r="AA4" s="391"/>
      <c r="AB4" s="42"/>
      <c r="AC4" s="391"/>
      <c r="AD4" s="398"/>
      <c r="AE4" s="398"/>
      <c r="AF4" s="398"/>
      <c r="AG4" s="398"/>
      <c r="AH4" s="160"/>
    </row>
    <row r="5" spans="1:34" s="7" customFormat="1" ht="15" customHeight="1" x14ac:dyDescent="0.2">
      <c r="A5" s="408"/>
      <c r="B5" s="420"/>
      <c r="C5" s="420"/>
      <c r="D5" s="420"/>
      <c r="E5" s="425"/>
      <c r="F5" s="391"/>
      <c r="G5" s="106" t="s">
        <v>41</v>
      </c>
      <c r="H5" s="377"/>
      <c r="I5" s="377"/>
      <c r="J5" s="377"/>
      <c r="K5" s="377"/>
      <c r="L5" s="377"/>
      <c r="M5" s="434"/>
      <c r="N5" s="377"/>
      <c r="O5" s="377"/>
      <c r="P5" s="377"/>
      <c r="Q5" s="377"/>
      <c r="R5" s="434"/>
      <c r="S5" s="42"/>
      <c r="T5" s="377"/>
      <c r="U5" s="404"/>
      <c r="V5" s="391"/>
      <c r="W5" s="391"/>
      <c r="X5" s="391"/>
      <c r="Y5" s="401"/>
      <c r="Z5" s="391"/>
      <c r="AA5" s="391"/>
      <c r="AB5" s="42"/>
      <c r="AC5" s="391"/>
      <c r="AD5" s="398"/>
      <c r="AE5" s="398"/>
      <c r="AF5" s="398"/>
      <c r="AG5" s="398"/>
      <c r="AH5" s="160"/>
    </row>
    <row r="6" spans="1:34" s="8" customFormat="1" ht="15" customHeight="1" x14ac:dyDescent="0.2">
      <c r="A6" s="408"/>
      <c r="B6" s="421"/>
      <c r="C6" s="421"/>
      <c r="D6" s="421"/>
      <c r="E6" s="426"/>
      <c r="F6" s="391"/>
      <c r="G6" s="107" t="s">
        <v>42</v>
      </c>
      <c r="H6" s="378"/>
      <c r="I6" s="378"/>
      <c r="J6" s="378"/>
      <c r="K6" s="378"/>
      <c r="L6" s="378"/>
      <c r="M6" s="435"/>
      <c r="N6" s="378"/>
      <c r="O6" s="378"/>
      <c r="P6" s="378"/>
      <c r="Q6" s="378"/>
      <c r="R6" s="435"/>
      <c r="S6" s="41"/>
      <c r="T6" s="378"/>
      <c r="U6" s="404"/>
      <c r="V6" s="391"/>
      <c r="W6" s="391"/>
      <c r="X6" s="391"/>
      <c r="Y6" s="402"/>
      <c r="Z6" s="391"/>
      <c r="AA6" s="391"/>
      <c r="AB6" s="41"/>
      <c r="AC6" s="391"/>
      <c r="AD6" s="399"/>
      <c r="AE6" s="399"/>
      <c r="AF6" s="399"/>
      <c r="AG6" s="399"/>
      <c r="AH6" s="128"/>
    </row>
    <row r="7" spans="1:34" s="8" customFormat="1" ht="24" customHeight="1" thickBot="1" x14ac:dyDescent="0.25">
      <c r="A7" s="128"/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9" t="s">
        <v>23</v>
      </c>
      <c r="C8" s="380"/>
      <c r="D8" s="380"/>
      <c r="E8" s="381"/>
      <c r="F8" s="32"/>
      <c r="G8" s="86"/>
      <c r="H8" s="87"/>
      <c r="I8" s="87"/>
      <c r="J8" s="87"/>
      <c r="K8" s="46"/>
      <c r="L8" s="46"/>
      <c r="M8" s="43"/>
      <c r="N8" s="32"/>
      <c r="O8" s="372" t="s">
        <v>28</v>
      </c>
      <c r="P8" s="373"/>
      <c r="Q8" s="374"/>
      <c r="R8" s="370"/>
      <c r="S8" s="371"/>
      <c r="T8" s="371"/>
      <c r="U8" s="33"/>
      <c r="AH8" s="35"/>
    </row>
    <row r="9" spans="1:34" ht="18" customHeight="1" thickTop="1" thickBot="1" x14ac:dyDescent="0.25">
      <c r="A9" s="34"/>
      <c r="B9" s="382" t="s">
        <v>9</v>
      </c>
      <c r="C9" s="380"/>
      <c r="D9" s="381"/>
      <c r="E9" s="156">
        <v>31</v>
      </c>
      <c r="F9" s="35"/>
      <c r="G9" s="35"/>
      <c r="H9" s="382" t="s">
        <v>28</v>
      </c>
      <c r="I9" s="380"/>
      <c r="J9" s="381"/>
      <c r="K9" s="204">
        <f>'Oct20'!M49+1</f>
        <v>44137</v>
      </c>
      <c r="L9" s="203" t="s">
        <v>76</v>
      </c>
      <c r="M9" s="205">
        <f>K9+6</f>
        <v>44143</v>
      </c>
      <c r="N9" s="20"/>
      <c r="O9" s="392" t="s">
        <v>63</v>
      </c>
      <c r="P9" s="393"/>
      <c r="Q9" s="393"/>
      <c r="R9" s="39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IF(T$9="Y",'Oct20'!H51,0)</f>
        <v>0</v>
      </c>
      <c r="I11" s="89">
        <f>IF(T$9="Y",'Oct20'!I51,0)</f>
        <v>0</v>
      </c>
      <c r="J11" s="89">
        <f>IF(T$9="Y",'Oct20'!J51,0)</f>
        <v>0</v>
      </c>
      <c r="K11" s="89">
        <f>IF(T$9="Y",'Oct20'!K51,I11*J11)</f>
        <v>0</v>
      </c>
      <c r="L11" s="110">
        <f>IF(T$9="Y",'Oct20'!L51,0)</f>
        <v>0</v>
      </c>
      <c r="M11" s="110" t="str">
        <f>IF(E11=" "," ",IF(T$9="Y",'Oct20'!M51,IF((H11+K11+L11)&gt;0,H11+K11+L11,"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IF(Employee!H$34=E$9,Employee!D$34+SUM(M11)+'Oct20'!V51,SUM(M11)+'Oct20'!V51)</f>
        <v>0</v>
      </c>
      <c r="W11" s="49">
        <f>IF(Employee!H$34=E$9,Employee!D$35+SUM(N11)+'Oct20'!W51,SUM(N11)+'Oct20'!W51)</f>
        <v>0</v>
      </c>
      <c r="X11" s="49">
        <f>IF(O11=" ",'Oct20'!X51,O11+'Oct20'!X51)</f>
        <v>0</v>
      </c>
      <c r="Y11" s="49">
        <f>IF(P11=" ",'Oct20'!Y51,P11+'Oct20'!Y51)</f>
        <v>0</v>
      </c>
      <c r="Z11" s="49">
        <f>IF(Q11=" ",'Oct20'!Z51,Q11+'Oct20'!Z51)</f>
        <v>0</v>
      </c>
      <c r="AA11" s="49">
        <f>IF(R11=" ",'Oct20'!AA51,R11+'Oct20'!AA51)</f>
        <v>0</v>
      </c>
      <c r="AC11" s="49">
        <f>IF(T11=" ",'Oct20'!AC51,T11+'Oct20'!AC51)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IF(T$9="Y",'Oct20'!H52,0)</f>
        <v>0</v>
      </c>
      <c r="I12" s="92">
        <f>IF(T$9="Y",'Oct20'!I52,0)</f>
        <v>0</v>
      </c>
      <c r="J12" s="92">
        <f>IF(T$9="Y",'Oct20'!J52,0)</f>
        <v>0</v>
      </c>
      <c r="K12" s="92">
        <f>IF(T$9="Y",'Oct20'!K52,I12*J12)</f>
        <v>0</v>
      </c>
      <c r="L12" s="111">
        <f>IF(T$9="Y",'Oct20'!L52,0)</f>
        <v>0</v>
      </c>
      <c r="M12" s="111" t="str">
        <f>IF(E12=" "," ",IF(T$9="Y",'Oct20'!M52,IF((H12+K12+L12)&gt;0,H12+K12+L12,"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IF(Employee!H$60=E$9,Employee!D$60+SUM(M12)+'Oct20'!V52,SUM(M12)+'Oct20'!V52)</f>
        <v>0</v>
      </c>
      <c r="W12" s="49">
        <f>IF(Employee!H$60=E$9,Employee!D$61+SUM(N12)+'Oct20'!W52,SUM(N12)+'Oct20'!W52)</f>
        <v>0</v>
      </c>
      <c r="X12" s="49">
        <f>IF(O12=" ",'Oct20'!X52,O12+'Oct20'!X52)</f>
        <v>0</v>
      </c>
      <c r="Y12" s="49">
        <f>IF(P12=" ",'Oct20'!Y52,P12+'Oct20'!Y52)</f>
        <v>0</v>
      </c>
      <c r="Z12" s="49">
        <f>IF(Q12=" ",'Oct20'!Z52,Q12+'Oct20'!Z52)</f>
        <v>0</v>
      </c>
      <c r="AA12" s="49">
        <f>IF(R12=" ",'Oct20'!AA52,R12+'Oct20'!AA52)</f>
        <v>0</v>
      </c>
      <c r="AC12" s="49">
        <f>IF(T12=" ",'Oct20'!AC52,T12+'Oct20'!AC52)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IF(T$9="Y",'Oct20'!H53,0)</f>
        <v>0</v>
      </c>
      <c r="I13" s="92">
        <f>IF(T$9="Y",'Oct20'!I53,0)</f>
        <v>0</v>
      </c>
      <c r="J13" s="92">
        <f>IF(T$9="Y",'Oct20'!J53,0)</f>
        <v>0</v>
      </c>
      <c r="K13" s="92">
        <f>IF(T$9="Y",'Oct20'!K53,I13*J13)</f>
        <v>0</v>
      </c>
      <c r="L13" s="111">
        <f>IF(T$9="Y",'Oct20'!L53,0)</f>
        <v>0</v>
      </c>
      <c r="M13" s="111" t="str">
        <f>IF(E13=" "," ",IF(T$9="Y",'Oct20'!M53,IF((H13+K13+L13)&gt;0,H13+K13+L13,"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IF(Employee!H$86=E$9,Employee!D$86+SUM(M13)+'Oct20'!V53,SUM(M13)+'Oct20'!V53)</f>
        <v>0</v>
      </c>
      <c r="W13" s="49">
        <f>IF(Employee!H$86=E$9,Employee!D$87+SUM(N13)+'Oct20'!W53,SUM(N13)+'Oct20'!W53)</f>
        <v>0</v>
      </c>
      <c r="X13" s="49">
        <f>IF(O13=" ",'Oct20'!X53,O13+'Oct20'!X53)</f>
        <v>0</v>
      </c>
      <c r="Y13" s="49">
        <f>IF(P13=" ",'Oct20'!Y53,P13+'Oct20'!Y53)</f>
        <v>0</v>
      </c>
      <c r="Z13" s="49">
        <f>IF(Q13=" ",'Oct20'!Z53,Q13+'Oct20'!Z53)</f>
        <v>0</v>
      </c>
      <c r="AA13" s="49">
        <f>IF(R13=" ",'Oct20'!AA53,R13+'Oct20'!AA53)</f>
        <v>0</v>
      </c>
      <c r="AC13" s="49">
        <f>IF(T13=" ",'Oct20'!AC53,T13+'Oct20'!AC53)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IF(T$9="Y",'Oct20'!H54,0)</f>
        <v>0</v>
      </c>
      <c r="I14" s="92">
        <f>IF(T$9="Y",'Oct20'!I54,0)</f>
        <v>0</v>
      </c>
      <c r="J14" s="92">
        <f>IF(T$9="Y",'Oct20'!J54,0)</f>
        <v>0</v>
      </c>
      <c r="K14" s="92">
        <f>IF(T$9="Y",'Oct20'!K54,I14*J14)</f>
        <v>0</v>
      </c>
      <c r="L14" s="111">
        <f>IF(T$9="Y",'Oct20'!L54,0)</f>
        <v>0</v>
      </c>
      <c r="M14" s="111" t="str">
        <f>IF(E14=" "," ",IF(T$9="Y",'Oct20'!M54,IF((H14+K14+L14)&gt;0,H14+K14+L14,"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IF(Employee!H$112=E$9,Employee!D$112+SUM(M14)+'Oct20'!V54,SUM(M14)+'Oct20'!V54)</f>
        <v>0</v>
      </c>
      <c r="W14" s="49">
        <f>IF(Employee!H$112=E$9,Employee!D$113+SUM(N14)+'Oct20'!W54,SUM(N14)+'Oct20'!W54)</f>
        <v>0</v>
      </c>
      <c r="X14" s="49">
        <f>IF(O14=" ",'Oct20'!X54,O14+'Oct20'!X54)</f>
        <v>0</v>
      </c>
      <c r="Y14" s="49">
        <f>IF(P14=" ",'Oct20'!Y54,P14+'Oct20'!Y54)</f>
        <v>0</v>
      </c>
      <c r="Z14" s="49">
        <f>IF(Q14=" ",'Oct20'!Z54,Q14+'Oct20'!Z54)</f>
        <v>0</v>
      </c>
      <c r="AA14" s="49">
        <f>IF(R14=" ",'Oct20'!AA54,R14+'Oct20'!AA54)</f>
        <v>0</v>
      </c>
      <c r="AC14" s="49">
        <f>IF(T14=" ",'Oct20'!AC54,T14+'Oct20'!AC54)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IF(T$9="Y",'Oct20'!H55,0)</f>
        <v>0</v>
      </c>
      <c r="I15" s="245">
        <f>IF(T$9="Y",'Oct20'!I55,0)</f>
        <v>0</v>
      </c>
      <c r="J15" s="245">
        <f>IF(T$9="Y",'Oct20'!J55,0)</f>
        <v>0</v>
      </c>
      <c r="K15" s="245">
        <f>IF(T$9="Y",'Oct20'!K55,I15*J15)</f>
        <v>0</v>
      </c>
      <c r="L15" s="246">
        <f>IF(T$9="Y",'Oct20'!L55,0)</f>
        <v>0</v>
      </c>
      <c r="M15" s="111" t="str">
        <f>IF(E15=" "," ",IF(T$9="Y",'Oct20'!M55,IF((H15+K15+L15)&gt;0,H15+K15+L15,"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IF(Employee!H$138=E$9,Employee!D$138+SUM(M15)+'Oct20'!V55,SUM(M15)+'Oct20'!V55)</f>
        <v>0</v>
      </c>
      <c r="W15" s="49">
        <f>IF(Employee!H$138=E$9,Employee!D$139+SUM(N15)+'Oct20'!W55,SUM(N15)+'Oct20'!W55)</f>
        <v>0</v>
      </c>
      <c r="X15" s="49">
        <f>IF(O15=" ",'Oct20'!X55,O15+'Oct20'!X55)</f>
        <v>0</v>
      </c>
      <c r="Y15" s="49">
        <f>IF(P15=" ",'Oct20'!Y55,P15+'Oct20'!Y55)</f>
        <v>0</v>
      </c>
      <c r="Z15" s="49">
        <f>IF(Q15=" ",'Oct20'!Z55,Q15+'Oct20'!Z55)</f>
        <v>0</v>
      </c>
      <c r="AA15" s="49">
        <f>IF(R15=" ",'Oct20'!AA55,R15+'Oct20'!AA55)</f>
        <v>0</v>
      </c>
      <c r="AC15" s="49">
        <f>IF(T15=" ",'Oct20'!AC55,T15+'Oct20'!AC55)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3" t="s">
        <v>7</v>
      </c>
      <c r="G16" s="380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5"/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9" t="s">
        <v>23</v>
      </c>
      <c r="C18" s="380"/>
      <c r="D18" s="380"/>
      <c r="E18" s="381"/>
      <c r="F18" s="32"/>
      <c r="G18" s="32"/>
      <c r="H18" s="43"/>
      <c r="I18" s="43"/>
      <c r="J18" s="43"/>
      <c r="K18" s="46"/>
      <c r="L18" s="46"/>
      <c r="M18" s="43"/>
      <c r="N18" s="32"/>
      <c r="O18" s="372" t="s">
        <v>28</v>
      </c>
      <c r="P18" s="373"/>
      <c r="Q18" s="374"/>
      <c r="R18" s="370"/>
      <c r="S18" s="371"/>
      <c r="T18" s="371"/>
      <c r="U18" s="33"/>
      <c r="AH18" s="35"/>
    </row>
    <row r="19" spans="1:34" ht="18" customHeight="1" thickTop="1" thickBot="1" x14ac:dyDescent="0.25">
      <c r="A19" s="34"/>
      <c r="B19" s="382" t="s">
        <v>9</v>
      </c>
      <c r="C19" s="380"/>
      <c r="D19" s="381"/>
      <c r="E19" s="156">
        <v>32</v>
      </c>
      <c r="F19" s="35"/>
      <c r="G19" s="35"/>
      <c r="H19" s="382" t="s">
        <v>28</v>
      </c>
      <c r="I19" s="380"/>
      <c r="J19" s="381"/>
      <c r="K19" s="204">
        <f>M9+1</f>
        <v>44144</v>
      </c>
      <c r="L19" s="203" t="s">
        <v>76</v>
      </c>
      <c r="M19" s="205">
        <f>K19+6</f>
        <v>44150</v>
      </c>
      <c r="N19" s="20"/>
      <c r="O19" s="392" t="s">
        <v>63</v>
      </c>
      <c r="P19" s="393"/>
      <c r="Q19" s="393"/>
      <c r="R19" s="39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3" t="s">
        <v>7</v>
      </c>
      <c r="G26" s="38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9" t="s">
        <v>23</v>
      </c>
      <c r="C28" s="380"/>
      <c r="D28" s="380"/>
      <c r="E28" s="381"/>
      <c r="F28" s="32"/>
      <c r="G28" s="32"/>
      <c r="H28" s="43"/>
      <c r="I28" s="43"/>
      <c r="J28" s="43"/>
      <c r="K28" s="46"/>
      <c r="L28" s="46"/>
      <c r="M28" s="43"/>
      <c r="N28" s="32"/>
      <c r="O28" s="372" t="s">
        <v>28</v>
      </c>
      <c r="P28" s="373"/>
      <c r="Q28" s="374"/>
      <c r="R28" s="370"/>
      <c r="S28" s="371"/>
      <c r="T28" s="371"/>
      <c r="U28" s="33"/>
      <c r="AH28" s="35"/>
    </row>
    <row r="29" spans="1:34" ht="18" customHeight="1" thickTop="1" thickBot="1" x14ac:dyDescent="0.25">
      <c r="A29" s="34"/>
      <c r="B29" s="382" t="s">
        <v>9</v>
      </c>
      <c r="C29" s="380"/>
      <c r="D29" s="381"/>
      <c r="E29" s="156">
        <v>33</v>
      </c>
      <c r="F29" s="35"/>
      <c r="G29" s="35"/>
      <c r="H29" s="382" t="s">
        <v>28</v>
      </c>
      <c r="I29" s="380"/>
      <c r="J29" s="381"/>
      <c r="K29" s="204">
        <f>M19+1</f>
        <v>44151</v>
      </c>
      <c r="L29" s="203" t="s">
        <v>76</v>
      </c>
      <c r="M29" s="205">
        <f>K29+6</f>
        <v>44157</v>
      </c>
      <c r="N29" s="20"/>
      <c r="O29" s="392" t="s">
        <v>63</v>
      </c>
      <c r="P29" s="393"/>
      <c r="Q29" s="393"/>
      <c r="R29" s="39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3" t="s">
        <v>7</v>
      </c>
      <c r="G36" s="38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9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72" t="s">
        <v>28</v>
      </c>
      <c r="P38" s="373"/>
      <c r="Q38" s="374"/>
      <c r="R38" s="370"/>
      <c r="S38" s="371"/>
      <c r="T38" s="371"/>
      <c r="U38" s="33"/>
      <c r="AH38" s="35"/>
    </row>
    <row r="39" spans="1:34" ht="18" customHeight="1" thickTop="1" thickBot="1" x14ac:dyDescent="0.25">
      <c r="A39" s="34"/>
      <c r="B39" s="382" t="s">
        <v>9</v>
      </c>
      <c r="C39" s="439"/>
      <c r="D39" s="440"/>
      <c r="E39" s="156">
        <v>34</v>
      </c>
      <c r="F39" s="35"/>
      <c r="G39" s="35"/>
      <c r="H39" s="382" t="s">
        <v>28</v>
      </c>
      <c r="I39" s="439"/>
      <c r="J39" s="440"/>
      <c r="K39" s="204">
        <f>M29+1</f>
        <v>44158</v>
      </c>
      <c r="L39" s="203" t="s">
        <v>76</v>
      </c>
      <c r="M39" s="205">
        <f>K39+6</f>
        <v>44164</v>
      </c>
      <c r="N39" s="20"/>
      <c r="O39" s="392" t="s">
        <v>63</v>
      </c>
      <c r="P39" s="441"/>
      <c r="Q39" s="441"/>
      <c r="R39" s="44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3" t="s">
        <v>7</v>
      </c>
      <c r="G46" s="436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9" t="s">
        <v>24</v>
      </c>
      <c r="C48" s="380"/>
      <c r="D48" s="380"/>
      <c r="E48" s="381"/>
      <c r="F48" s="32"/>
      <c r="G48" s="32"/>
      <c r="H48" s="43"/>
      <c r="I48" s="43"/>
      <c r="J48" s="43"/>
      <c r="K48" s="46"/>
      <c r="L48" s="46"/>
      <c r="M48" s="43"/>
      <c r="N48" s="32"/>
      <c r="O48" s="372" t="s">
        <v>28</v>
      </c>
      <c r="P48" s="373"/>
      <c r="Q48" s="374"/>
      <c r="R48" s="370"/>
      <c r="S48" s="371"/>
      <c r="T48" s="371"/>
      <c r="U48" s="33"/>
      <c r="AH48" s="35"/>
    </row>
    <row r="49" spans="1:34" ht="18" customHeight="1" thickTop="1" thickBot="1" x14ac:dyDescent="0.25">
      <c r="A49" s="34"/>
      <c r="B49" s="382" t="s">
        <v>10</v>
      </c>
      <c r="C49" s="380"/>
      <c r="D49" s="381"/>
      <c r="E49" s="156">
        <v>8</v>
      </c>
      <c r="F49" s="35"/>
      <c r="G49" s="35"/>
      <c r="H49" s="382" t="s">
        <v>28</v>
      </c>
      <c r="I49" s="380"/>
      <c r="J49" s="381"/>
      <c r="K49" s="204">
        <f>Admin!B211</f>
        <v>44136</v>
      </c>
      <c r="L49" s="203" t="s">
        <v>76</v>
      </c>
      <c r="M49" s="205">
        <f>Admin!B240</f>
        <v>44165</v>
      </c>
      <c r="N49" s="20"/>
      <c r="O49" s="392" t="s">
        <v>64</v>
      </c>
      <c r="P49" s="393"/>
      <c r="Q49" s="393"/>
      <c r="R49" s="39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IF(T$49="Y",'Oct20'!H61,0)</f>
        <v>0</v>
      </c>
      <c r="I51" s="89">
        <f>IF(T$49="Y",'Oct20'!I61,0)</f>
        <v>0</v>
      </c>
      <c r="J51" s="89">
        <f>IF(T$49="Y",'Oct20'!J61,0)</f>
        <v>0</v>
      </c>
      <c r="K51" s="89">
        <f>IF(T$49="Y",'Oct20'!K61,I51*J51)</f>
        <v>0</v>
      </c>
      <c r="L51" s="110">
        <f>IF(T$49="Y",'Oct20'!L61,0)</f>
        <v>0</v>
      </c>
      <c r="M51" s="99" t="str">
        <f>IF(E51=" "," ",IF(T$49="Y",'Oct20'!M61,IF((H51+K51+L51)&gt;0,H51+K51+L51,"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IF(Employee!H$35=E$49,Employee!D$34+SUM(M51)+'Oct20'!V61,SUM(M51)+'Oct20'!V61)</f>
        <v>0</v>
      </c>
      <c r="W51" s="49">
        <f>IF(Employee!H$35=E$49,Employee!D$35+SUM(N51)+'Oct20'!W61,SUM(N51)+'Oct20'!W61)</f>
        <v>0</v>
      </c>
      <c r="X51" s="49">
        <f>IF(O51=" ",'Oct20'!X61,O51+'Oct20'!X61)</f>
        <v>0</v>
      </c>
      <c r="Y51" s="49">
        <f>IF(P51=" ",'Oct20'!Y61,P51+'Oct20'!Y61)</f>
        <v>0</v>
      </c>
      <c r="Z51" s="49">
        <f>IF(Q51=" ",'Oct20'!Z61,Q51+'Oct20'!Z61)</f>
        <v>0</v>
      </c>
      <c r="AA51" s="49">
        <f>IF(R51=" ",'Oct20'!AA61,R51+'Oct20'!AA61)</f>
        <v>0</v>
      </c>
      <c r="AC51" s="49">
        <f>IF(T51=" ",'Oct20'!AC61,T51+'Oct20'!AC61)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IF(T$49="Y",'Oct20'!H62,0)</f>
        <v>0</v>
      </c>
      <c r="I52" s="92">
        <f>IF(T$49="Y",'Oct20'!I62,0)</f>
        <v>0</v>
      </c>
      <c r="J52" s="92">
        <f>IF(T$49="Y",'Oct20'!J62,0)</f>
        <v>0</v>
      </c>
      <c r="K52" s="92">
        <f>IF(T$49="Y",'Oct20'!K62,I52*J52)</f>
        <v>0</v>
      </c>
      <c r="L52" s="111">
        <f>IF(T$49="Y",'Oct20'!L62,0)</f>
        <v>0</v>
      </c>
      <c r="M52" s="100" t="str">
        <f>IF(E52=" "," ",IF(T$49="Y",'Oct20'!M62,IF((H52+K52+L52)&gt;0,H52+K52+L52,"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IF(Employee!H$61=E$49,Employee!D$60+SUM(M52)+'Oct20'!V62,SUM(M52)+'Oct20'!V62)</f>
        <v>0</v>
      </c>
      <c r="W52" s="49">
        <f>IF(Employee!H$61=E$49,Employee!D$61+SUM(N52)+'Oct20'!W62,SUM(N52)+'Oct20'!W62)</f>
        <v>0</v>
      </c>
      <c r="X52" s="49">
        <f>IF(O52=" ",'Oct20'!X62,O52+'Oct20'!X62)</f>
        <v>0</v>
      </c>
      <c r="Y52" s="49">
        <f>IF(P52=" ",'Oct20'!Y62,P52+'Oct20'!Y62)</f>
        <v>0</v>
      </c>
      <c r="Z52" s="49">
        <f>IF(Q52=" ",'Oct20'!Z62,Q52+'Oct20'!Z62)</f>
        <v>0</v>
      </c>
      <c r="AA52" s="49">
        <f>IF(R52=" ",'Oct20'!AA62,R52+'Oct20'!AA62)</f>
        <v>0</v>
      </c>
      <c r="AC52" s="49">
        <f>IF(T52=" ",'Oct20'!AC62,T52+'Oct20'!AC62)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IF(T$49="Y",'Oct20'!H63,0)</f>
        <v>0</v>
      </c>
      <c r="I53" s="92">
        <f>IF(T$49="Y",'Oct20'!I63,0)</f>
        <v>0</v>
      </c>
      <c r="J53" s="92">
        <f>IF(T$49="Y",'Oct20'!J63,0)</f>
        <v>0</v>
      </c>
      <c r="K53" s="92">
        <f>IF(T$49="Y",'Oct20'!K63,I53*J53)</f>
        <v>0</v>
      </c>
      <c r="L53" s="111">
        <f>IF(T$49="Y",'Oct20'!L63,0)</f>
        <v>0</v>
      </c>
      <c r="M53" s="100" t="str">
        <f>IF(E53=" "," ",IF(T$49="Y",'Oct20'!M63,IF((H53+K53+L53)&gt;0,H53+K53+L53,"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IF(Employee!H$87=E$49,Employee!D$86+SUM(M53)+'Oct20'!V63,SUM(M53)+'Oct20'!V63)</f>
        <v>0</v>
      </c>
      <c r="W53" s="49">
        <f>IF(Employee!H$87=E$49,Employee!D$87+SUM(N53)+'Oct20'!W63,SUM(N53)+'Oct20'!W63)</f>
        <v>0</v>
      </c>
      <c r="X53" s="49">
        <f>IF(O53=" ",'Oct20'!X63,O53+'Oct20'!X63)</f>
        <v>0</v>
      </c>
      <c r="Y53" s="49">
        <f>IF(P53=" ",'Oct20'!Y63,P53+'Oct20'!Y63)</f>
        <v>0</v>
      </c>
      <c r="Z53" s="49">
        <f>IF(Q53=" ",'Oct20'!Z63,Q53+'Oct20'!Z63)</f>
        <v>0</v>
      </c>
      <c r="AA53" s="49">
        <f>IF(R53=" ",'Oct20'!AA63,R53+'Oct20'!AA63)</f>
        <v>0</v>
      </c>
      <c r="AC53" s="49">
        <f>IF(T53=" ",'Oct20'!AC63,T53+'Oct20'!AC63)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IF(T$49="Y",'Oct20'!H64,0)</f>
        <v>0</v>
      </c>
      <c r="I54" s="92">
        <f>IF(T$49="Y",'Oct20'!I64,0)</f>
        <v>0</v>
      </c>
      <c r="J54" s="92">
        <f>IF(T$49="Y",'Oct20'!J64,0)</f>
        <v>0</v>
      </c>
      <c r="K54" s="92">
        <f>IF(T$49="Y",'Oct20'!K64,I54*J54)</f>
        <v>0</v>
      </c>
      <c r="L54" s="111">
        <f>IF(T$49="Y",'Oct20'!L64,0)</f>
        <v>0</v>
      </c>
      <c r="M54" s="100" t="str">
        <f>IF(E54=" "," ",IF(T$49="Y",'Oct20'!M64,IF((H54+K54+L54)&gt;0,H54+K54+L54,"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IF(Employee!H$113=E$49,Employee!D$112+SUM(M54)+'Oct20'!V64,SUM(M54)+'Oct20'!V64)</f>
        <v>0</v>
      </c>
      <c r="W54" s="49">
        <f>IF(Employee!H$113=E$49,Employee!D$113+SUM(N54)+'Oct20'!W64,SUM(N54)+'Oct20'!W64)</f>
        <v>0</v>
      </c>
      <c r="X54" s="49">
        <f>IF(O54=" ",'Oct20'!X64,O54+'Oct20'!X64)</f>
        <v>0</v>
      </c>
      <c r="Y54" s="49">
        <f>IF(P54=" ",'Oct20'!Y64,P54+'Oct20'!Y64)</f>
        <v>0</v>
      </c>
      <c r="Z54" s="49">
        <f>IF(Q54=" ",'Oct20'!Z64,Q54+'Oct20'!Z64)</f>
        <v>0</v>
      </c>
      <c r="AA54" s="49">
        <f>IF(R54=" ",'Oct20'!AA64,R54+'Oct20'!AA64)</f>
        <v>0</v>
      </c>
      <c r="AC54" s="49">
        <f>IF(T54=" ",'Oct20'!AC64,T54+'Oct20'!AC64)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IF(T$49="Y",'Oct20'!H65,0)</f>
        <v>0</v>
      </c>
      <c r="I55" s="245">
        <f>IF(T$49="Y",'Oct20'!I65,0)</f>
        <v>0</v>
      </c>
      <c r="J55" s="245">
        <f>IF(T$49="Y",'Oct20'!J65,0)</f>
        <v>0</v>
      </c>
      <c r="K55" s="245">
        <f>IF(T$49="Y",'Oct20'!K65,I55*J55)</f>
        <v>0</v>
      </c>
      <c r="L55" s="246">
        <f>IF(T$49="Y",'Oct20'!L65,0)</f>
        <v>0</v>
      </c>
      <c r="M55" s="100" t="str">
        <f>IF(E55=" "," ",IF(T$49="Y",'Oct20'!M65,IF((H55+K55+L55)&gt;0,H55+K55+L55,"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IF(Employee!H$139=E$49,Employee!D$138+SUM(M55)+'Oct20'!V65,SUM(M55)+'Oct20'!V65)</f>
        <v>0</v>
      </c>
      <c r="W55" s="49">
        <f>IF(Employee!H$139=E$49,Employee!D$139+SUM(N55)+'Oct20'!W65,SUM(N55)+'Oct20'!W65)</f>
        <v>0</v>
      </c>
      <c r="X55" s="49">
        <f>IF(O55=" ",'Oct20'!X65,O55+'Oct20'!X65)</f>
        <v>0</v>
      </c>
      <c r="Y55" s="49">
        <f>IF(P55=" ",'Oct20'!Y65,P55+'Oct20'!Y65)</f>
        <v>0</v>
      </c>
      <c r="Z55" s="49">
        <f>IF(Q55=" ",'Oct20'!Z65,Q55+'Oct20'!Z65)</f>
        <v>0</v>
      </c>
      <c r="AA55" s="49">
        <f>IF(R55=" ",'Oct20'!AA65,R55+'Oct20'!AA65)</f>
        <v>0</v>
      </c>
      <c r="AC55" s="49">
        <f>IF(T55=" ",'Oct20'!AC65,T55+'Oct20'!AC65)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3" t="s">
        <v>7</v>
      </c>
      <c r="G56" s="38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2" t="s">
        <v>74</v>
      </c>
      <c r="N59" s="363"/>
      <c r="O59" s="363"/>
      <c r="P59" s="363"/>
      <c r="Q59" s="363"/>
      <c r="R59" s="363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AD60+'Oct20'!AD75</f>
        <v>0</v>
      </c>
      <c r="AE65" s="158">
        <f>AE60+'Oct20'!AE75</f>
        <v>0</v>
      </c>
      <c r="AF65" s="158">
        <f>AF60+'Oct20'!AF75</f>
        <v>0</v>
      </c>
      <c r="AG65" s="158">
        <f>AG60+'Oct20'!AG75</f>
        <v>0</v>
      </c>
    </row>
    <row r="66" spans="6:33" ht="13.5" thickTop="1" x14ac:dyDescent="0.2"/>
    <row r="67" spans="6:33" x14ac:dyDescent="0.2">
      <c r="AD67" s="162"/>
      <c r="AE67" s="158">
        <f>AE62+'Oct20'!AE77</f>
        <v>0</v>
      </c>
      <c r="AF67" s="158">
        <f>AF62+'Oct20'!AF77</f>
        <v>0</v>
      </c>
      <c r="AG67" s="158">
        <f>AG62+'Oct20'!AG77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Payslips</vt:lpstr>
      <vt:lpstr>Payment</vt:lpstr>
      <vt:lpstr>Admin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2020-04-06T12:39:03Z</dcterms:modified>
</cp:coreProperties>
</file>